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Player Head to Head\"/>
    </mc:Choice>
  </mc:AlternateContent>
  <xr:revisionPtr revIDLastSave="0" documentId="13_ncr:1_{7C5B2DB4-2D97-4F64-9694-A4DC5EAB40A0}" xr6:coauthVersionLast="47" xr6:coauthVersionMax="47" xr10:uidLastSave="{00000000-0000-0000-0000-000000000000}"/>
  <bookViews>
    <workbookView xWindow="-120" yWindow="-120" windowWidth="20730" windowHeight="11040" activeTab="1" xr2:uid="{5FD45455-765C-49F8-8479-332A0F9DBBC8}"/>
  </bookViews>
  <sheets>
    <sheet name="Head2Head" sheetId="1" r:id="rId1"/>
    <sheet name="Player Entry" sheetId="6" r:id="rId2"/>
    <sheet name="Common Events" sheetId="10" state="hidden" r:id="rId3"/>
    <sheet name="Player 1 Rounds" sheetId="2" state="hidden" r:id="rId4"/>
    <sheet name="Player 2 Rounds" sheetId="3" state="hidden" r:id="rId5"/>
    <sheet name="Player 1 Name" sheetId="5" state="hidden" r:id="rId6"/>
    <sheet name="Player 2 Name" sheetId="4" state="hidden" r:id="rId7"/>
    <sheet name="Sheet4" sheetId="9" state="hidden" r:id="rId8"/>
  </sheets>
  <definedNames>
    <definedName name="_xlnm._FilterDatabase" localSheetId="0" hidden="1">Head2Head!$A$2:$C$436</definedName>
    <definedName name="ExternalData_1" localSheetId="3" hidden="1">'Player 1 Rounds'!$A$1:$I$1189</definedName>
    <definedName name="ExternalData_1" localSheetId="6" hidden="1">'Player 2 Name'!$A$1:$A$2</definedName>
    <definedName name="ExternalData_1" localSheetId="4" hidden="1">'Player 2 Rounds'!$A$1:$I$1245</definedName>
    <definedName name="ExternalData_2" localSheetId="2" hidden="1">'Common Events'!$A$1:$E$186</definedName>
    <definedName name="ExternalData_2" localSheetId="5" hidden="1">'Player 1 Name'!$A$1:$A$2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" i="3" l="1"/>
  <c r="J3" i="3"/>
  <c r="J4" i="3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42" i="3"/>
  <c r="J43" i="3"/>
  <c r="J44" i="3"/>
  <c r="J45" i="3"/>
  <c r="J46" i="3"/>
  <c r="J47" i="3"/>
  <c r="J48" i="3"/>
  <c r="J49" i="3"/>
  <c r="J50" i="3"/>
  <c r="J51" i="3"/>
  <c r="J52" i="3"/>
  <c r="J53" i="3"/>
  <c r="J54" i="3"/>
  <c r="J55" i="3"/>
  <c r="J56" i="3"/>
  <c r="J57" i="3"/>
  <c r="J58" i="3"/>
  <c r="J59" i="3"/>
  <c r="J60" i="3"/>
  <c r="J61" i="3"/>
  <c r="J62" i="3"/>
  <c r="J63" i="3"/>
  <c r="J64" i="3"/>
  <c r="J65" i="3"/>
  <c r="J66" i="3"/>
  <c r="J67" i="3"/>
  <c r="J68" i="3"/>
  <c r="J69" i="3"/>
  <c r="J70" i="3"/>
  <c r="J71" i="3"/>
  <c r="J72" i="3"/>
  <c r="J73" i="3"/>
  <c r="J74" i="3"/>
  <c r="J75" i="3"/>
  <c r="J76" i="3"/>
  <c r="J77" i="3"/>
  <c r="J78" i="3"/>
  <c r="J79" i="3"/>
  <c r="J80" i="3"/>
  <c r="J81" i="3"/>
  <c r="J82" i="3"/>
  <c r="J83" i="3"/>
  <c r="J84" i="3"/>
  <c r="J85" i="3"/>
  <c r="J86" i="3"/>
  <c r="J87" i="3"/>
  <c r="J88" i="3"/>
  <c r="J89" i="3"/>
  <c r="J90" i="3"/>
  <c r="J91" i="3"/>
  <c r="J92" i="3"/>
  <c r="J93" i="3"/>
  <c r="J94" i="3"/>
  <c r="J95" i="3"/>
  <c r="J96" i="3"/>
  <c r="J97" i="3"/>
  <c r="J98" i="3"/>
  <c r="J99" i="3"/>
  <c r="J100" i="3"/>
  <c r="J101" i="3"/>
  <c r="J102" i="3"/>
  <c r="J103" i="3"/>
  <c r="J104" i="3"/>
  <c r="J105" i="3"/>
  <c r="J106" i="3"/>
  <c r="J107" i="3"/>
  <c r="J108" i="3"/>
  <c r="J109" i="3"/>
  <c r="J110" i="3"/>
  <c r="J111" i="3"/>
  <c r="J112" i="3"/>
  <c r="J113" i="3"/>
  <c r="J114" i="3"/>
  <c r="J115" i="3"/>
  <c r="J116" i="3"/>
  <c r="J117" i="3"/>
  <c r="J118" i="3"/>
  <c r="J119" i="3"/>
  <c r="J120" i="3"/>
  <c r="J121" i="3"/>
  <c r="J122" i="3"/>
  <c r="J123" i="3"/>
  <c r="J124" i="3"/>
  <c r="J125" i="3"/>
  <c r="J126" i="3"/>
  <c r="J127" i="3"/>
  <c r="J128" i="3"/>
  <c r="J129" i="3"/>
  <c r="J130" i="3"/>
  <c r="J131" i="3"/>
  <c r="J132" i="3"/>
  <c r="J133" i="3"/>
  <c r="J134" i="3"/>
  <c r="J135" i="3"/>
  <c r="J136" i="3"/>
  <c r="J137" i="3"/>
  <c r="J138" i="3"/>
  <c r="J139" i="3"/>
  <c r="J140" i="3"/>
  <c r="J141" i="3"/>
  <c r="J142" i="3"/>
  <c r="J143" i="3"/>
  <c r="J144" i="3"/>
  <c r="J145" i="3"/>
  <c r="J146" i="3"/>
  <c r="J147" i="3"/>
  <c r="J148" i="3"/>
  <c r="J149" i="3"/>
  <c r="J150" i="3"/>
  <c r="J151" i="3"/>
  <c r="J152" i="3"/>
  <c r="J153" i="3"/>
  <c r="J154" i="3"/>
  <c r="J155" i="3"/>
  <c r="J156" i="3"/>
  <c r="J157" i="3"/>
  <c r="J158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J171" i="3"/>
  <c r="J172" i="3"/>
  <c r="J173" i="3"/>
  <c r="J174" i="3"/>
  <c r="J175" i="3"/>
  <c r="J176" i="3"/>
  <c r="J177" i="3"/>
  <c r="J178" i="3"/>
  <c r="J179" i="3"/>
  <c r="J180" i="3"/>
  <c r="J181" i="3"/>
  <c r="J182" i="3"/>
  <c r="J183" i="3"/>
  <c r="J184" i="3"/>
  <c r="J185" i="3"/>
  <c r="J186" i="3"/>
  <c r="J187" i="3"/>
  <c r="J188" i="3"/>
  <c r="J189" i="3"/>
  <c r="J190" i="3"/>
  <c r="J191" i="3"/>
  <c r="J192" i="3"/>
  <c r="J193" i="3"/>
  <c r="J194" i="3"/>
  <c r="J195" i="3"/>
  <c r="J196" i="3"/>
  <c r="J197" i="3"/>
  <c r="J198" i="3"/>
  <c r="J199" i="3"/>
  <c r="J200" i="3"/>
  <c r="J201" i="3"/>
  <c r="J202" i="3"/>
  <c r="J203" i="3"/>
  <c r="J204" i="3"/>
  <c r="J205" i="3"/>
  <c r="J206" i="3"/>
  <c r="J207" i="3"/>
  <c r="J208" i="3"/>
  <c r="J209" i="3"/>
  <c r="J210" i="3"/>
  <c r="J211" i="3"/>
  <c r="J212" i="3"/>
  <c r="J213" i="3"/>
  <c r="J214" i="3"/>
  <c r="J215" i="3"/>
  <c r="J216" i="3"/>
  <c r="J217" i="3"/>
  <c r="J218" i="3"/>
  <c r="J219" i="3"/>
  <c r="J220" i="3"/>
  <c r="J221" i="3"/>
  <c r="J222" i="3"/>
  <c r="J223" i="3"/>
  <c r="J224" i="3"/>
  <c r="J225" i="3"/>
  <c r="J226" i="3"/>
  <c r="J227" i="3"/>
  <c r="J228" i="3"/>
  <c r="J229" i="3"/>
  <c r="J230" i="3"/>
  <c r="J231" i="3"/>
  <c r="J232" i="3"/>
  <c r="J233" i="3"/>
  <c r="J234" i="3"/>
  <c r="J235" i="3"/>
  <c r="J236" i="3"/>
  <c r="J237" i="3"/>
  <c r="J238" i="3"/>
  <c r="J239" i="3"/>
  <c r="J240" i="3"/>
  <c r="J241" i="3"/>
  <c r="J242" i="3"/>
  <c r="J243" i="3"/>
  <c r="J244" i="3"/>
  <c r="J245" i="3"/>
  <c r="J246" i="3"/>
  <c r="J247" i="3"/>
  <c r="J248" i="3"/>
  <c r="J249" i="3"/>
  <c r="J250" i="3"/>
  <c r="J251" i="3"/>
  <c r="J252" i="3"/>
  <c r="J253" i="3"/>
  <c r="J254" i="3"/>
  <c r="J255" i="3"/>
  <c r="J256" i="3"/>
  <c r="J257" i="3"/>
  <c r="J258" i="3"/>
  <c r="J259" i="3"/>
  <c r="J260" i="3"/>
  <c r="J261" i="3"/>
  <c r="J262" i="3"/>
  <c r="J263" i="3"/>
  <c r="J264" i="3"/>
  <c r="J265" i="3"/>
  <c r="J266" i="3"/>
  <c r="J267" i="3"/>
  <c r="J268" i="3"/>
  <c r="J269" i="3"/>
  <c r="J270" i="3"/>
  <c r="J271" i="3"/>
  <c r="J272" i="3"/>
  <c r="J273" i="3"/>
  <c r="J274" i="3"/>
  <c r="J275" i="3"/>
  <c r="J276" i="3"/>
  <c r="J277" i="3"/>
  <c r="J278" i="3"/>
  <c r="J279" i="3"/>
  <c r="J280" i="3"/>
  <c r="J281" i="3"/>
  <c r="J282" i="3"/>
  <c r="J283" i="3"/>
  <c r="J284" i="3"/>
  <c r="J285" i="3"/>
  <c r="J286" i="3"/>
  <c r="J287" i="3"/>
  <c r="J288" i="3"/>
  <c r="J289" i="3"/>
  <c r="J290" i="3"/>
  <c r="J291" i="3"/>
  <c r="J292" i="3"/>
  <c r="J293" i="3"/>
  <c r="J294" i="3"/>
  <c r="J295" i="3"/>
  <c r="J296" i="3"/>
  <c r="J297" i="3"/>
  <c r="J298" i="3"/>
  <c r="J299" i="3"/>
  <c r="J300" i="3"/>
  <c r="J301" i="3"/>
  <c r="J302" i="3"/>
  <c r="J303" i="3"/>
  <c r="J304" i="3"/>
  <c r="J305" i="3"/>
  <c r="J306" i="3"/>
  <c r="J307" i="3"/>
  <c r="J308" i="3"/>
  <c r="J309" i="3"/>
  <c r="J310" i="3"/>
  <c r="J311" i="3"/>
  <c r="J312" i="3"/>
  <c r="J313" i="3"/>
  <c r="J314" i="3"/>
  <c r="J315" i="3"/>
  <c r="J316" i="3"/>
  <c r="J317" i="3"/>
  <c r="J318" i="3"/>
  <c r="J319" i="3"/>
  <c r="J320" i="3"/>
  <c r="J321" i="3"/>
  <c r="J322" i="3"/>
  <c r="J323" i="3"/>
  <c r="J324" i="3"/>
  <c r="J325" i="3"/>
  <c r="J326" i="3"/>
  <c r="J327" i="3"/>
  <c r="J328" i="3"/>
  <c r="J329" i="3"/>
  <c r="J330" i="3"/>
  <c r="J331" i="3"/>
  <c r="J332" i="3"/>
  <c r="J333" i="3"/>
  <c r="J334" i="3"/>
  <c r="J335" i="3"/>
  <c r="J336" i="3"/>
  <c r="J337" i="3"/>
  <c r="J338" i="3"/>
  <c r="J339" i="3"/>
  <c r="J340" i="3"/>
  <c r="J341" i="3"/>
  <c r="J342" i="3"/>
  <c r="J343" i="3"/>
  <c r="J344" i="3"/>
  <c r="J345" i="3"/>
  <c r="J346" i="3"/>
  <c r="J347" i="3"/>
  <c r="J348" i="3"/>
  <c r="J349" i="3"/>
  <c r="J350" i="3"/>
  <c r="J351" i="3"/>
  <c r="J352" i="3"/>
  <c r="J353" i="3"/>
  <c r="J354" i="3"/>
  <c r="J355" i="3"/>
  <c r="J356" i="3"/>
  <c r="J357" i="3"/>
  <c r="J358" i="3"/>
  <c r="J359" i="3"/>
  <c r="J360" i="3"/>
  <c r="J361" i="3"/>
  <c r="J362" i="3"/>
  <c r="J363" i="3"/>
  <c r="J364" i="3"/>
  <c r="J365" i="3"/>
  <c r="J366" i="3"/>
  <c r="J367" i="3"/>
  <c r="J368" i="3"/>
  <c r="J369" i="3"/>
  <c r="J370" i="3"/>
  <c r="J371" i="3"/>
  <c r="J372" i="3"/>
  <c r="J373" i="3"/>
  <c r="J374" i="3"/>
  <c r="J375" i="3"/>
  <c r="J376" i="3"/>
  <c r="J377" i="3"/>
  <c r="J378" i="3"/>
  <c r="J379" i="3"/>
  <c r="J380" i="3"/>
  <c r="J381" i="3"/>
  <c r="J382" i="3"/>
  <c r="J383" i="3"/>
  <c r="J384" i="3"/>
  <c r="J385" i="3"/>
  <c r="J386" i="3"/>
  <c r="J387" i="3"/>
  <c r="J388" i="3"/>
  <c r="J389" i="3"/>
  <c r="J390" i="3"/>
  <c r="J391" i="3"/>
  <c r="J392" i="3"/>
  <c r="J393" i="3"/>
  <c r="J394" i="3"/>
  <c r="J395" i="3"/>
  <c r="J396" i="3"/>
  <c r="J397" i="3"/>
  <c r="J398" i="3"/>
  <c r="J399" i="3"/>
  <c r="J400" i="3"/>
  <c r="J401" i="3"/>
  <c r="J402" i="3"/>
  <c r="J403" i="3"/>
  <c r="J404" i="3"/>
  <c r="J405" i="3"/>
  <c r="J406" i="3"/>
  <c r="J407" i="3"/>
  <c r="J408" i="3"/>
  <c r="J409" i="3"/>
  <c r="J410" i="3"/>
  <c r="J411" i="3"/>
  <c r="J412" i="3"/>
  <c r="J413" i="3"/>
  <c r="J414" i="3"/>
  <c r="J415" i="3"/>
  <c r="J416" i="3"/>
  <c r="J417" i="3"/>
  <c r="J418" i="3"/>
  <c r="J419" i="3"/>
  <c r="J420" i="3"/>
  <c r="J421" i="3"/>
  <c r="J422" i="3"/>
  <c r="J423" i="3"/>
  <c r="J424" i="3"/>
  <c r="J425" i="3"/>
  <c r="J426" i="3"/>
  <c r="J427" i="3"/>
  <c r="J428" i="3"/>
  <c r="J429" i="3"/>
  <c r="J430" i="3"/>
  <c r="J431" i="3"/>
  <c r="J432" i="3"/>
  <c r="J433" i="3"/>
  <c r="J434" i="3"/>
  <c r="J435" i="3"/>
  <c r="J436" i="3"/>
  <c r="J437" i="3"/>
  <c r="J438" i="3"/>
  <c r="J439" i="3"/>
  <c r="J440" i="3"/>
  <c r="J441" i="3"/>
  <c r="J442" i="3"/>
  <c r="J443" i="3"/>
  <c r="J444" i="3"/>
  <c r="J445" i="3"/>
  <c r="J446" i="3"/>
  <c r="J447" i="3"/>
  <c r="J448" i="3"/>
  <c r="J449" i="3"/>
  <c r="J450" i="3"/>
  <c r="J451" i="3"/>
  <c r="J452" i="3"/>
  <c r="J453" i="3"/>
  <c r="J454" i="3"/>
  <c r="J455" i="3"/>
  <c r="J456" i="3"/>
  <c r="J457" i="3"/>
  <c r="J458" i="3"/>
  <c r="J459" i="3"/>
  <c r="J460" i="3"/>
  <c r="J461" i="3"/>
  <c r="J462" i="3"/>
  <c r="J463" i="3"/>
  <c r="J464" i="3"/>
  <c r="J465" i="3"/>
  <c r="J466" i="3"/>
  <c r="J467" i="3"/>
  <c r="J468" i="3"/>
  <c r="J469" i="3"/>
  <c r="J470" i="3"/>
  <c r="J471" i="3"/>
  <c r="J472" i="3"/>
  <c r="J473" i="3"/>
  <c r="J474" i="3"/>
  <c r="J475" i="3"/>
  <c r="J476" i="3"/>
  <c r="J477" i="3"/>
  <c r="J478" i="3"/>
  <c r="J479" i="3"/>
  <c r="J480" i="3"/>
  <c r="J481" i="3"/>
  <c r="J482" i="3"/>
  <c r="J483" i="3"/>
  <c r="J484" i="3"/>
  <c r="J485" i="3"/>
  <c r="J486" i="3"/>
  <c r="J487" i="3"/>
  <c r="J488" i="3"/>
  <c r="J489" i="3"/>
  <c r="J490" i="3"/>
  <c r="J491" i="3"/>
  <c r="J492" i="3"/>
  <c r="J493" i="3"/>
  <c r="J494" i="3"/>
  <c r="J495" i="3"/>
  <c r="J496" i="3"/>
  <c r="J497" i="3"/>
  <c r="J498" i="3"/>
  <c r="J499" i="3"/>
  <c r="J500" i="3"/>
  <c r="J501" i="3"/>
  <c r="J502" i="3"/>
  <c r="J503" i="3"/>
  <c r="J504" i="3"/>
  <c r="J505" i="3"/>
  <c r="J506" i="3"/>
  <c r="J507" i="3"/>
  <c r="J508" i="3"/>
  <c r="J509" i="3"/>
  <c r="J510" i="3"/>
  <c r="J511" i="3"/>
  <c r="J512" i="3"/>
  <c r="J513" i="3"/>
  <c r="J514" i="3"/>
  <c r="J515" i="3"/>
  <c r="J516" i="3"/>
  <c r="J517" i="3"/>
  <c r="J518" i="3"/>
  <c r="J519" i="3"/>
  <c r="J520" i="3"/>
  <c r="J521" i="3"/>
  <c r="J522" i="3"/>
  <c r="J523" i="3"/>
  <c r="J524" i="3"/>
  <c r="J525" i="3"/>
  <c r="J526" i="3"/>
  <c r="J527" i="3"/>
  <c r="J528" i="3"/>
  <c r="J529" i="3"/>
  <c r="J530" i="3"/>
  <c r="J531" i="3"/>
  <c r="J532" i="3"/>
  <c r="J533" i="3"/>
  <c r="J534" i="3"/>
  <c r="J535" i="3"/>
  <c r="J536" i="3"/>
  <c r="J537" i="3"/>
  <c r="J538" i="3"/>
  <c r="J539" i="3"/>
  <c r="J540" i="3"/>
  <c r="J541" i="3"/>
  <c r="J542" i="3"/>
  <c r="J543" i="3"/>
  <c r="J544" i="3"/>
  <c r="J545" i="3"/>
  <c r="J546" i="3"/>
  <c r="J547" i="3"/>
  <c r="J548" i="3"/>
  <c r="J549" i="3"/>
  <c r="J550" i="3"/>
  <c r="J551" i="3"/>
  <c r="J552" i="3"/>
  <c r="J553" i="3"/>
  <c r="J554" i="3"/>
  <c r="J555" i="3"/>
  <c r="J556" i="3"/>
  <c r="J557" i="3"/>
  <c r="J558" i="3"/>
  <c r="J559" i="3"/>
  <c r="J560" i="3"/>
  <c r="J561" i="3"/>
  <c r="J562" i="3"/>
  <c r="J563" i="3"/>
  <c r="J564" i="3"/>
  <c r="J565" i="3"/>
  <c r="J566" i="3"/>
  <c r="J567" i="3"/>
  <c r="J568" i="3"/>
  <c r="J569" i="3"/>
  <c r="J570" i="3"/>
  <c r="J571" i="3"/>
  <c r="J572" i="3"/>
  <c r="J573" i="3"/>
  <c r="J574" i="3"/>
  <c r="J575" i="3"/>
  <c r="J576" i="3"/>
  <c r="J577" i="3"/>
  <c r="J578" i="3"/>
  <c r="J579" i="3"/>
  <c r="J580" i="3"/>
  <c r="J581" i="3"/>
  <c r="J582" i="3"/>
  <c r="J583" i="3"/>
  <c r="J584" i="3"/>
  <c r="J585" i="3"/>
  <c r="J586" i="3"/>
  <c r="J587" i="3"/>
  <c r="J588" i="3"/>
  <c r="J589" i="3"/>
  <c r="J590" i="3"/>
  <c r="J591" i="3"/>
  <c r="J592" i="3"/>
  <c r="J593" i="3"/>
  <c r="J594" i="3"/>
  <c r="J595" i="3"/>
  <c r="J596" i="3"/>
  <c r="J597" i="3"/>
  <c r="J598" i="3"/>
  <c r="J599" i="3"/>
  <c r="J600" i="3"/>
  <c r="J601" i="3"/>
  <c r="J602" i="3"/>
  <c r="J603" i="3"/>
  <c r="J604" i="3"/>
  <c r="J605" i="3"/>
  <c r="J606" i="3"/>
  <c r="J607" i="3"/>
  <c r="J608" i="3"/>
  <c r="J609" i="3"/>
  <c r="J610" i="3"/>
  <c r="J611" i="3"/>
  <c r="J612" i="3"/>
  <c r="J613" i="3"/>
  <c r="J614" i="3"/>
  <c r="J615" i="3"/>
  <c r="J616" i="3"/>
  <c r="J617" i="3"/>
  <c r="J618" i="3"/>
  <c r="J619" i="3"/>
  <c r="J620" i="3"/>
  <c r="J621" i="3"/>
  <c r="J622" i="3"/>
  <c r="J623" i="3"/>
  <c r="J624" i="3"/>
  <c r="J625" i="3"/>
  <c r="J626" i="3"/>
  <c r="J627" i="3"/>
  <c r="J628" i="3"/>
  <c r="J629" i="3"/>
  <c r="J630" i="3"/>
  <c r="J631" i="3"/>
  <c r="J632" i="3"/>
  <c r="J633" i="3"/>
  <c r="J634" i="3"/>
  <c r="J635" i="3"/>
  <c r="J636" i="3"/>
  <c r="J637" i="3"/>
  <c r="J638" i="3"/>
  <c r="J639" i="3"/>
  <c r="J640" i="3"/>
  <c r="J641" i="3"/>
  <c r="J642" i="3"/>
  <c r="J643" i="3"/>
  <c r="J644" i="3"/>
  <c r="J645" i="3"/>
  <c r="J646" i="3"/>
  <c r="J647" i="3"/>
  <c r="J648" i="3"/>
  <c r="J649" i="3"/>
  <c r="J650" i="3"/>
  <c r="J651" i="3"/>
  <c r="J652" i="3"/>
  <c r="J653" i="3"/>
  <c r="J654" i="3"/>
  <c r="J655" i="3"/>
  <c r="J656" i="3"/>
  <c r="J657" i="3"/>
  <c r="J658" i="3"/>
  <c r="J659" i="3"/>
  <c r="J660" i="3"/>
  <c r="J661" i="3"/>
  <c r="J662" i="3"/>
  <c r="J663" i="3"/>
  <c r="J664" i="3"/>
  <c r="J665" i="3"/>
  <c r="J666" i="3"/>
  <c r="J667" i="3"/>
  <c r="J668" i="3"/>
  <c r="J669" i="3"/>
  <c r="J670" i="3"/>
  <c r="J671" i="3"/>
  <c r="J672" i="3"/>
  <c r="J673" i="3"/>
  <c r="J674" i="3"/>
  <c r="J675" i="3"/>
  <c r="J676" i="3"/>
  <c r="J677" i="3"/>
  <c r="J678" i="3"/>
  <c r="J679" i="3"/>
  <c r="J680" i="3"/>
  <c r="J681" i="3"/>
  <c r="J682" i="3"/>
  <c r="J683" i="3"/>
  <c r="J684" i="3"/>
  <c r="J685" i="3"/>
  <c r="J686" i="3"/>
  <c r="J687" i="3"/>
  <c r="J688" i="3"/>
  <c r="J689" i="3"/>
  <c r="J690" i="3"/>
  <c r="J691" i="3"/>
  <c r="J692" i="3"/>
  <c r="J693" i="3"/>
  <c r="J694" i="3"/>
  <c r="J695" i="3"/>
  <c r="J696" i="3"/>
  <c r="J697" i="3"/>
  <c r="J698" i="3"/>
  <c r="J699" i="3"/>
  <c r="J700" i="3"/>
  <c r="J701" i="3"/>
  <c r="J702" i="3"/>
  <c r="J703" i="3"/>
  <c r="J704" i="3"/>
  <c r="J705" i="3"/>
  <c r="J706" i="3"/>
  <c r="J707" i="3"/>
  <c r="J708" i="3"/>
  <c r="J709" i="3"/>
  <c r="J710" i="3"/>
  <c r="J711" i="3"/>
  <c r="J712" i="3"/>
  <c r="J713" i="3"/>
  <c r="J714" i="3"/>
  <c r="J715" i="3"/>
  <c r="J716" i="3"/>
  <c r="J717" i="3"/>
  <c r="J718" i="3"/>
  <c r="J719" i="3"/>
  <c r="J720" i="3"/>
  <c r="J721" i="3"/>
  <c r="J722" i="3"/>
  <c r="J723" i="3"/>
  <c r="J724" i="3"/>
  <c r="J725" i="3"/>
  <c r="J726" i="3"/>
  <c r="J727" i="3"/>
  <c r="J728" i="3"/>
  <c r="J729" i="3"/>
  <c r="J730" i="3"/>
  <c r="J731" i="3"/>
  <c r="J732" i="3"/>
  <c r="J733" i="3"/>
  <c r="J734" i="3"/>
  <c r="J735" i="3"/>
  <c r="J736" i="3"/>
  <c r="J737" i="3"/>
  <c r="J738" i="3"/>
  <c r="J739" i="3"/>
  <c r="J740" i="3"/>
  <c r="J741" i="3"/>
  <c r="J742" i="3"/>
  <c r="J743" i="3"/>
  <c r="J744" i="3"/>
  <c r="J745" i="3"/>
  <c r="J746" i="3"/>
  <c r="J747" i="3"/>
  <c r="J748" i="3"/>
  <c r="J749" i="3"/>
  <c r="J750" i="3"/>
  <c r="J751" i="3"/>
  <c r="J752" i="3"/>
  <c r="J753" i="3"/>
  <c r="J754" i="3"/>
  <c r="J755" i="3"/>
  <c r="J756" i="3"/>
  <c r="J757" i="3"/>
  <c r="J758" i="3"/>
  <c r="J759" i="3"/>
  <c r="J760" i="3"/>
  <c r="J761" i="3"/>
  <c r="J762" i="3"/>
  <c r="J763" i="3"/>
  <c r="J764" i="3"/>
  <c r="J765" i="3"/>
  <c r="J766" i="3"/>
  <c r="J767" i="3"/>
  <c r="J768" i="3"/>
  <c r="J769" i="3"/>
  <c r="J770" i="3"/>
  <c r="J771" i="3"/>
  <c r="J772" i="3"/>
  <c r="J773" i="3"/>
  <c r="J774" i="3"/>
  <c r="J775" i="3"/>
  <c r="J776" i="3"/>
  <c r="J777" i="3"/>
  <c r="J778" i="3"/>
  <c r="J779" i="3"/>
  <c r="J780" i="3"/>
  <c r="J781" i="3"/>
  <c r="J782" i="3"/>
  <c r="J783" i="3"/>
  <c r="J784" i="3"/>
  <c r="J785" i="3"/>
  <c r="J786" i="3"/>
  <c r="J787" i="3"/>
  <c r="J788" i="3"/>
  <c r="J789" i="3"/>
  <c r="J790" i="3"/>
  <c r="J791" i="3"/>
  <c r="J792" i="3"/>
  <c r="J793" i="3"/>
  <c r="J794" i="3"/>
  <c r="J795" i="3"/>
  <c r="J796" i="3"/>
  <c r="J797" i="3"/>
  <c r="J798" i="3"/>
  <c r="J799" i="3"/>
  <c r="J800" i="3"/>
  <c r="J801" i="3"/>
  <c r="J802" i="3"/>
  <c r="J803" i="3"/>
  <c r="J804" i="3"/>
  <c r="J805" i="3"/>
  <c r="J806" i="3"/>
  <c r="J807" i="3"/>
  <c r="J808" i="3"/>
  <c r="J809" i="3"/>
  <c r="J810" i="3"/>
  <c r="J811" i="3"/>
  <c r="J812" i="3"/>
  <c r="J813" i="3"/>
  <c r="J814" i="3"/>
  <c r="J815" i="3"/>
  <c r="J816" i="3"/>
  <c r="J817" i="3"/>
  <c r="J818" i="3"/>
  <c r="J819" i="3"/>
  <c r="J820" i="3"/>
  <c r="J821" i="3"/>
  <c r="J822" i="3"/>
  <c r="J823" i="3"/>
  <c r="J824" i="3"/>
  <c r="J825" i="3"/>
  <c r="J826" i="3"/>
  <c r="J827" i="3"/>
  <c r="J828" i="3"/>
  <c r="J829" i="3"/>
  <c r="J830" i="3"/>
  <c r="J831" i="3"/>
  <c r="J832" i="3"/>
  <c r="J833" i="3"/>
  <c r="J834" i="3"/>
  <c r="J835" i="3"/>
  <c r="J836" i="3"/>
  <c r="J837" i="3"/>
  <c r="J838" i="3"/>
  <c r="J839" i="3"/>
  <c r="J840" i="3"/>
  <c r="J841" i="3"/>
  <c r="J842" i="3"/>
  <c r="J843" i="3"/>
  <c r="J844" i="3"/>
  <c r="J845" i="3"/>
  <c r="J846" i="3"/>
  <c r="J847" i="3"/>
  <c r="J848" i="3"/>
  <c r="J849" i="3"/>
  <c r="J850" i="3"/>
  <c r="J851" i="3"/>
  <c r="J852" i="3"/>
  <c r="J853" i="3"/>
  <c r="J854" i="3"/>
  <c r="J855" i="3"/>
  <c r="J856" i="3"/>
  <c r="J857" i="3"/>
  <c r="J858" i="3"/>
  <c r="J859" i="3"/>
  <c r="J860" i="3"/>
  <c r="J861" i="3"/>
  <c r="J862" i="3"/>
  <c r="J863" i="3"/>
  <c r="J864" i="3"/>
  <c r="J865" i="3"/>
  <c r="J866" i="3"/>
  <c r="J867" i="3"/>
  <c r="J868" i="3"/>
  <c r="J869" i="3"/>
  <c r="J870" i="3"/>
  <c r="J871" i="3"/>
  <c r="J872" i="3"/>
  <c r="J873" i="3"/>
  <c r="J874" i="3"/>
  <c r="J875" i="3"/>
  <c r="J876" i="3"/>
  <c r="J877" i="3"/>
  <c r="J878" i="3"/>
  <c r="J879" i="3"/>
  <c r="J880" i="3"/>
  <c r="J881" i="3"/>
  <c r="J882" i="3"/>
  <c r="J883" i="3"/>
  <c r="J884" i="3"/>
  <c r="J885" i="3"/>
  <c r="J886" i="3"/>
  <c r="J887" i="3"/>
  <c r="J888" i="3"/>
  <c r="J889" i="3"/>
  <c r="J890" i="3"/>
  <c r="J891" i="3"/>
  <c r="J892" i="3"/>
  <c r="J893" i="3"/>
  <c r="J894" i="3"/>
  <c r="J895" i="3"/>
  <c r="J896" i="3"/>
  <c r="J897" i="3"/>
  <c r="J898" i="3"/>
  <c r="J899" i="3"/>
  <c r="J900" i="3"/>
  <c r="J901" i="3"/>
  <c r="J902" i="3"/>
  <c r="J903" i="3"/>
  <c r="J904" i="3"/>
  <c r="J905" i="3"/>
  <c r="J906" i="3"/>
  <c r="J907" i="3"/>
  <c r="J908" i="3"/>
  <c r="J909" i="3"/>
  <c r="J910" i="3"/>
  <c r="J911" i="3"/>
  <c r="J912" i="3"/>
  <c r="J913" i="3"/>
  <c r="J914" i="3"/>
  <c r="J915" i="3"/>
  <c r="J916" i="3"/>
  <c r="J917" i="3"/>
  <c r="J918" i="3"/>
  <c r="J919" i="3"/>
  <c r="J920" i="3"/>
  <c r="J921" i="3"/>
  <c r="J922" i="3"/>
  <c r="J923" i="3"/>
  <c r="J924" i="3"/>
  <c r="J925" i="3"/>
  <c r="J926" i="3"/>
  <c r="J927" i="3"/>
  <c r="J928" i="3"/>
  <c r="J929" i="3"/>
  <c r="J930" i="3"/>
  <c r="J931" i="3"/>
  <c r="J932" i="3"/>
  <c r="J933" i="3"/>
  <c r="J934" i="3"/>
  <c r="J935" i="3"/>
  <c r="J936" i="3"/>
  <c r="J937" i="3"/>
  <c r="J938" i="3"/>
  <c r="J939" i="3"/>
  <c r="J940" i="3"/>
  <c r="J941" i="3"/>
  <c r="J942" i="3"/>
  <c r="J943" i="3"/>
  <c r="J944" i="3"/>
  <c r="J945" i="3"/>
  <c r="J946" i="3"/>
  <c r="J947" i="3"/>
  <c r="J948" i="3"/>
  <c r="J949" i="3"/>
  <c r="J950" i="3"/>
  <c r="J951" i="3"/>
  <c r="J952" i="3"/>
  <c r="J953" i="3"/>
  <c r="J954" i="3"/>
  <c r="J955" i="3"/>
  <c r="J956" i="3"/>
  <c r="J957" i="3"/>
  <c r="J958" i="3"/>
  <c r="J959" i="3"/>
  <c r="J960" i="3"/>
  <c r="J961" i="3"/>
  <c r="J962" i="3"/>
  <c r="J963" i="3"/>
  <c r="J964" i="3"/>
  <c r="J965" i="3"/>
  <c r="J966" i="3"/>
  <c r="J967" i="3"/>
  <c r="J968" i="3"/>
  <c r="J969" i="3"/>
  <c r="J970" i="3"/>
  <c r="J971" i="3"/>
  <c r="J972" i="3"/>
  <c r="J973" i="3"/>
  <c r="J974" i="3"/>
  <c r="J975" i="3"/>
  <c r="J976" i="3"/>
  <c r="J977" i="3"/>
  <c r="J978" i="3"/>
  <c r="J979" i="3"/>
  <c r="J980" i="3"/>
  <c r="J981" i="3"/>
  <c r="J982" i="3"/>
  <c r="J983" i="3"/>
  <c r="J984" i="3"/>
  <c r="J985" i="3"/>
  <c r="J986" i="3"/>
  <c r="J987" i="3"/>
  <c r="J988" i="3"/>
  <c r="J989" i="3"/>
  <c r="J990" i="3"/>
  <c r="J991" i="3"/>
  <c r="J992" i="3"/>
  <c r="J993" i="3"/>
  <c r="J994" i="3"/>
  <c r="J995" i="3"/>
  <c r="J996" i="3"/>
  <c r="J997" i="3"/>
  <c r="J998" i="3"/>
  <c r="J999" i="3"/>
  <c r="J1000" i="3"/>
  <c r="J1001" i="3"/>
  <c r="J1002" i="3"/>
  <c r="J1003" i="3"/>
  <c r="J1004" i="3"/>
  <c r="J1005" i="3"/>
  <c r="J1006" i="3"/>
  <c r="J1007" i="3"/>
  <c r="J1008" i="3"/>
  <c r="J1009" i="3"/>
  <c r="J1010" i="3"/>
  <c r="J1011" i="3"/>
  <c r="J1012" i="3"/>
  <c r="J1013" i="3"/>
  <c r="J1014" i="3"/>
  <c r="J1015" i="3"/>
  <c r="J1016" i="3"/>
  <c r="J1017" i="3"/>
  <c r="J1018" i="3"/>
  <c r="J1019" i="3"/>
  <c r="J1020" i="3"/>
  <c r="J1021" i="3"/>
  <c r="J1022" i="3"/>
  <c r="J1023" i="3"/>
  <c r="J1024" i="3"/>
  <c r="J1025" i="3"/>
  <c r="J1026" i="3"/>
  <c r="J1027" i="3"/>
  <c r="J1028" i="3"/>
  <c r="J1029" i="3"/>
  <c r="J1030" i="3"/>
  <c r="J1031" i="3"/>
  <c r="J1032" i="3"/>
  <c r="J1033" i="3"/>
  <c r="J1034" i="3"/>
  <c r="J1035" i="3"/>
  <c r="J1036" i="3"/>
  <c r="J1037" i="3"/>
  <c r="J1038" i="3"/>
  <c r="J1039" i="3"/>
  <c r="J1040" i="3"/>
  <c r="J1041" i="3"/>
  <c r="J1042" i="3"/>
  <c r="J1043" i="3"/>
  <c r="J1044" i="3"/>
  <c r="J1045" i="3"/>
  <c r="J1046" i="3"/>
  <c r="J1047" i="3"/>
  <c r="J1048" i="3"/>
  <c r="J1049" i="3"/>
  <c r="J1050" i="3"/>
  <c r="J1051" i="3"/>
  <c r="J1052" i="3"/>
  <c r="J1053" i="3"/>
  <c r="J1054" i="3"/>
  <c r="J1055" i="3"/>
  <c r="J1056" i="3"/>
  <c r="J1057" i="3"/>
  <c r="J1058" i="3"/>
  <c r="J1059" i="3"/>
  <c r="J1060" i="3"/>
  <c r="J1061" i="3"/>
  <c r="J1062" i="3"/>
  <c r="J1063" i="3"/>
  <c r="J1064" i="3"/>
  <c r="J1065" i="3"/>
  <c r="J1066" i="3"/>
  <c r="J1067" i="3"/>
  <c r="J1068" i="3"/>
  <c r="J1069" i="3"/>
  <c r="J1070" i="3"/>
  <c r="J1071" i="3"/>
  <c r="J1072" i="3"/>
  <c r="J1073" i="3"/>
  <c r="J1074" i="3"/>
  <c r="J1075" i="3"/>
  <c r="J1076" i="3"/>
  <c r="J1077" i="3"/>
  <c r="J1078" i="3"/>
  <c r="J1079" i="3"/>
  <c r="J1080" i="3"/>
  <c r="J1081" i="3"/>
  <c r="J1082" i="3"/>
  <c r="J1083" i="3"/>
  <c r="J1084" i="3"/>
  <c r="J1085" i="3"/>
  <c r="J1086" i="3"/>
  <c r="J1087" i="3"/>
  <c r="J1088" i="3"/>
  <c r="J1089" i="3"/>
  <c r="J1090" i="3"/>
  <c r="J1091" i="3"/>
  <c r="J1092" i="3"/>
  <c r="J1093" i="3"/>
  <c r="J1094" i="3"/>
  <c r="J1095" i="3"/>
  <c r="J1096" i="3"/>
  <c r="J1097" i="3"/>
  <c r="J1098" i="3"/>
  <c r="J1099" i="3"/>
  <c r="J1100" i="3"/>
  <c r="J1101" i="3"/>
  <c r="J1102" i="3"/>
  <c r="J1103" i="3"/>
  <c r="J1104" i="3"/>
  <c r="J1105" i="3"/>
  <c r="J1106" i="3"/>
  <c r="J1107" i="3"/>
  <c r="J1108" i="3"/>
  <c r="J1109" i="3"/>
  <c r="J1110" i="3"/>
  <c r="J1111" i="3"/>
  <c r="J1112" i="3"/>
  <c r="J1113" i="3"/>
  <c r="J1114" i="3"/>
  <c r="J1115" i="3"/>
  <c r="J1116" i="3"/>
  <c r="J1117" i="3"/>
  <c r="J1118" i="3"/>
  <c r="J1119" i="3"/>
  <c r="J1120" i="3"/>
  <c r="J1121" i="3"/>
  <c r="J1122" i="3"/>
  <c r="J1123" i="3"/>
  <c r="J1124" i="3"/>
  <c r="J1125" i="3"/>
  <c r="J1126" i="3"/>
  <c r="J1127" i="3"/>
  <c r="J1128" i="3"/>
  <c r="J1129" i="3"/>
  <c r="J1130" i="3"/>
  <c r="J1131" i="3"/>
  <c r="J1132" i="3"/>
  <c r="J1133" i="3"/>
  <c r="J1134" i="3"/>
  <c r="J1135" i="3"/>
  <c r="J1136" i="3"/>
  <c r="J1137" i="3"/>
  <c r="J1138" i="3"/>
  <c r="J1139" i="3"/>
  <c r="J1140" i="3"/>
  <c r="J1141" i="3"/>
  <c r="J1142" i="3"/>
  <c r="J1143" i="3"/>
  <c r="J1144" i="3"/>
  <c r="J1145" i="3"/>
  <c r="J1146" i="3"/>
  <c r="J1147" i="3"/>
  <c r="J1148" i="3"/>
  <c r="J1149" i="3"/>
  <c r="J1150" i="3"/>
  <c r="J1151" i="3"/>
  <c r="J1152" i="3"/>
  <c r="J1153" i="3"/>
  <c r="J1154" i="3"/>
  <c r="J1155" i="3"/>
  <c r="J1156" i="3"/>
  <c r="J1157" i="3"/>
  <c r="J1158" i="3"/>
  <c r="J1159" i="3"/>
  <c r="J1160" i="3"/>
  <c r="J1161" i="3"/>
  <c r="J1162" i="3"/>
  <c r="J1163" i="3"/>
  <c r="J1164" i="3"/>
  <c r="J1165" i="3"/>
  <c r="J1166" i="3"/>
  <c r="J1167" i="3"/>
  <c r="J1168" i="3"/>
  <c r="J1169" i="3"/>
  <c r="J1170" i="3"/>
  <c r="J1171" i="3"/>
  <c r="J1172" i="3"/>
  <c r="J1173" i="3"/>
  <c r="J1174" i="3"/>
  <c r="J1175" i="3"/>
  <c r="J1176" i="3"/>
  <c r="J1177" i="3"/>
  <c r="J1178" i="3"/>
  <c r="J1179" i="3"/>
  <c r="J1180" i="3"/>
  <c r="J1181" i="3"/>
  <c r="J1182" i="3"/>
  <c r="J1183" i="3"/>
  <c r="J1184" i="3"/>
  <c r="J1185" i="3"/>
  <c r="J1186" i="3"/>
  <c r="J1187" i="3"/>
  <c r="J1188" i="3"/>
  <c r="J1189" i="3"/>
  <c r="J1190" i="3"/>
  <c r="J1191" i="3"/>
  <c r="J1192" i="3"/>
  <c r="J1193" i="3"/>
  <c r="J1194" i="3"/>
  <c r="J1195" i="3"/>
  <c r="J1196" i="3"/>
  <c r="J1197" i="3"/>
  <c r="J1198" i="3"/>
  <c r="J1199" i="3"/>
  <c r="J1200" i="3"/>
  <c r="J1201" i="3"/>
  <c r="J1202" i="3"/>
  <c r="J1203" i="3"/>
  <c r="J1204" i="3"/>
  <c r="J1205" i="3"/>
  <c r="J1206" i="3"/>
  <c r="J1207" i="3"/>
  <c r="J1208" i="3"/>
  <c r="J1209" i="3"/>
  <c r="J1210" i="3"/>
  <c r="J1211" i="3"/>
  <c r="J1212" i="3"/>
  <c r="J1213" i="3"/>
  <c r="J1214" i="3"/>
  <c r="J1215" i="3"/>
  <c r="J1216" i="3"/>
  <c r="J1217" i="3"/>
  <c r="J1218" i="3"/>
  <c r="J1219" i="3"/>
  <c r="J1220" i="3"/>
  <c r="J1221" i="3"/>
  <c r="J1222" i="3"/>
  <c r="J1223" i="3"/>
  <c r="J1224" i="3"/>
  <c r="J1225" i="3"/>
  <c r="J1226" i="3"/>
  <c r="J1227" i="3"/>
  <c r="J1228" i="3"/>
  <c r="J1229" i="3"/>
  <c r="J1230" i="3"/>
  <c r="J1231" i="3"/>
  <c r="J1232" i="3"/>
  <c r="J1233" i="3"/>
  <c r="J1234" i="3"/>
  <c r="J1235" i="3"/>
  <c r="J1236" i="3"/>
  <c r="J1237" i="3"/>
  <c r="J1238" i="3"/>
  <c r="J1239" i="3"/>
  <c r="J1240" i="3"/>
  <c r="J1241" i="3"/>
  <c r="J1242" i="3"/>
  <c r="J1243" i="3"/>
  <c r="J1244" i="3"/>
  <c r="J1245" i="3"/>
  <c r="K2" i="3"/>
  <c r="K3" i="3"/>
  <c r="K4" i="3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K91" i="3"/>
  <c r="K92" i="3"/>
  <c r="K93" i="3"/>
  <c r="K94" i="3"/>
  <c r="K95" i="3"/>
  <c r="K96" i="3"/>
  <c r="K97" i="3"/>
  <c r="K98" i="3"/>
  <c r="K99" i="3"/>
  <c r="K100" i="3"/>
  <c r="K101" i="3"/>
  <c r="K102" i="3"/>
  <c r="K103" i="3"/>
  <c r="K104" i="3"/>
  <c r="K105" i="3"/>
  <c r="K106" i="3"/>
  <c r="K107" i="3"/>
  <c r="K108" i="3"/>
  <c r="K109" i="3"/>
  <c r="K110" i="3"/>
  <c r="K111" i="3"/>
  <c r="K112" i="3"/>
  <c r="K113" i="3"/>
  <c r="K114" i="3"/>
  <c r="K115" i="3"/>
  <c r="K116" i="3"/>
  <c r="K117" i="3"/>
  <c r="K118" i="3"/>
  <c r="K119" i="3"/>
  <c r="K120" i="3"/>
  <c r="K121" i="3"/>
  <c r="K122" i="3"/>
  <c r="K123" i="3"/>
  <c r="K124" i="3"/>
  <c r="K125" i="3"/>
  <c r="K126" i="3"/>
  <c r="K127" i="3"/>
  <c r="K128" i="3"/>
  <c r="K129" i="3"/>
  <c r="K130" i="3"/>
  <c r="K131" i="3"/>
  <c r="K132" i="3"/>
  <c r="K133" i="3"/>
  <c r="K134" i="3"/>
  <c r="K135" i="3"/>
  <c r="K136" i="3"/>
  <c r="K137" i="3"/>
  <c r="K138" i="3"/>
  <c r="K139" i="3"/>
  <c r="K140" i="3"/>
  <c r="K141" i="3"/>
  <c r="K142" i="3"/>
  <c r="K143" i="3"/>
  <c r="K144" i="3"/>
  <c r="K145" i="3"/>
  <c r="K146" i="3"/>
  <c r="K147" i="3"/>
  <c r="K148" i="3"/>
  <c r="K149" i="3"/>
  <c r="K150" i="3"/>
  <c r="K151" i="3"/>
  <c r="K152" i="3"/>
  <c r="K153" i="3"/>
  <c r="K154" i="3"/>
  <c r="K155" i="3"/>
  <c r="K156" i="3"/>
  <c r="K157" i="3"/>
  <c r="K158" i="3"/>
  <c r="K159" i="3"/>
  <c r="K160" i="3"/>
  <c r="K161" i="3"/>
  <c r="K162" i="3"/>
  <c r="K163" i="3"/>
  <c r="K164" i="3"/>
  <c r="K165" i="3"/>
  <c r="K166" i="3"/>
  <c r="K167" i="3"/>
  <c r="K168" i="3"/>
  <c r="K169" i="3"/>
  <c r="K170" i="3"/>
  <c r="K171" i="3"/>
  <c r="K172" i="3"/>
  <c r="K173" i="3"/>
  <c r="K174" i="3"/>
  <c r="K175" i="3"/>
  <c r="K176" i="3"/>
  <c r="K177" i="3"/>
  <c r="K178" i="3"/>
  <c r="K179" i="3"/>
  <c r="K180" i="3"/>
  <c r="K181" i="3"/>
  <c r="K182" i="3"/>
  <c r="K183" i="3"/>
  <c r="K184" i="3"/>
  <c r="K185" i="3"/>
  <c r="K186" i="3"/>
  <c r="K187" i="3"/>
  <c r="K188" i="3"/>
  <c r="K189" i="3"/>
  <c r="K190" i="3"/>
  <c r="K191" i="3"/>
  <c r="K192" i="3"/>
  <c r="K193" i="3"/>
  <c r="K194" i="3"/>
  <c r="K195" i="3"/>
  <c r="K196" i="3"/>
  <c r="K197" i="3"/>
  <c r="K198" i="3"/>
  <c r="K199" i="3"/>
  <c r="K200" i="3"/>
  <c r="K201" i="3"/>
  <c r="K202" i="3"/>
  <c r="K203" i="3"/>
  <c r="K204" i="3"/>
  <c r="K205" i="3"/>
  <c r="K206" i="3"/>
  <c r="K207" i="3"/>
  <c r="K208" i="3"/>
  <c r="K209" i="3"/>
  <c r="K210" i="3"/>
  <c r="K211" i="3"/>
  <c r="K212" i="3"/>
  <c r="K213" i="3"/>
  <c r="K214" i="3"/>
  <c r="K215" i="3"/>
  <c r="K216" i="3"/>
  <c r="K217" i="3"/>
  <c r="K218" i="3"/>
  <c r="K219" i="3"/>
  <c r="K220" i="3"/>
  <c r="K221" i="3"/>
  <c r="K222" i="3"/>
  <c r="K223" i="3"/>
  <c r="K224" i="3"/>
  <c r="K225" i="3"/>
  <c r="K226" i="3"/>
  <c r="K227" i="3"/>
  <c r="K228" i="3"/>
  <c r="K229" i="3"/>
  <c r="K230" i="3"/>
  <c r="K231" i="3"/>
  <c r="K232" i="3"/>
  <c r="K233" i="3"/>
  <c r="K234" i="3"/>
  <c r="K235" i="3"/>
  <c r="K236" i="3"/>
  <c r="K237" i="3"/>
  <c r="K238" i="3"/>
  <c r="K239" i="3"/>
  <c r="K240" i="3"/>
  <c r="K241" i="3"/>
  <c r="K242" i="3"/>
  <c r="K243" i="3"/>
  <c r="K244" i="3"/>
  <c r="K245" i="3"/>
  <c r="K246" i="3"/>
  <c r="K247" i="3"/>
  <c r="K248" i="3"/>
  <c r="K249" i="3"/>
  <c r="K250" i="3"/>
  <c r="K251" i="3"/>
  <c r="K252" i="3"/>
  <c r="K253" i="3"/>
  <c r="K254" i="3"/>
  <c r="K255" i="3"/>
  <c r="K256" i="3"/>
  <c r="K257" i="3"/>
  <c r="K258" i="3"/>
  <c r="K259" i="3"/>
  <c r="K260" i="3"/>
  <c r="K261" i="3"/>
  <c r="K262" i="3"/>
  <c r="K263" i="3"/>
  <c r="K264" i="3"/>
  <c r="K265" i="3"/>
  <c r="K266" i="3"/>
  <c r="K267" i="3"/>
  <c r="K268" i="3"/>
  <c r="K269" i="3"/>
  <c r="K270" i="3"/>
  <c r="K271" i="3"/>
  <c r="K272" i="3"/>
  <c r="K273" i="3"/>
  <c r="K274" i="3"/>
  <c r="K275" i="3"/>
  <c r="K276" i="3"/>
  <c r="K277" i="3"/>
  <c r="K278" i="3"/>
  <c r="K279" i="3"/>
  <c r="K280" i="3"/>
  <c r="K281" i="3"/>
  <c r="K282" i="3"/>
  <c r="K283" i="3"/>
  <c r="K284" i="3"/>
  <c r="K285" i="3"/>
  <c r="K286" i="3"/>
  <c r="K287" i="3"/>
  <c r="K288" i="3"/>
  <c r="K289" i="3"/>
  <c r="K290" i="3"/>
  <c r="K291" i="3"/>
  <c r="K292" i="3"/>
  <c r="K293" i="3"/>
  <c r="K294" i="3"/>
  <c r="K295" i="3"/>
  <c r="K296" i="3"/>
  <c r="K297" i="3"/>
  <c r="K298" i="3"/>
  <c r="K299" i="3"/>
  <c r="K300" i="3"/>
  <c r="K301" i="3"/>
  <c r="K302" i="3"/>
  <c r="K303" i="3"/>
  <c r="K304" i="3"/>
  <c r="K305" i="3"/>
  <c r="K306" i="3"/>
  <c r="K307" i="3"/>
  <c r="K308" i="3"/>
  <c r="K309" i="3"/>
  <c r="K310" i="3"/>
  <c r="K311" i="3"/>
  <c r="K312" i="3"/>
  <c r="K313" i="3"/>
  <c r="K314" i="3"/>
  <c r="K315" i="3"/>
  <c r="K316" i="3"/>
  <c r="K317" i="3"/>
  <c r="K318" i="3"/>
  <c r="K319" i="3"/>
  <c r="K320" i="3"/>
  <c r="K321" i="3"/>
  <c r="K322" i="3"/>
  <c r="K323" i="3"/>
  <c r="K324" i="3"/>
  <c r="K325" i="3"/>
  <c r="K326" i="3"/>
  <c r="K327" i="3"/>
  <c r="K328" i="3"/>
  <c r="K329" i="3"/>
  <c r="K330" i="3"/>
  <c r="K331" i="3"/>
  <c r="K332" i="3"/>
  <c r="K333" i="3"/>
  <c r="K334" i="3"/>
  <c r="K335" i="3"/>
  <c r="K336" i="3"/>
  <c r="K337" i="3"/>
  <c r="K338" i="3"/>
  <c r="K339" i="3"/>
  <c r="K340" i="3"/>
  <c r="K341" i="3"/>
  <c r="K342" i="3"/>
  <c r="K343" i="3"/>
  <c r="K344" i="3"/>
  <c r="K345" i="3"/>
  <c r="K346" i="3"/>
  <c r="K347" i="3"/>
  <c r="K348" i="3"/>
  <c r="K349" i="3"/>
  <c r="K350" i="3"/>
  <c r="K351" i="3"/>
  <c r="K352" i="3"/>
  <c r="K353" i="3"/>
  <c r="K354" i="3"/>
  <c r="K355" i="3"/>
  <c r="K356" i="3"/>
  <c r="K357" i="3"/>
  <c r="K358" i="3"/>
  <c r="K359" i="3"/>
  <c r="K360" i="3"/>
  <c r="K361" i="3"/>
  <c r="K362" i="3"/>
  <c r="K363" i="3"/>
  <c r="K364" i="3"/>
  <c r="K365" i="3"/>
  <c r="K366" i="3"/>
  <c r="K367" i="3"/>
  <c r="K368" i="3"/>
  <c r="K369" i="3"/>
  <c r="K370" i="3"/>
  <c r="K371" i="3"/>
  <c r="K372" i="3"/>
  <c r="K373" i="3"/>
  <c r="K374" i="3"/>
  <c r="K375" i="3"/>
  <c r="K376" i="3"/>
  <c r="K377" i="3"/>
  <c r="K378" i="3"/>
  <c r="K379" i="3"/>
  <c r="K380" i="3"/>
  <c r="K381" i="3"/>
  <c r="K382" i="3"/>
  <c r="K383" i="3"/>
  <c r="K384" i="3"/>
  <c r="K385" i="3"/>
  <c r="K386" i="3"/>
  <c r="K387" i="3"/>
  <c r="K388" i="3"/>
  <c r="K389" i="3"/>
  <c r="K390" i="3"/>
  <c r="K391" i="3"/>
  <c r="K392" i="3"/>
  <c r="K393" i="3"/>
  <c r="K394" i="3"/>
  <c r="K395" i="3"/>
  <c r="K396" i="3"/>
  <c r="K397" i="3"/>
  <c r="K398" i="3"/>
  <c r="K399" i="3"/>
  <c r="K400" i="3"/>
  <c r="K401" i="3"/>
  <c r="K402" i="3"/>
  <c r="K403" i="3"/>
  <c r="K404" i="3"/>
  <c r="K405" i="3"/>
  <c r="K406" i="3"/>
  <c r="K407" i="3"/>
  <c r="K408" i="3"/>
  <c r="K409" i="3"/>
  <c r="K410" i="3"/>
  <c r="K411" i="3"/>
  <c r="K412" i="3"/>
  <c r="K413" i="3"/>
  <c r="K414" i="3"/>
  <c r="K415" i="3"/>
  <c r="K416" i="3"/>
  <c r="K417" i="3"/>
  <c r="K418" i="3"/>
  <c r="K419" i="3"/>
  <c r="K420" i="3"/>
  <c r="K421" i="3"/>
  <c r="K422" i="3"/>
  <c r="K423" i="3"/>
  <c r="K424" i="3"/>
  <c r="K425" i="3"/>
  <c r="K426" i="3"/>
  <c r="K427" i="3"/>
  <c r="K428" i="3"/>
  <c r="K429" i="3"/>
  <c r="K430" i="3"/>
  <c r="K431" i="3"/>
  <c r="K432" i="3"/>
  <c r="K433" i="3"/>
  <c r="K434" i="3"/>
  <c r="K435" i="3"/>
  <c r="K436" i="3"/>
  <c r="K437" i="3"/>
  <c r="K438" i="3"/>
  <c r="K439" i="3"/>
  <c r="K440" i="3"/>
  <c r="K441" i="3"/>
  <c r="K442" i="3"/>
  <c r="K443" i="3"/>
  <c r="K444" i="3"/>
  <c r="K445" i="3"/>
  <c r="K446" i="3"/>
  <c r="K447" i="3"/>
  <c r="K448" i="3"/>
  <c r="K449" i="3"/>
  <c r="K450" i="3"/>
  <c r="K451" i="3"/>
  <c r="K452" i="3"/>
  <c r="K453" i="3"/>
  <c r="K454" i="3"/>
  <c r="K455" i="3"/>
  <c r="K456" i="3"/>
  <c r="K457" i="3"/>
  <c r="K458" i="3"/>
  <c r="K459" i="3"/>
  <c r="K460" i="3"/>
  <c r="K461" i="3"/>
  <c r="K462" i="3"/>
  <c r="K463" i="3"/>
  <c r="K464" i="3"/>
  <c r="K465" i="3"/>
  <c r="K466" i="3"/>
  <c r="K467" i="3"/>
  <c r="K468" i="3"/>
  <c r="K469" i="3"/>
  <c r="K470" i="3"/>
  <c r="K471" i="3"/>
  <c r="K472" i="3"/>
  <c r="K473" i="3"/>
  <c r="K474" i="3"/>
  <c r="K475" i="3"/>
  <c r="K476" i="3"/>
  <c r="K477" i="3"/>
  <c r="K478" i="3"/>
  <c r="K479" i="3"/>
  <c r="K480" i="3"/>
  <c r="K481" i="3"/>
  <c r="K482" i="3"/>
  <c r="K483" i="3"/>
  <c r="K484" i="3"/>
  <c r="K485" i="3"/>
  <c r="K486" i="3"/>
  <c r="K487" i="3"/>
  <c r="K488" i="3"/>
  <c r="K489" i="3"/>
  <c r="K490" i="3"/>
  <c r="K491" i="3"/>
  <c r="K492" i="3"/>
  <c r="K493" i="3"/>
  <c r="K494" i="3"/>
  <c r="K495" i="3"/>
  <c r="K496" i="3"/>
  <c r="K497" i="3"/>
  <c r="K498" i="3"/>
  <c r="K499" i="3"/>
  <c r="K500" i="3"/>
  <c r="K501" i="3"/>
  <c r="K502" i="3"/>
  <c r="K503" i="3"/>
  <c r="K504" i="3"/>
  <c r="K505" i="3"/>
  <c r="K506" i="3"/>
  <c r="K507" i="3"/>
  <c r="K508" i="3"/>
  <c r="K509" i="3"/>
  <c r="K510" i="3"/>
  <c r="K511" i="3"/>
  <c r="K512" i="3"/>
  <c r="K513" i="3"/>
  <c r="K514" i="3"/>
  <c r="K515" i="3"/>
  <c r="K516" i="3"/>
  <c r="K517" i="3"/>
  <c r="K518" i="3"/>
  <c r="K519" i="3"/>
  <c r="K520" i="3"/>
  <c r="K521" i="3"/>
  <c r="K522" i="3"/>
  <c r="K523" i="3"/>
  <c r="K524" i="3"/>
  <c r="K525" i="3"/>
  <c r="K526" i="3"/>
  <c r="K527" i="3"/>
  <c r="K528" i="3"/>
  <c r="K529" i="3"/>
  <c r="K530" i="3"/>
  <c r="K531" i="3"/>
  <c r="K532" i="3"/>
  <c r="K533" i="3"/>
  <c r="K534" i="3"/>
  <c r="K535" i="3"/>
  <c r="K536" i="3"/>
  <c r="K537" i="3"/>
  <c r="K538" i="3"/>
  <c r="K539" i="3"/>
  <c r="K540" i="3"/>
  <c r="K541" i="3"/>
  <c r="K542" i="3"/>
  <c r="K543" i="3"/>
  <c r="K544" i="3"/>
  <c r="K545" i="3"/>
  <c r="K546" i="3"/>
  <c r="K547" i="3"/>
  <c r="K548" i="3"/>
  <c r="K549" i="3"/>
  <c r="K550" i="3"/>
  <c r="K551" i="3"/>
  <c r="K552" i="3"/>
  <c r="K553" i="3"/>
  <c r="K554" i="3"/>
  <c r="K555" i="3"/>
  <c r="K556" i="3"/>
  <c r="K557" i="3"/>
  <c r="K558" i="3"/>
  <c r="K559" i="3"/>
  <c r="K560" i="3"/>
  <c r="K561" i="3"/>
  <c r="K562" i="3"/>
  <c r="K563" i="3"/>
  <c r="K564" i="3"/>
  <c r="K565" i="3"/>
  <c r="K566" i="3"/>
  <c r="K567" i="3"/>
  <c r="K568" i="3"/>
  <c r="K569" i="3"/>
  <c r="K570" i="3"/>
  <c r="K571" i="3"/>
  <c r="K572" i="3"/>
  <c r="K573" i="3"/>
  <c r="K574" i="3"/>
  <c r="K575" i="3"/>
  <c r="K576" i="3"/>
  <c r="K577" i="3"/>
  <c r="K578" i="3"/>
  <c r="K579" i="3"/>
  <c r="K580" i="3"/>
  <c r="K581" i="3"/>
  <c r="K582" i="3"/>
  <c r="K583" i="3"/>
  <c r="K584" i="3"/>
  <c r="K585" i="3"/>
  <c r="K586" i="3"/>
  <c r="K587" i="3"/>
  <c r="K588" i="3"/>
  <c r="K589" i="3"/>
  <c r="K590" i="3"/>
  <c r="K591" i="3"/>
  <c r="K592" i="3"/>
  <c r="K593" i="3"/>
  <c r="K594" i="3"/>
  <c r="K595" i="3"/>
  <c r="K596" i="3"/>
  <c r="K597" i="3"/>
  <c r="K598" i="3"/>
  <c r="K599" i="3"/>
  <c r="K600" i="3"/>
  <c r="K601" i="3"/>
  <c r="K602" i="3"/>
  <c r="K603" i="3"/>
  <c r="K604" i="3"/>
  <c r="K605" i="3"/>
  <c r="K606" i="3"/>
  <c r="K607" i="3"/>
  <c r="K608" i="3"/>
  <c r="K609" i="3"/>
  <c r="K610" i="3"/>
  <c r="K611" i="3"/>
  <c r="K612" i="3"/>
  <c r="K613" i="3"/>
  <c r="K614" i="3"/>
  <c r="K615" i="3"/>
  <c r="K616" i="3"/>
  <c r="K617" i="3"/>
  <c r="K618" i="3"/>
  <c r="K619" i="3"/>
  <c r="K620" i="3"/>
  <c r="K621" i="3"/>
  <c r="K622" i="3"/>
  <c r="K623" i="3"/>
  <c r="K624" i="3"/>
  <c r="K625" i="3"/>
  <c r="K626" i="3"/>
  <c r="K627" i="3"/>
  <c r="K628" i="3"/>
  <c r="K629" i="3"/>
  <c r="K630" i="3"/>
  <c r="K631" i="3"/>
  <c r="K632" i="3"/>
  <c r="K633" i="3"/>
  <c r="K634" i="3"/>
  <c r="K635" i="3"/>
  <c r="K636" i="3"/>
  <c r="K637" i="3"/>
  <c r="K638" i="3"/>
  <c r="K639" i="3"/>
  <c r="K640" i="3"/>
  <c r="K641" i="3"/>
  <c r="K642" i="3"/>
  <c r="K643" i="3"/>
  <c r="K644" i="3"/>
  <c r="K645" i="3"/>
  <c r="K646" i="3"/>
  <c r="K647" i="3"/>
  <c r="K648" i="3"/>
  <c r="K649" i="3"/>
  <c r="K650" i="3"/>
  <c r="K651" i="3"/>
  <c r="K652" i="3"/>
  <c r="K653" i="3"/>
  <c r="K654" i="3"/>
  <c r="K655" i="3"/>
  <c r="K656" i="3"/>
  <c r="K657" i="3"/>
  <c r="K658" i="3"/>
  <c r="K659" i="3"/>
  <c r="K660" i="3"/>
  <c r="K661" i="3"/>
  <c r="K662" i="3"/>
  <c r="K663" i="3"/>
  <c r="K664" i="3"/>
  <c r="K665" i="3"/>
  <c r="K666" i="3"/>
  <c r="K667" i="3"/>
  <c r="K668" i="3"/>
  <c r="K669" i="3"/>
  <c r="K670" i="3"/>
  <c r="K671" i="3"/>
  <c r="K672" i="3"/>
  <c r="K673" i="3"/>
  <c r="K674" i="3"/>
  <c r="K675" i="3"/>
  <c r="K676" i="3"/>
  <c r="K677" i="3"/>
  <c r="K678" i="3"/>
  <c r="K679" i="3"/>
  <c r="K680" i="3"/>
  <c r="K681" i="3"/>
  <c r="K682" i="3"/>
  <c r="K683" i="3"/>
  <c r="K684" i="3"/>
  <c r="K685" i="3"/>
  <c r="K686" i="3"/>
  <c r="K687" i="3"/>
  <c r="K688" i="3"/>
  <c r="K689" i="3"/>
  <c r="K690" i="3"/>
  <c r="K691" i="3"/>
  <c r="K692" i="3"/>
  <c r="K693" i="3"/>
  <c r="K694" i="3"/>
  <c r="K695" i="3"/>
  <c r="K696" i="3"/>
  <c r="K697" i="3"/>
  <c r="K698" i="3"/>
  <c r="K699" i="3"/>
  <c r="K700" i="3"/>
  <c r="K701" i="3"/>
  <c r="K702" i="3"/>
  <c r="K703" i="3"/>
  <c r="K704" i="3"/>
  <c r="K705" i="3"/>
  <c r="K706" i="3"/>
  <c r="K707" i="3"/>
  <c r="K708" i="3"/>
  <c r="K709" i="3"/>
  <c r="K710" i="3"/>
  <c r="K711" i="3"/>
  <c r="K712" i="3"/>
  <c r="K713" i="3"/>
  <c r="K714" i="3"/>
  <c r="K715" i="3"/>
  <c r="K716" i="3"/>
  <c r="K717" i="3"/>
  <c r="K718" i="3"/>
  <c r="K719" i="3"/>
  <c r="K720" i="3"/>
  <c r="K721" i="3"/>
  <c r="K722" i="3"/>
  <c r="K723" i="3"/>
  <c r="K724" i="3"/>
  <c r="K725" i="3"/>
  <c r="K726" i="3"/>
  <c r="K727" i="3"/>
  <c r="K728" i="3"/>
  <c r="K729" i="3"/>
  <c r="K730" i="3"/>
  <c r="K731" i="3"/>
  <c r="K732" i="3"/>
  <c r="K733" i="3"/>
  <c r="K734" i="3"/>
  <c r="K735" i="3"/>
  <c r="K736" i="3"/>
  <c r="K737" i="3"/>
  <c r="K738" i="3"/>
  <c r="K739" i="3"/>
  <c r="K740" i="3"/>
  <c r="K741" i="3"/>
  <c r="K742" i="3"/>
  <c r="K743" i="3"/>
  <c r="K744" i="3"/>
  <c r="K745" i="3"/>
  <c r="K746" i="3"/>
  <c r="K747" i="3"/>
  <c r="K748" i="3"/>
  <c r="K749" i="3"/>
  <c r="K750" i="3"/>
  <c r="K751" i="3"/>
  <c r="K752" i="3"/>
  <c r="K753" i="3"/>
  <c r="K754" i="3"/>
  <c r="K755" i="3"/>
  <c r="K756" i="3"/>
  <c r="K757" i="3"/>
  <c r="K758" i="3"/>
  <c r="K759" i="3"/>
  <c r="K760" i="3"/>
  <c r="K761" i="3"/>
  <c r="K762" i="3"/>
  <c r="K763" i="3"/>
  <c r="K764" i="3"/>
  <c r="K765" i="3"/>
  <c r="K766" i="3"/>
  <c r="K767" i="3"/>
  <c r="K768" i="3"/>
  <c r="K769" i="3"/>
  <c r="K770" i="3"/>
  <c r="K771" i="3"/>
  <c r="K772" i="3"/>
  <c r="K773" i="3"/>
  <c r="K774" i="3"/>
  <c r="K775" i="3"/>
  <c r="K776" i="3"/>
  <c r="K777" i="3"/>
  <c r="K778" i="3"/>
  <c r="K779" i="3"/>
  <c r="K780" i="3"/>
  <c r="K781" i="3"/>
  <c r="K782" i="3"/>
  <c r="K783" i="3"/>
  <c r="K784" i="3"/>
  <c r="K785" i="3"/>
  <c r="K786" i="3"/>
  <c r="K787" i="3"/>
  <c r="K788" i="3"/>
  <c r="K789" i="3"/>
  <c r="K790" i="3"/>
  <c r="K791" i="3"/>
  <c r="K792" i="3"/>
  <c r="K793" i="3"/>
  <c r="K794" i="3"/>
  <c r="K795" i="3"/>
  <c r="K796" i="3"/>
  <c r="K797" i="3"/>
  <c r="K798" i="3"/>
  <c r="K799" i="3"/>
  <c r="K800" i="3"/>
  <c r="K801" i="3"/>
  <c r="K802" i="3"/>
  <c r="K803" i="3"/>
  <c r="K804" i="3"/>
  <c r="K805" i="3"/>
  <c r="K806" i="3"/>
  <c r="K807" i="3"/>
  <c r="K808" i="3"/>
  <c r="K809" i="3"/>
  <c r="K810" i="3"/>
  <c r="K811" i="3"/>
  <c r="K812" i="3"/>
  <c r="K813" i="3"/>
  <c r="K814" i="3"/>
  <c r="K815" i="3"/>
  <c r="K816" i="3"/>
  <c r="K817" i="3"/>
  <c r="K818" i="3"/>
  <c r="K819" i="3"/>
  <c r="K820" i="3"/>
  <c r="K821" i="3"/>
  <c r="K822" i="3"/>
  <c r="K823" i="3"/>
  <c r="K824" i="3"/>
  <c r="K825" i="3"/>
  <c r="K826" i="3"/>
  <c r="K827" i="3"/>
  <c r="K828" i="3"/>
  <c r="K829" i="3"/>
  <c r="K830" i="3"/>
  <c r="K831" i="3"/>
  <c r="K832" i="3"/>
  <c r="K833" i="3"/>
  <c r="K834" i="3"/>
  <c r="K835" i="3"/>
  <c r="K836" i="3"/>
  <c r="K837" i="3"/>
  <c r="K838" i="3"/>
  <c r="K839" i="3"/>
  <c r="K840" i="3"/>
  <c r="K841" i="3"/>
  <c r="K842" i="3"/>
  <c r="K843" i="3"/>
  <c r="K844" i="3"/>
  <c r="K845" i="3"/>
  <c r="K846" i="3"/>
  <c r="K847" i="3"/>
  <c r="K848" i="3"/>
  <c r="K849" i="3"/>
  <c r="K850" i="3"/>
  <c r="K851" i="3"/>
  <c r="K852" i="3"/>
  <c r="K853" i="3"/>
  <c r="K854" i="3"/>
  <c r="K855" i="3"/>
  <c r="K856" i="3"/>
  <c r="K857" i="3"/>
  <c r="K858" i="3"/>
  <c r="K859" i="3"/>
  <c r="K860" i="3"/>
  <c r="K861" i="3"/>
  <c r="K862" i="3"/>
  <c r="K863" i="3"/>
  <c r="K864" i="3"/>
  <c r="K865" i="3"/>
  <c r="K866" i="3"/>
  <c r="K867" i="3"/>
  <c r="K868" i="3"/>
  <c r="K869" i="3"/>
  <c r="K870" i="3"/>
  <c r="K871" i="3"/>
  <c r="K872" i="3"/>
  <c r="K873" i="3"/>
  <c r="K874" i="3"/>
  <c r="K875" i="3"/>
  <c r="K876" i="3"/>
  <c r="K877" i="3"/>
  <c r="K878" i="3"/>
  <c r="K879" i="3"/>
  <c r="K880" i="3"/>
  <c r="K881" i="3"/>
  <c r="K882" i="3"/>
  <c r="K883" i="3"/>
  <c r="K884" i="3"/>
  <c r="K885" i="3"/>
  <c r="K886" i="3"/>
  <c r="K887" i="3"/>
  <c r="K888" i="3"/>
  <c r="K889" i="3"/>
  <c r="K890" i="3"/>
  <c r="K891" i="3"/>
  <c r="K892" i="3"/>
  <c r="K893" i="3"/>
  <c r="K894" i="3"/>
  <c r="K895" i="3"/>
  <c r="K896" i="3"/>
  <c r="K897" i="3"/>
  <c r="K898" i="3"/>
  <c r="K899" i="3"/>
  <c r="K900" i="3"/>
  <c r="K901" i="3"/>
  <c r="K902" i="3"/>
  <c r="K903" i="3"/>
  <c r="K904" i="3"/>
  <c r="K905" i="3"/>
  <c r="K906" i="3"/>
  <c r="K907" i="3"/>
  <c r="K908" i="3"/>
  <c r="K909" i="3"/>
  <c r="K910" i="3"/>
  <c r="K911" i="3"/>
  <c r="K912" i="3"/>
  <c r="K913" i="3"/>
  <c r="K914" i="3"/>
  <c r="K915" i="3"/>
  <c r="K916" i="3"/>
  <c r="K917" i="3"/>
  <c r="K918" i="3"/>
  <c r="K919" i="3"/>
  <c r="K920" i="3"/>
  <c r="K921" i="3"/>
  <c r="K922" i="3"/>
  <c r="K923" i="3"/>
  <c r="K924" i="3"/>
  <c r="K925" i="3"/>
  <c r="K926" i="3"/>
  <c r="K927" i="3"/>
  <c r="K928" i="3"/>
  <c r="K929" i="3"/>
  <c r="K930" i="3"/>
  <c r="K931" i="3"/>
  <c r="K932" i="3"/>
  <c r="K933" i="3"/>
  <c r="K934" i="3"/>
  <c r="K935" i="3"/>
  <c r="K936" i="3"/>
  <c r="K937" i="3"/>
  <c r="K938" i="3"/>
  <c r="K939" i="3"/>
  <c r="K940" i="3"/>
  <c r="K941" i="3"/>
  <c r="K942" i="3"/>
  <c r="K943" i="3"/>
  <c r="K944" i="3"/>
  <c r="K945" i="3"/>
  <c r="K946" i="3"/>
  <c r="K947" i="3"/>
  <c r="K948" i="3"/>
  <c r="K949" i="3"/>
  <c r="K950" i="3"/>
  <c r="K951" i="3"/>
  <c r="K952" i="3"/>
  <c r="K953" i="3"/>
  <c r="K954" i="3"/>
  <c r="K955" i="3"/>
  <c r="K956" i="3"/>
  <c r="K957" i="3"/>
  <c r="K958" i="3"/>
  <c r="K959" i="3"/>
  <c r="K960" i="3"/>
  <c r="K961" i="3"/>
  <c r="K962" i="3"/>
  <c r="K963" i="3"/>
  <c r="K964" i="3"/>
  <c r="K965" i="3"/>
  <c r="K966" i="3"/>
  <c r="K967" i="3"/>
  <c r="K968" i="3"/>
  <c r="K969" i="3"/>
  <c r="K970" i="3"/>
  <c r="K971" i="3"/>
  <c r="K972" i="3"/>
  <c r="K973" i="3"/>
  <c r="K974" i="3"/>
  <c r="K975" i="3"/>
  <c r="K976" i="3"/>
  <c r="K977" i="3"/>
  <c r="K978" i="3"/>
  <c r="K979" i="3"/>
  <c r="K980" i="3"/>
  <c r="K981" i="3"/>
  <c r="K982" i="3"/>
  <c r="K983" i="3"/>
  <c r="K984" i="3"/>
  <c r="K985" i="3"/>
  <c r="K986" i="3"/>
  <c r="K987" i="3"/>
  <c r="K988" i="3"/>
  <c r="K989" i="3"/>
  <c r="K990" i="3"/>
  <c r="K991" i="3"/>
  <c r="K992" i="3"/>
  <c r="K993" i="3"/>
  <c r="K994" i="3"/>
  <c r="K995" i="3"/>
  <c r="K996" i="3"/>
  <c r="K997" i="3"/>
  <c r="K998" i="3"/>
  <c r="K999" i="3"/>
  <c r="K1000" i="3"/>
  <c r="K1001" i="3"/>
  <c r="K1002" i="3"/>
  <c r="K1003" i="3"/>
  <c r="K1004" i="3"/>
  <c r="K1005" i="3"/>
  <c r="K1006" i="3"/>
  <c r="K1007" i="3"/>
  <c r="K1008" i="3"/>
  <c r="K1009" i="3"/>
  <c r="K1010" i="3"/>
  <c r="K1011" i="3"/>
  <c r="K1012" i="3"/>
  <c r="K1013" i="3"/>
  <c r="K1014" i="3"/>
  <c r="K1015" i="3"/>
  <c r="K1016" i="3"/>
  <c r="K1017" i="3"/>
  <c r="K1018" i="3"/>
  <c r="K1019" i="3"/>
  <c r="K1020" i="3"/>
  <c r="K1021" i="3"/>
  <c r="K1022" i="3"/>
  <c r="K1023" i="3"/>
  <c r="K1024" i="3"/>
  <c r="K1025" i="3"/>
  <c r="K1026" i="3"/>
  <c r="K1027" i="3"/>
  <c r="K1028" i="3"/>
  <c r="K1029" i="3"/>
  <c r="K1030" i="3"/>
  <c r="K1031" i="3"/>
  <c r="K1032" i="3"/>
  <c r="K1033" i="3"/>
  <c r="K1034" i="3"/>
  <c r="K1035" i="3"/>
  <c r="K1036" i="3"/>
  <c r="K1037" i="3"/>
  <c r="K1038" i="3"/>
  <c r="K1039" i="3"/>
  <c r="K1040" i="3"/>
  <c r="K1041" i="3"/>
  <c r="K1042" i="3"/>
  <c r="K1043" i="3"/>
  <c r="K1044" i="3"/>
  <c r="K1045" i="3"/>
  <c r="K1046" i="3"/>
  <c r="K1047" i="3"/>
  <c r="K1048" i="3"/>
  <c r="K1049" i="3"/>
  <c r="K1050" i="3"/>
  <c r="K1051" i="3"/>
  <c r="K1052" i="3"/>
  <c r="K1053" i="3"/>
  <c r="K1054" i="3"/>
  <c r="K1055" i="3"/>
  <c r="K1056" i="3"/>
  <c r="K1057" i="3"/>
  <c r="K1058" i="3"/>
  <c r="K1059" i="3"/>
  <c r="K1060" i="3"/>
  <c r="K1061" i="3"/>
  <c r="K1062" i="3"/>
  <c r="K1063" i="3"/>
  <c r="K1064" i="3"/>
  <c r="K1065" i="3"/>
  <c r="K1066" i="3"/>
  <c r="K1067" i="3"/>
  <c r="K1068" i="3"/>
  <c r="K1069" i="3"/>
  <c r="K1070" i="3"/>
  <c r="K1071" i="3"/>
  <c r="K1072" i="3"/>
  <c r="K1073" i="3"/>
  <c r="K1074" i="3"/>
  <c r="K1075" i="3"/>
  <c r="K1076" i="3"/>
  <c r="K1077" i="3"/>
  <c r="K1078" i="3"/>
  <c r="K1079" i="3"/>
  <c r="K1080" i="3"/>
  <c r="K1081" i="3"/>
  <c r="K1082" i="3"/>
  <c r="K1083" i="3"/>
  <c r="K1084" i="3"/>
  <c r="K1085" i="3"/>
  <c r="K1086" i="3"/>
  <c r="K1087" i="3"/>
  <c r="K1088" i="3"/>
  <c r="K1089" i="3"/>
  <c r="K1090" i="3"/>
  <c r="K1091" i="3"/>
  <c r="K1092" i="3"/>
  <c r="K1093" i="3"/>
  <c r="K1094" i="3"/>
  <c r="K1095" i="3"/>
  <c r="K1096" i="3"/>
  <c r="K1097" i="3"/>
  <c r="K1098" i="3"/>
  <c r="K1099" i="3"/>
  <c r="K1100" i="3"/>
  <c r="K1101" i="3"/>
  <c r="K1102" i="3"/>
  <c r="K1103" i="3"/>
  <c r="K1104" i="3"/>
  <c r="K1105" i="3"/>
  <c r="K1106" i="3"/>
  <c r="K1107" i="3"/>
  <c r="K1108" i="3"/>
  <c r="K1109" i="3"/>
  <c r="K1110" i="3"/>
  <c r="K1111" i="3"/>
  <c r="K1112" i="3"/>
  <c r="K1113" i="3"/>
  <c r="K1114" i="3"/>
  <c r="K1115" i="3"/>
  <c r="K1116" i="3"/>
  <c r="K1117" i="3"/>
  <c r="K1118" i="3"/>
  <c r="K1119" i="3"/>
  <c r="K1120" i="3"/>
  <c r="K1121" i="3"/>
  <c r="K1122" i="3"/>
  <c r="K1123" i="3"/>
  <c r="K1124" i="3"/>
  <c r="K1125" i="3"/>
  <c r="K1126" i="3"/>
  <c r="K1127" i="3"/>
  <c r="K1128" i="3"/>
  <c r="K1129" i="3"/>
  <c r="K1130" i="3"/>
  <c r="K1131" i="3"/>
  <c r="K1132" i="3"/>
  <c r="K1133" i="3"/>
  <c r="K1134" i="3"/>
  <c r="K1135" i="3"/>
  <c r="K1136" i="3"/>
  <c r="K1137" i="3"/>
  <c r="K1138" i="3"/>
  <c r="K1139" i="3"/>
  <c r="K1140" i="3"/>
  <c r="K1141" i="3"/>
  <c r="K1142" i="3"/>
  <c r="K1143" i="3"/>
  <c r="K1144" i="3"/>
  <c r="K1145" i="3"/>
  <c r="K1146" i="3"/>
  <c r="K1147" i="3"/>
  <c r="K1148" i="3"/>
  <c r="K1149" i="3"/>
  <c r="K1150" i="3"/>
  <c r="K1151" i="3"/>
  <c r="K1152" i="3"/>
  <c r="K1153" i="3"/>
  <c r="K1154" i="3"/>
  <c r="K1155" i="3"/>
  <c r="K1156" i="3"/>
  <c r="K1157" i="3"/>
  <c r="K1158" i="3"/>
  <c r="K1159" i="3"/>
  <c r="K1160" i="3"/>
  <c r="K1161" i="3"/>
  <c r="K1162" i="3"/>
  <c r="K1163" i="3"/>
  <c r="K1164" i="3"/>
  <c r="K1165" i="3"/>
  <c r="K1166" i="3"/>
  <c r="K1167" i="3"/>
  <c r="K1168" i="3"/>
  <c r="K1169" i="3"/>
  <c r="K1170" i="3"/>
  <c r="K1171" i="3"/>
  <c r="K1172" i="3"/>
  <c r="K1173" i="3"/>
  <c r="K1174" i="3"/>
  <c r="K1175" i="3"/>
  <c r="K1176" i="3"/>
  <c r="K1177" i="3"/>
  <c r="K1178" i="3"/>
  <c r="K1179" i="3"/>
  <c r="K1180" i="3"/>
  <c r="K1181" i="3"/>
  <c r="K1182" i="3"/>
  <c r="K1183" i="3"/>
  <c r="K1184" i="3"/>
  <c r="K1185" i="3"/>
  <c r="K1186" i="3"/>
  <c r="K1187" i="3"/>
  <c r="K1188" i="3"/>
  <c r="K1189" i="3"/>
  <c r="K1190" i="3"/>
  <c r="K1191" i="3"/>
  <c r="K1192" i="3"/>
  <c r="K1193" i="3"/>
  <c r="K1194" i="3"/>
  <c r="K1195" i="3"/>
  <c r="K1196" i="3"/>
  <c r="K1197" i="3"/>
  <c r="K1198" i="3"/>
  <c r="K1199" i="3"/>
  <c r="K1200" i="3"/>
  <c r="K1201" i="3"/>
  <c r="K1202" i="3"/>
  <c r="K1203" i="3"/>
  <c r="K1204" i="3"/>
  <c r="K1205" i="3"/>
  <c r="K1206" i="3"/>
  <c r="K1207" i="3"/>
  <c r="K1208" i="3"/>
  <c r="K1209" i="3"/>
  <c r="K1210" i="3"/>
  <c r="K1211" i="3"/>
  <c r="K1212" i="3"/>
  <c r="K1213" i="3"/>
  <c r="K1214" i="3"/>
  <c r="K1215" i="3"/>
  <c r="K1216" i="3"/>
  <c r="K1217" i="3"/>
  <c r="K1218" i="3"/>
  <c r="K1219" i="3"/>
  <c r="K1220" i="3"/>
  <c r="K1221" i="3"/>
  <c r="K1222" i="3"/>
  <c r="K1223" i="3"/>
  <c r="K1224" i="3"/>
  <c r="K1225" i="3"/>
  <c r="K1226" i="3"/>
  <c r="K1227" i="3"/>
  <c r="K1228" i="3"/>
  <c r="K1229" i="3"/>
  <c r="K1230" i="3"/>
  <c r="K1231" i="3"/>
  <c r="K1232" i="3"/>
  <c r="K1233" i="3"/>
  <c r="K1234" i="3"/>
  <c r="K1235" i="3"/>
  <c r="K1236" i="3"/>
  <c r="K1237" i="3"/>
  <c r="K1238" i="3"/>
  <c r="K1239" i="3"/>
  <c r="K1240" i="3"/>
  <c r="K1241" i="3"/>
  <c r="K1242" i="3"/>
  <c r="K1243" i="3"/>
  <c r="K1244" i="3"/>
  <c r="K1245" i="3"/>
  <c r="L2" i="3"/>
  <c r="L3" i="3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L51" i="3"/>
  <c r="L52" i="3"/>
  <c r="L53" i="3"/>
  <c r="L54" i="3"/>
  <c r="L55" i="3"/>
  <c r="L56" i="3"/>
  <c r="L57" i="3"/>
  <c r="L58" i="3"/>
  <c r="L59" i="3"/>
  <c r="L60" i="3"/>
  <c r="L61" i="3"/>
  <c r="L62" i="3"/>
  <c r="L63" i="3"/>
  <c r="L64" i="3"/>
  <c r="L65" i="3"/>
  <c r="L66" i="3"/>
  <c r="L67" i="3"/>
  <c r="L68" i="3"/>
  <c r="L69" i="3"/>
  <c r="L70" i="3"/>
  <c r="L71" i="3"/>
  <c r="L72" i="3"/>
  <c r="L73" i="3"/>
  <c r="L74" i="3"/>
  <c r="L75" i="3"/>
  <c r="L76" i="3"/>
  <c r="L77" i="3"/>
  <c r="L78" i="3"/>
  <c r="L79" i="3"/>
  <c r="L80" i="3"/>
  <c r="L81" i="3"/>
  <c r="L82" i="3"/>
  <c r="L83" i="3"/>
  <c r="L84" i="3"/>
  <c r="L85" i="3"/>
  <c r="L86" i="3"/>
  <c r="L87" i="3"/>
  <c r="L88" i="3"/>
  <c r="L89" i="3"/>
  <c r="L90" i="3"/>
  <c r="L91" i="3"/>
  <c r="L92" i="3"/>
  <c r="L93" i="3"/>
  <c r="L94" i="3"/>
  <c r="L95" i="3"/>
  <c r="L96" i="3"/>
  <c r="L97" i="3"/>
  <c r="L98" i="3"/>
  <c r="L99" i="3"/>
  <c r="L100" i="3"/>
  <c r="L101" i="3"/>
  <c r="L102" i="3"/>
  <c r="L103" i="3"/>
  <c r="L104" i="3"/>
  <c r="L105" i="3"/>
  <c r="L106" i="3"/>
  <c r="L107" i="3"/>
  <c r="L108" i="3"/>
  <c r="L109" i="3"/>
  <c r="L110" i="3"/>
  <c r="L111" i="3"/>
  <c r="L112" i="3"/>
  <c r="L113" i="3"/>
  <c r="L114" i="3"/>
  <c r="L115" i="3"/>
  <c r="L116" i="3"/>
  <c r="L117" i="3"/>
  <c r="L118" i="3"/>
  <c r="L119" i="3"/>
  <c r="L120" i="3"/>
  <c r="L121" i="3"/>
  <c r="L122" i="3"/>
  <c r="L123" i="3"/>
  <c r="L124" i="3"/>
  <c r="L125" i="3"/>
  <c r="L126" i="3"/>
  <c r="L127" i="3"/>
  <c r="L128" i="3"/>
  <c r="L129" i="3"/>
  <c r="L130" i="3"/>
  <c r="L131" i="3"/>
  <c r="L132" i="3"/>
  <c r="L133" i="3"/>
  <c r="L134" i="3"/>
  <c r="L135" i="3"/>
  <c r="L136" i="3"/>
  <c r="L137" i="3"/>
  <c r="L138" i="3"/>
  <c r="L139" i="3"/>
  <c r="L140" i="3"/>
  <c r="L141" i="3"/>
  <c r="L142" i="3"/>
  <c r="L143" i="3"/>
  <c r="L144" i="3"/>
  <c r="L145" i="3"/>
  <c r="L146" i="3"/>
  <c r="L147" i="3"/>
  <c r="L148" i="3"/>
  <c r="L149" i="3"/>
  <c r="L150" i="3"/>
  <c r="L151" i="3"/>
  <c r="L152" i="3"/>
  <c r="L153" i="3"/>
  <c r="L154" i="3"/>
  <c r="L155" i="3"/>
  <c r="L156" i="3"/>
  <c r="L157" i="3"/>
  <c r="L158" i="3"/>
  <c r="L159" i="3"/>
  <c r="L160" i="3"/>
  <c r="L161" i="3"/>
  <c r="L162" i="3"/>
  <c r="L163" i="3"/>
  <c r="L164" i="3"/>
  <c r="L165" i="3"/>
  <c r="L166" i="3"/>
  <c r="L167" i="3"/>
  <c r="L168" i="3"/>
  <c r="L169" i="3"/>
  <c r="L170" i="3"/>
  <c r="L171" i="3"/>
  <c r="L172" i="3"/>
  <c r="L173" i="3"/>
  <c r="L174" i="3"/>
  <c r="L175" i="3"/>
  <c r="L176" i="3"/>
  <c r="L177" i="3"/>
  <c r="L178" i="3"/>
  <c r="L179" i="3"/>
  <c r="L180" i="3"/>
  <c r="L181" i="3"/>
  <c r="L182" i="3"/>
  <c r="L183" i="3"/>
  <c r="L184" i="3"/>
  <c r="L185" i="3"/>
  <c r="L186" i="3"/>
  <c r="L187" i="3"/>
  <c r="L188" i="3"/>
  <c r="L189" i="3"/>
  <c r="L190" i="3"/>
  <c r="L191" i="3"/>
  <c r="L192" i="3"/>
  <c r="L193" i="3"/>
  <c r="L194" i="3"/>
  <c r="L195" i="3"/>
  <c r="L196" i="3"/>
  <c r="L197" i="3"/>
  <c r="L198" i="3"/>
  <c r="L199" i="3"/>
  <c r="L200" i="3"/>
  <c r="L201" i="3"/>
  <c r="L202" i="3"/>
  <c r="L203" i="3"/>
  <c r="L204" i="3"/>
  <c r="L205" i="3"/>
  <c r="L206" i="3"/>
  <c r="L207" i="3"/>
  <c r="L208" i="3"/>
  <c r="L209" i="3"/>
  <c r="L210" i="3"/>
  <c r="L211" i="3"/>
  <c r="L212" i="3"/>
  <c r="L213" i="3"/>
  <c r="L214" i="3"/>
  <c r="L215" i="3"/>
  <c r="L216" i="3"/>
  <c r="L217" i="3"/>
  <c r="L218" i="3"/>
  <c r="L219" i="3"/>
  <c r="L220" i="3"/>
  <c r="L221" i="3"/>
  <c r="L222" i="3"/>
  <c r="L223" i="3"/>
  <c r="L224" i="3"/>
  <c r="L225" i="3"/>
  <c r="L226" i="3"/>
  <c r="L227" i="3"/>
  <c r="L228" i="3"/>
  <c r="L229" i="3"/>
  <c r="L230" i="3"/>
  <c r="L231" i="3"/>
  <c r="L232" i="3"/>
  <c r="L233" i="3"/>
  <c r="L234" i="3"/>
  <c r="L235" i="3"/>
  <c r="L236" i="3"/>
  <c r="L237" i="3"/>
  <c r="L238" i="3"/>
  <c r="L239" i="3"/>
  <c r="L240" i="3"/>
  <c r="L241" i="3"/>
  <c r="L242" i="3"/>
  <c r="L243" i="3"/>
  <c r="L244" i="3"/>
  <c r="L245" i="3"/>
  <c r="L246" i="3"/>
  <c r="L247" i="3"/>
  <c r="L248" i="3"/>
  <c r="L249" i="3"/>
  <c r="L250" i="3"/>
  <c r="L251" i="3"/>
  <c r="L252" i="3"/>
  <c r="L253" i="3"/>
  <c r="L254" i="3"/>
  <c r="L255" i="3"/>
  <c r="L256" i="3"/>
  <c r="L257" i="3"/>
  <c r="L258" i="3"/>
  <c r="L259" i="3"/>
  <c r="L260" i="3"/>
  <c r="L261" i="3"/>
  <c r="L262" i="3"/>
  <c r="L263" i="3"/>
  <c r="L264" i="3"/>
  <c r="L265" i="3"/>
  <c r="L266" i="3"/>
  <c r="L267" i="3"/>
  <c r="L268" i="3"/>
  <c r="L269" i="3"/>
  <c r="L270" i="3"/>
  <c r="L271" i="3"/>
  <c r="L272" i="3"/>
  <c r="L273" i="3"/>
  <c r="L274" i="3"/>
  <c r="L275" i="3"/>
  <c r="L276" i="3"/>
  <c r="L277" i="3"/>
  <c r="L278" i="3"/>
  <c r="L279" i="3"/>
  <c r="L280" i="3"/>
  <c r="L281" i="3"/>
  <c r="L282" i="3"/>
  <c r="L283" i="3"/>
  <c r="L284" i="3"/>
  <c r="L285" i="3"/>
  <c r="L286" i="3"/>
  <c r="L287" i="3"/>
  <c r="L288" i="3"/>
  <c r="L289" i="3"/>
  <c r="L290" i="3"/>
  <c r="L291" i="3"/>
  <c r="L292" i="3"/>
  <c r="L293" i="3"/>
  <c r="L294" i="3"/>
  <c r="L295" i="3"/>
  <c r="L296" i="3"/>
  <c r="L297" i="3"/>
  <c r="L298" i="3"/>
  <c r="L299" i="3"/>
  <c r="L300" i="3"/>
  <c r="L301" i="3"/>
  <c r="L302" i="3"/>
  <c r="L303" i="3"/>
  <c r="L304" i="3"/>
  <c r="L305" i="3"/>
  <c r="L306" i="3"/>
  <c r="L307" i="3"/>
  <c r="L308" i="3"/>
  <c r="L309" i="3"/>
  <c r="L310" i="3"/>
  <c r="L311" i="3"/>
  <c r="L312" i="3"/>
  <c r="L313" i="3"/>
  <c r="L314" i="3"/>
  <c r="L315" i="3"/>
  <c r="L316" i="3"/>
  <c r="L317" i="3"/>
  <c r="L318" i="3"/>
  <c r="L319" i="3"/>
  <c r="L320" i="3"/>
  <c r="L321" i="3"/>
  <c r="L322" i="3"/>
  <c r="L323" i="3"/>
  <c r="L324" i="3"/>
  <c r="L325" i="3"/>
  <c r="L326" i="3"/>
  <c r="L327" i="3"/>
  <c r="L328" i="3"/>
  <c r="L329" i="3"/>
  <c r="L330" i="3"/>
  <c r="L331" i="3"/>
  <c r="L332" i="3"/>
  <c r="L333" i="3"/>
  <c r="L334" i="3"/>
  <c r="L335" i="3"/>
  <c r="L336" i="3"/>
  <c r="L337" i="3"/>
  <c r="L338" i="3"/>
  <c r="L339" i="3"/>
  <c r="L340" i="3"/>
  <c r="L341" i="3"/>
  <c r="L342" i="3"/>
  <c r="L343" i="3"/>
  <c r="L344" i="3"/>
  <c r="L345" i="3"/>
  <c r="L346" i="3"/>
  <c r="L347" i="3"/>
  <c r="L348" i="3"/>
  <c r="L349" i="3"/>
  <c r="L350" i="3"/>
  <c r="L351" i="3"/>
  <c r="L352" i="3"/>
  <c r="L353" i="3"/>
  <c r="L354" i="3"/>
  <c r="L355" i="3"/>
  <c r="L356" i="3"/>
  <c r="L357" i="3"/>
  <c r="L358" i="3"/>
  <c r="L359" i="3"/>
  <c r="L360" i="3"/>
  <c r="L361" i="3"/>
  <c r="L362" i="3"/>
  <c r="L363" i="3"/>
  <c r="L364" i="3"/>
  <c r="L365" i="3"/>
  <c r="L366" i="3"/>
  <c r="L367" i="3"/>
  <c r="L368" i="3"/>
  <c r="L369" i="3"/>
  <c r="L370" i="3"/>
  <c r="L371" i="3"/>
  <c r="L372" i="3"/>
  <c r="L373" i="3"/>
  <c r="L374" i="3"/>
  <c r="L375" i="3"/>
  <c r="L376" i="3"/>
  <c r="L377" i="3"/>
  <c r="L378" i="3"/>
  <c r="L379" i="3"/>
  <c r="L380" i="3"/>
  <c r="L381" i="3"/>
  <c r="L382" i="3"/>
  <c r="L383" i="3"/>
  <c r="L384" i="3"/>
  <c r="L385" i="3"/>
  <c r="L386" i="3"/>
  <c r="L387" i="3"/>
  <c r="L388" i="3"/>
  <c r="L389" i="3"/>
  <c r="L390" i="3"/>
  <c r="L391" i="3"/>
  <c r="L392" i="3"/>
  <c r="L393" i="3"/>
  <c r="L394" i="3"/>
  <c r="L395" i="3"/>
  <c r="L396" i="3"/>
  <c r="L397" i="3"/>
  <c r="L398" i="3"/>
  <c r="L399" i="3"/>
  <c r="L400" i="3"/>
  <c r="L401" i="3"/>
  <c r="L402" i="3"/>
  <c r="L403" i="3"/>
  <c r="L404" i="3"/>
  <c r="L405" i="3"/>
  <c r="L406" i="3"/>
  <c r="L407" i="3"/>
  <c r="L408" i="3"/>
  <c r="L409" i="3"/>
  <c r="L410" i="3"/>
  <c r="L411" i="3"/>
  <c r="L412" i="3"/>
  <c r="L413" i="3"/>
  <c r="L414" i="3"/>
  <c r="L415" i="3"/>
  <c r="L416" i="3"/>
  <c r="L417" i="3"/>
  <c r="L418" i="3"/>
  <c r="L419" i="3"/>
  <c r="L420" i="3"/>
  <c r="L421" i="3"/>
  <c r="L422" i="3"/>
  <c r="L423" i="3"/>
  <c r="L424" i="3"/>
  <c r="L425" i="3"/>
  <c r="L426" i="3"/>
  <c r="L427" i="3"/>
  <c r="L428" i="3"/>
  <c r="L429" i="3"/>
  <c r="L430" i="3"/>
  <c r="L431" i="3"/>
  <c r="L432" i="3"/>
  <c r="L433" i="3"/>
  <c r="L434" i="3"/>
  <c r="L435" i="3"/>
  <c r="L436" i="3"/>
  <c r="L437" i="3"/>
  <c r="L438" i="3"/>
  <c r="L439" i="3"/>
  <c r="L440" i="3"/>
  <c r="L441" i="3"/>
  <c r="L442" i="3"/>
  <c r="L443" i="3"/>
  <c r="L444" i="3"/>
  <c r="L445" i="3"/>
  <c r="L446" i="3"/>
  <c r="L447" i="3"/>
  <c r="L448" i="3"/>
  <c r="L449" i="3"/>
  <c r="L450" i="3"/>
  <c r="L451" i="3"/>
  <c r="L452" i="3"/>
  <c r="L453" i="3"/>
  <c r="L454" i="3"/>
  <c r="L455" i="3"/>
  <c r="L456" i="3"/>
  <c r="L457" i="3"/>
  <c r="L458" i="3"/>
  <c r="L459" i="3"/>
  <c r="L460" i="3"/>
  <c r="L461" i="3"/>
  <c r="L462" i="3"/>
  <c r="L463" i="3"/>
  <c r="L464" i="3"/>
  <c r="L465" i="3"/>
  <c r="L466" i="3"/>
  <c r="L467" i="3"/>
  <c r="L468" i="3"/>
  <c r="L469" i="3"/>
  <c r="L470" i="3"/>
  <c r="L471" i="3"/>
  <c r="L472" i="3"/>
  <c r="L473" i="3"/>
  <c r="L474" i="3"/>
  <c r="L475" i="3"/>
  <c r="L476" i="3"/>
  <c r="L477" i="3"/>
  <c r="L478" i="3"/>
  <c r="L479" i="3"/>
  <c r="L480" i="3"/>
  <c r="L481" i="3"/>
  <c r="L482" i="3"/>
  <c r="L483" i="3"/>
  <c r="L484" i="3"/>
  <c r="L485" i="3"/>
  <c r="L486" i="3"/>
  <c r="L487" i="3"/>
  <c r="L488" i="3"/>
  <c r="L489" i="3"/>
  <c r="L490" i="3"/>
  <c r="L491" i="3"/>
  <c r="L492" i="3"/>
  <c r="L493" i="3"/>
  <c r="L494" i="3"/>
  <c r="L495" i="3"/>
  <c r="L496" i="3"/>
  <c r="L497" i="3"/>
  <c r="L498" i="3"/>
  <c r="L499" i="3"/>
  <c r="L500" i="3"/>
  <c r="L501" i="3"/>
  <c r="L502" i="3"/>
  <c r="L503" i="3"/>
  <c r="L504" i="3"/>
  <c r="L505" i="3"/>
  <c r="L506" i="3"/>
  <c r="L507" i="3"/>
  <c r="L508" i="3"/>
  <c r="L509" i="3"/>
  <c r="L510" i="3"/>
  <c r="L511" i="3"/>
  <c r="L512" i="3"/>
  <c r="L513" i="3"/>
  <c r="L514" i="3"/>
  <c r="L515" i="3"/>
  <c r="L516" i="3"/>
  <c r="L517" i="3"/>
  <c r="L518" i="3"/>
  <c r="L519" i="3"/>
  <c r="L520" i="3"/>
  <c r="L521" i="3"/>
  <c r="L522" i="3"/>
  <c r="L523" i="3"/>
  <c r="L524" i="3"/>
  <c r="L525" i="3"/>
  <c r="L526" i="3"/>
  <c r="L527" i="3"/>
  <c r="L528" i="3"/>
  <c r="L529" i="3"/>
  <c r="L530" i="3"/>
  <c r="L531" i="3"/>
  <c r="L532" i="3"/>
  <c r="L533" i="3"/>
  <c r="L534" i="3"/>
  <c r="L535" i="3"/>
  <c r="L536" i="3"/>
  <c r="L537" i="3"/>
  <c r="L538" i="3"/>
  <c r="L539" i="3"/>
  <c r="L540" i="3"/>
  <c r="L541" i="3"/>
  <c r="L542" i="3"/>
  <c r="L543" i="3"/>
  <c r="L544" i="3"/>
  <c r="L545" i="3"/>
  <c r="L546" i="3"/>
  <c r="L547" i="3"/>
  <c r="L548" i="3"/>
  <c r="L549" i="3"/>
  <c r="L550" i="3"/>
  <c r="L551" i="3"/>
  <c r="L552" i="3"/>
  <c r="L553" i="3"/>
  <c r="L554" i="3"/>
  <c r="L555" i="3"/>
  <c r="L556" i="3"/>
  <c r="L557" i="3"/>
  <c r="L558" i="3"/>
  <c r="L559" i="3"/>
  <c r="L560" i="3"/>
  <c r="L561" i="3"/>
  <c r="L562" i="3"/>
  <c r="L563" i="3"/>
  <c r="L564" i="3"/>
  <c r="L565" i="3"/>
  <c r="L566" i="3"/>
  <c r="L567" i="3"/>
  <c r="L568" i="3"/>
  <c r="L569" i="3"/>
  <c r="L570" i="3"/>
  <c r="L571" i="3"/>
  <c r="L572" i="3"/>
  <c r="L573" i="3"/>
  <c r="L574" i="3"/>
  <c r="L575" i="3"/>
  <c r="L576" i="3"/>
  <c r="L577" i="3"/>
  <c r="L578" i="3"/>
  <c r="L579" i="3"/>
  <c r="L580" i="3"/>
  <c r="L581" i="3"/>
  <c r="L582" i="3"/>
  <c r="L583" i="3"/>
  <c r="L584" i="3"/>
  <c r="L585" i="3"/>
  <c r="L586" i="3"/>
  <c r="L587" i="3"/>
  <c r="L588" i="3"/>
  <c r="L589" i="3"/>
  <c r="L590" i="3"/>
  <c r="L591" i="3"/>
  <c r="L592" i="3"/>
  <c r="L593" i="3"/>
  <c r="L594" i="3"/>
  <c r="L595" i="3"/>
  <c r="L596" i="3"/>
  <c r="L597" i="3"/>
  <c r="L598" i="3"/>
  <c r="L599" i="3"/>
  <c r="L600" i="3"/>
  <c r="L601" i="3"/>
  <c r="L602" i="3"/>
  <c r="L603" i="3"/>
  <c r="L604" i="3"/>
  <c r="L605" i="3"/>
  <c r="L606" i="3"/>
  <c r="L607" i="3"/>
  <c r="L608" i="3"/>
  <c r="L609" i="3"/>
  <c r="L610" i="3"/>
  <c r="L611" i="3"/>
  <c r="L612" i="3"/>
  <c r="L613" i="3"/>
  <c r="L614" i="3"/>
  <c r="L615" i="3"/>
  <c r="L616" i="3"/>
  <c r="L617" i="3"/>
  <c r="L618" i="3"/>
  <c r="L619" i="3"/>
  <c r="L620" i="3"/>
  <c r="L621" i="3"/>
  <c r="L622" i="3"/>
  <c r="L623" i="3"/>
  <c r="L624" i="3"/>
  <c r="L625" i="3"/>
  <c r="L626" i="3"/>
  <c r="L627" i="3"/>
  <c r="L628" i="3"/>
  <c r="L629" i="3"/>
  <c r="L630" i="3"/>
  <c r="L631" i="3"/>
  <c r="L632" i="3"/>
  <c r="L633" i="3"/>
  <c r="L634" i="3"/>
  <c r="L635" i="3"/>
  <c r="L636" i="3"/>
  <c r="L637" i="3"/>
  <c r="L638" i="3"/>
  <c r="L639" i="3"/>
  <c r="L640" i="3"/>
  <c r="L641" i="3"/>
  <c r="L642" i="3"/>
  <c r="L643" i="3"/>
  <c r="L644" i="3"/>
  <c r="L645" i="3"/>
  <c r="L646" i="3"/>
  <c r="L647" i="3"/>
  <c r="L648" i="3"/>
  <c r="L649" i="3"/>
  <c r="L650" i="3"/>
  <c r="L651" i="3"/>
  <c r="L652" i="3"/>
  <c r="L653" i="3"/>
  <c r="L654" i="3"/>
  <c r="L655" i="3"/>
  <c r="L656" i="3"/>
  <c r="L657" i="3"/>
  <c r="L658" i="3"/>
  <c r="L659" i="3"/>
  <c r="L660" i="3"/>
  <c r="L661" i="3"/>
  <c r="L662" i="3"/>
  <c r="L663" i="3"/>
  <c r="L664" i="3"/>
  <c r="L665" i="3"/>
  <c r="L666" i="3"/>
  <c r="L667" i="3"/>
  <c r="L668" i="3"/>
  <c r="L669" i="3"/>
  <c r="L670" i="3"/>
  <c r="L671" i="3"/>
  <c r="L672" i="3"/>
  <c r="L673" i="3"/>
  <c r="L674" i="3"/>
  <c r="L675" i="3"/>
  <c r="L676" i="3"/>
  <c r="L677" i="3"/>
  <c r="L678" i="3"/>
  <c r="L679" i="3"/>
  <c r="L680" i="3"/>
  <c r="L681" i="3"/>
  <c r="L682" i="3"/>
  <c r="L683" i="3"/>
  <c r="L684" i="3"/>
  <c r="L685" i="3"/>
  <c r="L686" i="3"/>
  <c r="L687" i="3"/>
  <c r="L688" i="3"/>
  <c r="L689" i="3"/>
  <c r="L690" i="3"/>
  <c r="L691" i="3"/>
  <c r="L692" i="3"/>
  <c r="L693" i="3"/>
  <c r="L694" i="3"/>
  <c r="L695" i="3"/>
  <c r="L696" i="3"/>
  <c r="L697" i="3"/>
  <c r="L698" i="3"/>
  <c r="L699" i="3"/>
  <c r="L700" i="3"/>
  <c r="L701" i="3"/>
  <c r="L702" i="3"/>
  <c r="L703" i="3"/>
  <c r="L704" i="3"/>
  <c r="L705" i="3"/>
  <c r="L706" i="3"/>
  <c r="L707" i="3"/>
  <c r="L708" i="3"/>
  <c r="L709" i="3"/>
  <c r="L710" i="3"/>
  <c r="L711" i="3"/>
  <c r="L712" i="3"/>
  <c r="L713" i="3"/>
  <c r="L714" i="3"/>
  <c r="L715" i="3"/>
  <c r="L716" i="3"/>
  <c r="L717" i="3"/>
  <c r="L718" i="3"/>
  <c r="L719" i="3"/>
  <c r="L720" i="3"/>
  <c r="L721" i="3"/>
  <c r="L722" i="3"/>
  <c r="L723" i="3"/>
  <c r="L724" i="3"/>
  <c r="L725" i="3"/>
  <c r="L726" i="3"/>
  <c r="L727" i="3"/>
  <c r="L728" i="3"/>
  <c r="L729" i="3"/>
  <c r="L730" i="3"/>
  <c r="L731" i="3"/>
  <c r="L732" i="3"/>
  <c r="L733" i="3"/>
  <c r="L734" i="3"/>
  <c r="L735" i="3"/>
  <c r="L736" i="3"/>
  <c r="L737" i="3"/>
  <c r="L738" i="3"/>
  <c r="L739" i="3"/>
  <c r="L740" i="3"/>
  <c r="L741" i="3"/>
  <c r="L742" i="3"/>
  <c r="L743" i="3"/>
  <c r="L744" i="3"/>
  <c r="L745" i="3"/>
  <c r="L746" i="3"/>
  <c r="L747" i="3"/>
  <c r="L748" i="3"/>
  <c r="L749" i="3"/>
  <c r="L750" i="3"/>
  <c r="L751" i="3"/>
  <c r="L752" i="3"/>
  <c r="L753" i="3"/>
  <c r="L754" i="3"/>
  <c r="L755" i="3"/>
  <c r="L756" i="3"/>
  <c r="L757" i="3"/>
  <c r="L758" i="3"/>
  <c r="L759" i="3"/>
  <c r="L760" i="3"/>
  <c r="L761" i="3"/>
  <c r="L762" i="3"/>
  <c r="L763" i="3"/>
  <c r="L764" i="3"/>
  <c r="L765" i="3"/>
  <c r="L766" i="3"/>
  <c r="L767" i="3"/>
  <c r="L768" i="3"/>
  <c r="L769" i="3"/>
  <c r="L770" i="3"/>
  <c r="L771" i="3"/>
  <c r="L772" i="3"/>
  <c r="L773" i="3"/>
  <c r="L774" i="3"/>
  <c r="L775" i="3"/>
  <c r="L776" i="3"/>
  <c r="L777" i="3"/>
  <c r="L778" i="3"/>
  <c r="L779" i="3"/>
  <c r="L780" i="3"/>
  <c r="L781" i="3"/>
  <c r="L782" i="3"/>
  <c r="L783" i="3"/>
  <c r="L784" i="3"/>
  <c r="L785" i="3"/>
  <c r="L786" i="3"/>
  <c r="L787" i="3"/>
  <c r="L788" i="3"/>
  <c r="L789" i="3"/>
  <c r="L790" i="3"/>
  <c r="L791" i="3"/>
  <c r="L792" i="3"/>
  <c r="L793" i="3"/>
  <c r="L794" i="3"/>
  <c r="L795" i="3"/>
  <c r="L796" i="3"/>
  <c r="L797" i="3"/>
  <c r="L798" i="3"/>
  <c r="L799" i="3"/>
  <c r="L800" i="3"/>
  <c r="L801" i="3"/>
  <c r="L802" i="3"/>
  <c r="L803" i="3"/>
  <c r="L804" i="3"/>
  <c r="L805" i="3"/>
  <c r="L806" i="3"/>
  <c r="L807" i="3"/>
  <c r="L808" i="3"/>
  <c r="L809" i="3"/>
  <c r="L810" i="3"/>
  <c r="L811" i="3"/>
  <c r="L812" i="3"/>
  <c r="L813" i="3"/>
  <c r="L814" i="3"/>
  <c r="L815" i="3"/>
  <c r="L816" i="3"/>
  <c r="L817" i="3"/>
  <c r="L818" i="3"/>
  <c r="L819" i="3"/>
  <c r="L820" i="3"/>
  <c r="L821" i="3"/>
  <c r="L822" i="3"/>
  <c r="L823" i="3"/>
  <c r="L824" i="3"/>
  <c r="L825" i="3"/>
  <c r="L826" i="3"/>
  <c r="L827" i="3"/>
  <c r="L828" i="3"/>
  <c r="L829" i="3"/>
  <c r="L830" i="3"/>
  <c r="L831" i="3"/>
  <c r="L832" i="3"/>
  <c r="L833" i="3"/>
  <c r="L834" i="3"/>
  <c r="L835" i="3"/>
  <c r="L836" i="3"/>
  <c r="L837" i="3"/>
  <c r="L838" i="3"/>
  <c r="L839" i="3"/>
  <c r="L840" i="3"/>
  <c r="L841" i="3"/>
  <c r="L842" i="3"/>
  <c r="L843" i="3"/>
  <c r="L844" i="3"/>
  <c r="L845" i="3"/>
  <c r="L846" i="3"/>
  <c r="L847" i="3"/>
  <c r="L848" i="3"/>
  <c r="L849" i="3"/>
  <c r="L850" i="3"/>
  <c r="L851" i="3"/>
  <c r="L852" i="3"/>
  <c r="L853" i="3"/>
  <c r="L854" i="3"/>
  <c r="L855" i="3"/>
  <c r="L856" i="3"/>
  <c r="L857" i="3"/>
  <c r="L858" i="3"/>
  <c r="L859" i="3"/>
  <c r="L860" i="3"/>
  <c r="L861" i="3"/>
  <c r="L862" i="3"/>
  <c r="L863" i="3"/>
  <c r="L864" i="3"/>
  <c r="L865" i="3"/>
  <c r="L866" i="3"/>
  <c r="L867" i="3"/>
  <c r="L868" i="3"/>
  <c r="L869" i="3"/>
  <c r="L870" i="3"/>
  <c r="L871" i="3"/>
  <c r="L872" i="3"/>
  <c r="L873" i="3"/>
  <c r="L874" i="3"/>
  <c r="L875" i="3"/>
  <c r="L876" i="3"/>
  <c r="L877" i="3"/>
  <c r="L878" i="3"/>
  <c r="L879" i="3"/>
  <c r="L880" i="3"/>
  <c r="L881" i="3"/>
  <c r="L882" i="3"/>
  <c r="L883" i="3"/>
  <c r="L884" i="3"/>
  <c r="L885" i="3"/>
  <c r="L886" i="3"/>
  <c r="L887" i="3"/>
  <c r="L888" i="3"/>
  <c r="L889" i="3"/>
  <c r="L890" i="3"/>
  <c r="L891" i="3"/>
  <c r="L892" i="3"/>
  <c r="L893" i="3"/>
  <c r="L894" i="3"/>
  <c r="L895" i="3"/>
  <c r="L896" i="3"/>
  <c r="L897" i="3"/>
  <c r="L898" i="3"/>
  <c r="L899" i="3"/>
  <c r="L900" i="3"/>
  <c r="L901" i="3"/>
  <c r="L902" i="3"/>
  <c r="L903" i="3"/>
  <c r="L904" i="3"/>
  <c r="L905" i="3"/>
  <c r="L906" i="3"/>
  <c r="L907" i="3"/>
  <c r="L908" i="3"/>
  <c r="L909" i="3"/>
  <c r="L910" i="3"/>
  <c r="L911" i="3"/>
  <c r="L912" i="3"/>
  <c r="L913" i="3"/>
  <c r="L914" i="3"/>
  <c r="L915" i="3"/>
  <c r="L916" i="3"/>
  <c r="L917" i="3"/>
  <c r="L918" i="3"/>
  <c r="L919" i="3"/>
  <c r="L920" i="3"/>
  <c r="L921" i="3"/>
  <c r="L922" i="3"/>
  <c r="L923" i="3"/>
  <c r="L924" i="3"/>
  <c r="L925" i="3"/>
  <c r="L926" i="3"/>
  <c r="L927" i="3"/>
  <c r="L928" i="3"/>
  <c r="L929" i="3"/>
  <c r="L930" i="3"/>
  <c r="L931" i="3"/>
  <c r="L932" i="3"/>
  <c r="L933" i="3"/>
  <c r="L934" i="3"/>
  <c r="L935" i="3"/>
  <c r="L936" i="3"/>
  <c r="L937" i="3"/>
  <c r="L938" i="3"/>
  <c r="L939" i="3"/>
  <c r="L940" i="3"/>
  <c r="L941" i="3"/>
  <c r="L942" i="3"/>
  <c r="L943" i="3"/>
  <c r="L944" i="3"/>
  <c r="L945" i="3"/>
  <c r="L946" i="3"/>
  <c r="L947" i="3"/>
  <c r="L948" i="3"/>
  <c r="L949" i="3"/>
  <c r="L950" i="3"/>
  <c r="L951" i="3"/>
  <c r="L952" i="3"/>
  <c r="L953" i="3"/>
  <c r="L954" i="3"/>
  <c r="L955" i="3"/>
  <c r="L956" i="3"/>
  <c r="L957" i="3"/>
  <c r="L958" i="3"/>
  <c r="L959" i="3"/>
  <c r="L960" i="3"/>
  <c r="L961" i="3"/>
  <c r="L962" i="3"/>
  <c r="L963" i="3"/>
  <c r="L964" i="3"/>
  <c r="L965" i="3"/>
  <c r="L966" i="3"/>
  <c r="L967" i="3"/>
  <c r="L968" i="3"/>
  <c r="L969" i="3"/>
  <c r="L970" i="3"/>
  <c r="L971" i="3"/>
  <c r="L972" i="3"/>
  <c r="L973" i="3"/>
  <c r="L974" i="3"/>
  <c r="L975" i="3"/>
  <c r="L976" i="3"/>
  <c r="L977" i="3"/>
  <c r="L978" i="3"/>
  <c r="L979" i="3"/>
  <c r="L980" i="3"/>
  <c r="L981" i="3"/>
  <c r="L982" i="3"/>
  <c r="L983" i="3"/>
  <c r="L984" i="3"/>
  <c r="L985" i="3"/>
  <c r="L986" i="3"/>
  <c r="L987" i="3"/>
  <c r="L988" i="3"/>
  <c r="L989" i="3"/>
  <c r="L990" i="3"/>
  <c r="L991" i="3"/>
  <c r="L992" i="3"/>
  <c r="L993" i="3"/>
  <c r="L994" i="3"/>
  <c r="L995" i="3"/>
  <c r="L996" i="3"/>
  <c r="L997" i="3"/>
  <c r="L998" i="3"/>
  <c r="L999" i="3"/>
  <c r="L1000" i="3"/>
  <c r="L1001" i="3"/>
  <c r="L1002" i="3"/>
  <c r="L1003" i="3"/>
  <c r="L1004" i="3"/>
  <c r="L1005" i="3"/>
  <c r="L1006" i="3"/>
  <c r="L1007" i="3"/>
  <c r="L1008" i="3"/>
  <c r="L1009" i="3"/>
  <c r="L1010" i="3"/>
  <c r="L1011" i="3"/>
  <c r="L1012" i="3"/>
  <c r="L1013" i="3"/>
  <c r="L1014" i="3"/>
  <c r="L1015" i="3"/>
  <c r="L1016" i="3"/>
  <c r="L1017" i="3"/>
  <c r="L1018" i="3"/>
  <c r="L1019" i="3"/>
  <c r="L1020" i="3"/>
  <c r="L1021" i="3"/>
  <c r="L1022" i="3"/>
  <c r="L1023" i="3"/>
  <c r="L1024" i="3"/>
  <c r="L1025" i="3"/>
  <c r="L1026" i="3"/>
  <c r="L1027" i="3"/>
  <c r="L1028" i="3"/>
  <c r="L1029" i="3"/>
  <c r="L1030" i="3"/>
  <c r="L1031" i="3"/>
  <c r="L1032" i="3"/>
  <c r="L1033" i="3"/>
  <c r="L1034" i="3"/>
  <c r="L1035" i="3"/>
  <c r="L1036" i="3"/>
  <c r="L1037" i="3"/>
  <c r="L1038" i="3"/>
  <c r="L1039" i="3"/>
  <c r="L1040" i="3"/>
  <c r="L1041" i="3"/>
  <c r="L1042" i="3"/>
  <c r="L1043" i="3"/>
  <c r="L1044" i="3"/>
  <c r="L1045" i="3"/>
  <c r="L1046" i="3"/>
  <c r="L1047" i="3"/>
  <c r="L1048" i="3"/>
  <c r="L1049" i="3"/>
  <c r="L1050" i="3"/>
  <c r="L1051" i="3"/>
  <c r="L1052" i="3"/>
  <c r="L1053" i="3"/>
  <c r="L1054" i="3"/>
  <c r="L1055" i="3"/>
  <c r="L1056" i="3"/>
  <c r="L1057" i="3"/>
  <c r="L1058" i="3"/>
  <c r="L1059" i="3"/>
  <c r="L1060" i="3"/>
  <c r="L1061" i="3"/>
  <c r="L1062" i="3"/>
  <c r="L1063" i="3"/>
  <c r="L1064" i="3"/>
  <c r="L1065" i="3"/>
  <c r="L1066" i="3"/>
  <c r="L1067" i="3"/>
  <c r="L1068" i="3"/>
  <c r="L1069" i="3"/>
  <c r="L1070" i="3"/>
  <c r="L1071" i="3"/>
  <c r="L1072" i="3"/>
  <c r="L1073" i="3"/>
  <c r="L1074" i="3"/>
  <c r="L1075" i="3"/>
  <c r="L1076" i="3"/>
  <c r="L1077" i="3"/>
  <c r="L1078" i="3"/>
  <c r="L1079" i="3"/>
  <c r="L1080" i="3"/>
  <c r="L1081" i="3"/>
  <c r="L1082" i="3"/>
  <c r="L1083" i="3"/>
  <c r="L1084" i="3"/>
  <c r="L1085" i="3"/>
  <c r="L1086" i="3"/>
  <c r="L1087" i="3"/>
  <c r="L1088" i="3"/>
  <c r="L1089" i="3"/>
  <c r="L1090" i="3"/>
  <c r="L1091" i="3"/>
  <c r="L1092" i="3"/>
  <c r="L1093" i="3"/>
  <c r="L1094" i="3"/>
  <c r="L1095" i="3"/>
  <c r="L1096" i="3"/>
  <c r="L1097" i="3"/>
  <c r="L1098" i="3"/>
  <c r="L1099" i="3"/>
  <c r="L1100" i="3"/>
  <c r="L1101" i="3"/>
  <c r="L1102" i="3"/>
  <c r="L1103" i="3"/>
  <c r="L1104" i="3"/>
  <c r="L1105" i="3"/>
  <c r="L1106" i="3"/>
  <c r="L1107" i="3"/>
  <c r="L1108" i="3"/>
  <c r="L1109" i="3"/>
  <c r="L1110" i="3"/>
  <c r="L1111" i="3"/>
  <c r="L1112" i="3"/>
  <c r="L1113" i="3"/>
  <c r="L1114" i="3"/>
  <c r="L1115" i="3"/>
  <c r="L1116" i="3"/>
  <c r="L1117" i="3"/>
  <c r="L1118" i="3"/>
  <c r="L1119" i="3"/>
  <c r="L1120" i="3"/>
  <c r="L1121" i="3"/>
  <c r="L1122" i="3"/>
  <c r="L1123" i="3"/>
  <c r="L1124" i="3"/>
  <c r="L1125" i="3"/>
  <c r="L1126" i="3"/>
  <c r="L1127" i="3"/>
  <c r="L1128" i="3"/>
  <c r="L1129" i="3"/>
  <c r="L1130" i="3"/>
  <c r="L1131" i="3"/>
  <c r="L1132" i="3"/>
  <c r="L1133" i="3"/>
  <c r="L1134" i="3"/>
  <c r="L1135" i="3"/>
  <c r="L1136" i="3"/>
  <c r="L1137" i="3"/>
  <c r="L1138" i="3"/>
  <c r="L1139" i="3"/>
  <c r="L1140" i="3"/>
  <c r="L1141" i="3"/>
  <c r="L1142" i="3"/>
  <c r="L1143" i="3"/>
  <c r="L1144" i="3"/>
  <c r="L1145" i="3"/>
  <c r="L1146" i="3"/>
  <c r="L1147" i="3"/>
  <c r="L1148" i="3"/>
  <c r="L1149" i="3"/>
  <c r="L1150" i="3"/>
  <c r="L1151" i="3"/>
  <c r="L1152" i="3"/>
  <c r="L1153" i="3"/>
  <c r="L1154" i="3"/>
  <c r="L1155" i="3"/>
  <c r="L1156" i="3"/>
  <c r="L1157" i="3"/>
  <c r="L1158" i="3"/>
  <c r="L1159" i="3"/>
  <c r="L1160" i="3"/>
  <c r="L1161" i="3"/>
  <c r="L1162" i="3"/>
  <c r="L1163" i="3"/>
  <c r="L1164" i="3"/>
  <c r="L1165" i="3"/>
  <c r="L1166" i="3"/>
  <c r="L1167" i="3"/>
  <c r="L1168" i="3"/>
  <c r="L1169" i="3"/>
  <c r="L1170" i="3"/>
  <c r="L1171" i="3"/>
  <c r="L1172" i="3"/>
  <c r="L1173" i="3"/>
  <c r="L1174" i="3"/>
  <c r="L1175" i="3"/>
  <c r="L1176" i="3"/>
  <c r="L1177" i="3"/>
  <c r="L1178" i="3"/>
  <c r="L1179" i="3"/>
  <c r="L1180" i="3"/>
  <c r="L1181" i="3"/>
  <c r="L1182" i="3"/>
  <c r="L1183" i="3"/>
  <c r="L1184" i="3"/>
  <c r="L1185" i="3"/>
  <c r="L1186" i="3"/>
  <c r="L1187" i="3"/>
  <c r="L1188" i="3"/>
  <c r="L1189" i="3"/>
  <c r="L1190" i="3"/>
  <c r="L1191" i="3"/>
  <c r="L1192" i="3"/>
  <c r="L1193" i="3"/>
  <c r="L1194" i="3"/>
  <c r="L1195" i="3"/>
  <c r="L1196" i="3"/>
  <c r="L1197" i="3"/>
  <c r="L1198" i="3"/>
  <c r="L1199" i="3"/>
  <c r="L1200" i="3"/>
  <c r="L1201" i="3"/>
  <c r="L1202" i="3"/>
  <c r="L1203" i="3"/>
  <c r="L1204" i="3"/>
  <c r="L1205" i="3"/>
  <c r="L1206" i="3"/>
  <c r="L1207" i="3"/>
  <c r="L1208" i="3"/>
  <c r="L1209" i="3"/>
  <c r="L1210" i="3"/>
  <c r="L1211" i="3"/>
  <c r="L1212" i="3"/>
  <c r="L1213" i="3"/>
  <c r="L1214" i="3"/>
  <c r="L1215" i="3"/>
  <c r="L1216" i="3"/>
  <c r="L1217" i="3"/>
  <c r="L1218" i="3"/>
  <c r="L1219" i="3"/>
  <c r="L1220" i="3"/>
  <c r="L1221" i="3"/>
  <c r="L1222" i="3"/>
  <c r="L1223" i="3"/>
  <c r="L1224" i="3"/>
  <c r="L1225" i="3"/>
  <c r="L1226" i="3"/>
  <c r="L1227" i="3"/>
  <c r="L1228" i="3"/>
  <c r="L1229" i="3"/>
  <c r="L1230" i="3"/>
  <c r="L1231" i="3"/>
  <c r="L1232" i="3"/>
  <c r="L1233" i="3"/>
  <c r="L1234" i="3"/>
  <c r="L1235" i="3"/>
  <c r="L1236" i="3"/>
  <c r="L1237" i="3"/>
  <c r="L1238" i="3"/>
  <c r="L1239" i="3"/>
  <c r="L1240" i="3"/>
  <c r="L1241" i="3"/>
  <c r="L1242" i="3"/>
  <c r="L1243" i="3"/>
  <c r="L1244" i="3"/>
  <c r="L1245" i="3"/>
  <c r="M2" i="3"/>
  <c r="M3" i="3"/>
  <c r="M4" i="3"/>
  <c r="M5" i="3"/>
  <c r="M6" i="3"/>
  <c r="O6" i="3" s="1"/>
  <c r="M7" i="3"/>
  <c r="O7" i="3" s="1"/>
  <c r="M8" i="3"/>
  <c r="M9" i="3"/>
  <c r="M10" i="3"/>
  <c r="M11" i="3"/>
  <c r="M12" i="3"/>
  <c r="O12" i="3" s="1"/>
  <c r="M13" i="3"/>
  <c r="M14" i="3"/>
  <c r="M15" i="3"/>
  <c r="O15" i="3" s="1"/>
  <c r="M16" i="3"/>
  <c r="M17" i="3"/>
  <c r="M18" i="3"/>
  <c r="M19" i="3"/>
  <c r="M20" i="3"/>
  <c r="O20" i="3" s="1"/>
  <c r="M21" i="3"/>
  <c r="M22" i="3"/>
  <c r="M23" i="3"/>
  <c r="O23" i="3" s="1"/>
  <c r="M24" i="3"/>
  <c r="M25" i="3"/>
  <c r="M26" i="3"/>
  <c r="M27" i="3"/>
  <c r="M28" i="3"/>
  <c r="O28" i="3" s="1"/>
  <c r="M29" i="3"/>
  <c r="M30" i="3"/>
  <c r="M31" i="3"/>
  <c r="O31" i="3" s="1"/>
  <c r="M32" i="3"/>
  <c r="M33" i="3"/>
  <c r="M34" i="3"/>
  <c r="M35" i="3"/>
  <c r="M36" i="3"/>
  <c r="O36" i="3" s="1"/>
  <c r="M37" i="3"/>
  <c r="M38" i="3"/>
  <c r="O38" i="3" s="1"/>
  <c r="M39" i="3"/>
  <c r="O39" i="3" s="1"/>
  <c r="M40" i="3"/>
  <c r="M41" i="3"/>
  <c r="M42" i="3"/>
  <c r="M43" i="3"/>
  <c r="M44" i="3"/>
  <c r="O44" i="3" s="1"/>
  <c r="M45" i="3"/>
  <c r="M46" i="3"/>
  <c r="M47" i="3"/>
  <c r="O47" i="3" s="1"/>
  <c r="M48" i="3"/>
  <c r="M49" i="3"/>
  <c r="M50" i="3"/>
  <c r="M51" i="3"/>
  <c r="M52" i="3"/>
  <c r="O52" i="3" s="1"/>
  <c r="M53" i="3"/>
  <c r="M54" i="3"/>
  <c r="O54" i="3" s="1"/>
  <c r="M55" i="3"/>
  <c r="O55" i="3" s="1"/>
  <c r="M56" i="3"/>
  <c r="M57" i="3"/>
  <c r="M58" i="3"/>
  <c r="M59" i="3"/>
  <c r="M60" i="3"/>
  <c r="O60" i="3" s="1"/>
  <c r="M61" i="3"/>
  <c r="M62" i="3"/>
  <c r="O62" i="3" s="1"/>
  <c r="M63" i="3"/>
  <c r="O63" i="3" s="1"/>
  <c r="M64" i="3"/>
  <c r="M65" i="3"/>
  <c r="M66" i="3"/>
  <c r="M67" i="3"/>
  <c r="M68" i="3"/>
  <c r="M69" i="3"/>
  <c r="M70" i="3"/>
  <c r="O70" i="3" s="1"/>
  <c r="M71" i="3"/>
  <c r="O71" i="3" s="1"/>
  <c r="M72" i="3"/>
  <c r="M73" i="3"/>
  <c r="M74" i="3"/>
  <c r="M75" i="3"/>
  <c r="M76" i="3"/>
  <c r="O76" i="3" s="1"/>
  <c r="M77" i="3"/>
  <c r="M78" i="3"/>
  <c r="M79" i="3"/>
  <c r="O79" i="3" s="1"/>
  <c r="M80" i="3"/>
  <c r="M81" i="3"/>
  <c r="M82" i="3"/>
  <c r="M83" i="3"/>
  <c r="M84" i="3"/>
  <c r="M85" i="3"/>
  <c r="M86" i="3"/>
  <c r="M87" i="3"/>
  <c r="O87" i="3" s="1"/>
  <c r="M88" i="3"/>
  <c r="M89" i="3"/>
  <c r="M90" i="3"/>
  <c r="M91" i="3"/>
  <c r="M92" i="3"/>
  <c r="O92" i="3" s="1"/>
  <c r="M93" i="3"/>
  <c r="M94" i="3"/>
  <c r="M95" i="3"/>
  <c r="O95" i="3" s="1"/>
  <c r="M96" i="3"/>
  <c r="M97" i="3"/>
  <c r="M98" i="3"/>
  <c r="M99" i="3"/>
  <c r="M100" i="3"/>
  <c r="O100" i="3" s="1"/>
  <c r="M101" i="3"/>
  <c r="M102" i="3"/>
  <c r="M103" i="3"/>
  <c r="O103" i="3" s="1"/>
  <c r="M104" i="3"/>
  <c r="M105" i="3"/>
  <c r="M106" i="3"/>
  <c r="M107" i="3"/>
  <c r="M108" i="3"/>
  <c r="M109" i="3"/>
  <c r="M110" i="3"/>
  <c r="M111" i="3"/>
  <c r="O111" i="3" s="1"/>
  <c r="M112" i="3"/>
  <c r="M113" i="3"/>
  <c r="M114" i="3"/>
  <c r="M115" i="3"/>
  <c r="M116" i="3"/>
  <c r="O116" i="3" s="1"/>
  <c r="M117" i="3"/>
  <c r="M118" i="3"/>
  <c r="M119" i="3"/>
  <c r="O119" i="3" s="1"/>
  <c r="M120" i="3"/>
  <c r="M121" i="3"/>
  <c r="M122" i="3"/>
  <c r="M123" i="3"/>
  <c r="M124" i="3"/>
  <c r="M125" i="3"/>
  <c r="M126" i="3"/>
  <c r="M127" i="3"/>
  <c r="O127" i="3" s="1"/>
  <c r="M128" i="3"/>
  <c r="M129" i="3"/>
  <c r="O129" i="3" s="1"/>
  <c r="M130" i="3"/>
  <c r="M131" i="3"/>
  <c r="M132" i="3"/>
  <c r="M133" i="3"/>
  <c r="M134" i="3"/>
  <c r="M135" i="3"/>
  <c r="O135" i="3" s="1"/>
  <c r="M136" i="3"/>
  <c r="M137" i="3"/>
  <c r="M138" i="3"/>
  <c r="M139" i="3"/>
  <c r="M140" i="3"/>
  <c r="M141" i="3"/>
  <c r="M142" i="3"/>
  <c r="M143" i="3"/>
  <c r="O143" i="3" s="1"/>
  <c r="M144" i="3"/>
  <c r="M145" i="3"/>
  <c r="M146" i="3"/>
  <c r="M147" i="3"/>
  <c r="M148" i="3"/>
  <c r="O148" i="3" s="1"/>
  <c r="M149" i="3"/>
  <c r="M150" i="3"/>
  <c r="M151" i="3"/>
  <c r="O151" i="3" s="1"/>
  <c r="M152" i="3"/>
  <c r="M153" i="3"/>
  <c r="M154" i="3"/>
  <c r="M155" i="3"/>
  <c r="M156" i="3"/>
  <c r="O156" i="3" s="1"/>
  <c r="M157" i="3"/>
  <c r="M158" i="3"/>
  <c r="M159" i="3"/>
  <c r="O159" i="3" s="1"/>
  <c r="M160" i="3"/>
  <c r="M161" i="3"/>
  <c r="M162" i="3"/>
  <c r="M163" i="3"/>
  <c r="M164" i="3"/>
  <c r="O164" i="3" s="1"/>
  <c r="M165" i="3"/>
  <c r="M166" i="3"/>
  <c r="O166" i="3" s="1"/>
  <c r="M167" i="3"/>
  <c r="O167" i="3" s="1"/>
  <c r="M168" i="3"/>
  <c r="M169" i="3"/>
  <c r="M170" i="3"/>
  <c r="M171" i="3"/>
  <c r="M172" i="3"/>
  <c r="M173" i="3"/>
  <c r="M174" i="3"/>
  <c r="M175" i="3"/>
  <c r="O175" i="3" s="1"/>
  <c r="M176" i="3"/>
  <c r="M177" i="3"/>
  <c r="M178" i="3"/>
  <c r="M179" i="3"/>
  <c r="M180" i="3"/>
  <c r="O180" i="3" s="1"/>
  <c r="M181" i="3"/>
  <c r="M182" i="3"/>
  <c r="M183" i="3"/>
  <c r="O183" i="3" s="1"/>
  <c r="M184" i="3"/>
  <c r="M185" i="3"/>
  <c r="M186" i="3"/>
  <c r="M187" i="3"/>
  <c r="M188" i="3"/>
  <c r="O188" i="3" s="1"/>
  <c r="M189" i="3"/>
  <c r="M190" i="3"/>
  <c r="O190" i="3" s="1"/>
  <c r="M191" i="3"/>
  <c r="O191" i="3" s="1"/>
  <c r="M192" i="3"/>
  <c r="M193" i="3"/>
  <c r="M194" i="3"/>
  <c r="M195" i="3"/>
  <c r="M196" i="3"/>
  <c r="M197" i="3"/>
  <c r="M198" i="3"/>
  <c r="O198" i="3" s="1"/>
  <c r="M199" i="3"/>
  <c r="O199" i="3" s="1"/>
  <c r="M200" i="3"/>
  <c r="M201" i="3"/>
  <c r="M202" i="3"/>
  <c r="M203" i="3"/>
  <c r="M204" i="3"/>
  <c r="O204" i="3" s="1"/>
  <c r="M205" i="3"/>
  <c r="M206" i="3"/>
  <c r="M207" i="3"/>
  <c r="O207" i="3" s="1"/>
  <c r="M208" i="3"/>
  <c r="M209" i="3"/>
  <c r="M210" i="3"/>
  <c r="M211" i="3"/>
  <c r="M212" i="3"/>
  <c r="O212" i="3" s="1"/>
  <c r="M213" i="3"/>
  <c r="M214" i="3"/>
  <c r="M215" i="3"/>
  <c r="O215" i="3" s="1"/>
  <c r="M216" i="3"/>
  <c r="M217" i="3"/>
  <c r="M218" i="3"/>
  <c r="M219" i="3"/>
  <c r="M220" i="3"/>
  <c r="O220" i="3" s="1"/>
  <c r="M221" i="3"/>
  <c r="M222" i="3"/>
  <c r="M223" i="3"/>
  <c r="O223" i="3" s="1"/>
  <c r="M224" i="3"/>
  <c r="M225" i="3"/>
  <c r="M226" i="3"/>
  <c r="M227" i="3"/>
  <c r="M228" i="3"/>
  <c r="O228" i="3" s="1"/>
  <c r="M229" i="3"/>
  <c r="M230" i="3"/>
  <c r="O230" i="3" s="1"/>
  <c r="M231" i="3"/>
  <c r="O231" i="3" s="1"/>
  <c r="M232" i="3"/>
  <c r="M233" i="3"/>
  <c r="M234" i="3"/>
  <c r="M235" i="3"/>
  <c r="M236" i="3"/>
  <c r="O236" i="3" s="1"/>
  <c r="M237" i="3"/>
  <c r="M238" i="3"/>
  <c r="M239" i="3"/>
  <c r="O239" i="3" s="1"/>
  <c r="M240" i="3"/>
  <c r="M241" i="3"/>
  <c r="M242" i="3"/>
  <c r="M243" i="3"/>
  <c r="M244" i="3"/>
  <c r="O244" i="3" s="1"/>
  <c r="M245" i="3"/>
  <c r="M246" i="3"/>
  <c r="O246" i="3" s="1"/>
  <c r="M247" i="3"/>
  <c r="O247" i="3" s="1"/>
  <c r="M248" i="3"/>
  <c r="M249" i="3"/>
  <c r="M250" i="3"/>
  <c r="M251" i="3"/>
  <c r="M252" i="3"/>
  <c r="M253" i="3"/>
  <c r="M254" i="3"/>
  <c r="M255" i="3"/>
  <c r="O255" i="3" s="1"/>
  <c r="M256" i="3"/>
  <c r="M257" i="3"/>
  <c r="M258" i="3"/>
  <c r="M259" i="3"/>
  <c r="M260" i="3"/>
  <c r="M261" i="3"/>
  <c r="M262" i="3"/>
  <c r="M263" i="3"/>
  <c r="O263" i="3" s="1"/>
  <c r="M264" i="3"/>
  <c r="M265" i="3"/>
  <c r="M266" i="3"/>
  <c r="M267" i="3"/>
  <c r="M268" i="3"/>
  <c r="O268" i="3" s="1"/>
  <c r="M269" i="3"/>
  <c r="M270" i="3"/>
  <c r="M271" i="3"/>
  <c r="O271" i="3" s="1"/>
  <c r="M272" i="3"/>
  <c r="M273" i="3"/>
  <c r="O273" i="3" s="1"/>
  <c r="M274" i="3"/>
  <c r="M275" i="3"/>
  <c r="M276" i="3"/>
  <c r="O276" i="3" s="1"/>
  <c r="M277" i="3"/>
  <c r="M278" i="3"/>
  <c r="M279" i="3"/>
  <c r="O279" i="3" s="1"/>
  <c r="M280" i="3"/>
  <c r="M281" i="3"/>
  <c r="M282" i="3"/>
  <c r="M283" i="3"/>
  <c r="M284" i="3"/>
  <c r="O284" i="3" s="1"/>
  <c r="M285" i="3"/>
  <c r="M286" i="3"/>
  <c r="O286" i="3" s="1"/>
  <c r="M287" i="3"/>
  <c r="O287" i="3" s="1"/>
  <c r="M288" i="3"/>
  <c r="M289" i="3"/>
  <c r="M290" i="3"/>
  <c r="M291" i="3"/>
  <c r="M292" i="3"/>
  <c r="O292" i="3" s="1"/>
  <c r="M293" i="3"/>
  <c r="M294" i="3"/>
  <c r="O294" i="3" s="1"/>
  <c r="M295" i="3"/>
  <c r="O295" i="3" s="1"/>
  <c r="M296" i="3"/>
  <c r="M297" i="3"/>
  <c r="M298" i="3"/>
  <c r="M299" i="3"/>
  <c r="M300" i="3"/>
  <c r="O300" i="3" s="1"/>
  <c r="M301" i="3"/>
  <c r="M302" i="3"/>
  <c r="M303" i="3"/>
  <c r="O303" i="3" s="1"/>
  <c r="M304" i="3"/>
  <c r="M305" i="3"/>
  <c r="M306" i="3"/>
  <c r="M307" i="3"/>
  <c r="M308" i="3"/>
  <c r="O308" i="3" s="1"/>
  <c r="M309" i="3"/>
  <c r="M310" i="3"/>
  <c r="M311" i="3"/>
  <c r="O311" i="3" s="1"/>
  <c r="M312" i="3"/>
  <c r="M313" i="3"/>
  <c r="M314" i="3"/>
  <c r="M315" i="3"/>
  <c r="M316" i="3"/>
  <c r="O316" i="3" s="1"/>
  <c r="M317" i="3"/>
  <c r="M318" i="3"/>
  <c r="O318" i="3" s="1"/>
  <c r="M319" i="3"/>
  <c r="O319" i="3" s="1"/>
  <c r="M320" i="3"/>
  <c r="M321" i="3"/>
  <c r="M322" i="3"/>
  <c r="M323" i="3"/>
  <c r="M324" i="3"/>
  <c r="M325" i="3"/>
  <c r="M326" i="3"/>
  <c r="O326" i="3" s="1"/>
  <c r="M327" i="3"/>
  <c r="O327" i="3" s="1"/>
  <c r="M328" i="3"/>
  <c r="M329" i="3"/>
  <c r="M330" i="3"/>
  <c r="M331" i="3"/>
  <c r="M332" i="3"/>
  <c r="O332" i="3" s="1"/>
  <c r="M333" i="3"/>
  <c r="M334" i="3"/>
  <c r="M335" i="3"/>
  <c r="O335" i="3" s="1"/>
  <c r="M336" i="3"/>
  <c r="M337" i="3"/>
  <c r="M338" i="3"/>
  <c r="M339" i="3"/>
  <c r="M340" i="3"/>
  <c r="M341" i="3"/>
  <c r="M342" i="3"/>
  <c r="M343" i="3"/>
  <c r="O343" i="3" s="1"/>
  <c r="M344" i="3"/>
  <c r="M345" i="3"/>
  <c r="M346" i="3"/>
  <c r="M347" i="3"/>
  <c r="M348" i="3"/>
  <c r="O348" i="3" s="1"/>
  <c r="M349" i="3"/>
  <c r="M350" i="3"/>
  <c r="M351" i="3"/>
  <c r="O351" i="3" s="1"/>
  <c r="M352" i="3"/>
  <c r="M353" i="3"/>
  <c r="M354" i="3"/>
  <c r="M355" i="3"/>
  <c r="M356" i="3"/>
  <c r="O356" i="3" s="1"/>
  <c r="M357" i="3"/>
  <c r="M358" i="3"/>
  <c r="M359" i="3"/>
  <c r="O359" i="3" s="1"/>
  <c r="M360" i="3"/>
  <c r="M361" i="3"/>
  <c r="M362" i="3"/>
  <c r="M363" i="3"/>
  <c r="M364" i="3"/>
  <c r="O364" i="3" s="1"/>
  <c r="M365" i="3"/>
  <c r="M366" i="3"/>
  <c r="M367" i="3"/>
  <c r="O367" i="3" s="1"/>
  <c r="M368" i="3"/>
  <c r="M369" i="3"/>
  <c r="M370" i="3"/>
  <c r="M371" i="3"/>
  <c r="M372" i="3"/>
  <c r="O372" i="3" s="1"/>
  <c r="M373" i="3"/>
  <c r="M374" i="3"/>
  <c r="M375" i="3"/>
  <c r="O375" i="3" s="1"/>
  <c r="M376" i="3"/>
  <c r="M377" i="3"/>
  <c r="M378" i="3"/>
  <c r="M379" i="3"/>
  <c r="M380" i="3"/>
  <c r="M381" i="3"/>
  <c r="M382" i="3"/>
  <c r="M383" i="3"/>
  <c r="O383" i="3" s="1"/>
  <c r="M384" i="3"/>
  <c r="M385" i="3"/>
  <c r="M386" i="3"/>
  <c r="M387" i="3"/>
  <c r="M388" i="3"/>
  <c r="M389" i="3"/>
  <c r="M390" i="3"/>
  <c r="M391" i="3"/>
  <c r="O391" i="3" s="1"/>
  <c r="M392" i="3"/>
  <c r="M393" i="3"/>
  <c r="M394" i="3"/>
  <c r="M395" i="3"/>
  <c r="M396" i="3"/>
  <c r="M397" i="3"/>
  <c r="M398" i="3"/>
  <c r="M399" i="3"/>
  <c r="O399" i="3" s="1"/>
  <c r="M400" i="3"/>
  <c r="M401" i="3"/>
  <c r="M402" i="3"/>
  <c r="M403" i="3"/>
  <c r="M404" i="3"/>
  <c r="O404" i="3" s="1"/>
  <c r="M405" i="3"/>
  <c r="M406" i="3"/>
  <c r="M407" i="3"/>
  <c r="O407" i="3" s="1"/>
  <c r="M408" i="3"/>
  <c r="M409" i="3"/>
  <c r="M410" i="3"/>
  <c r="M411" i="3"/>
  <c r="M412" i="3"/>
  <c r="O412" i="3" s="1"/>
  <c r="M413" i="3"/>
  <c r="M414" i="3"/>
  <c r="M415" i="3"/>
  <c r="O415" i="3" s="1"/>
  <c r="M416" i="3"/>
  <c r="M417" i="3"/>
  <c r="M418" i="3"/>
  <c r="M419" i="3"/>
  <c r="M420" i="3"/>
  <c r="O420" i="3" s="1"/>
  <c r="M421" i="3"/>
  <c r="M422" i="3"/>
  <c r="M423" i="3"/>
  <c r="O423" i="3" s="1"/>
  <c r="M424" i="3"/>
  <c r="M425" i="3"/>
  <c r="M426" i="3"/>
  <c r="M427" i="3"/>
  <c r="M428" i="3"/>
  <c r="M429" i="3"/>
  <c r="M430" i="3"/>
  <c r="M431" i="3"/>
  <c r="O431" i="3" s="1"/>
  <c r="M432" i="3"/>
  <c r="M433" i="3"/>
  <c r="M434" i="3"/>
  <c r="M435" i="3"/>
  <c r="M436" i="3"/>
  <c r="O436" i="3" s="1"/>
  <c r="M437" i="3"/>
  <c r="M438" i="3"/>
  <c r="M439" i="3"/>
  <c r="O439" i="3" s="1"/>
  <c r="M440" i="3"/>
  <c r="M441" i="3"/>
  <c r="M442" i="3"/>
  <c r="M443" i="3"/>
  <c r="M444" i="3"/>
  <c r="O444" i="3" s="1"/>
  <c r="M445" i="3"/>
  <c r="M446" i="3"/>
  <c r="M447" i="3"/>
  <c r="O447" i="3" s="1"/>
  <c r="M448" i="3"/>
  <c r="M449" i="3"/>
  <c r="M450" i="3"/>
  <c r="M451" i="3"/>
  <c r="M452" i="3"/>
  <c r="M453" i="3"/>
  <c r="M454" i="3"/>
  <c r="O454" i="3" s="1"/>
  <c r="M455" i="3"/>
  <c r="O455" i="3" s="1"/>
  <c r="M456" i="3"/>
  <c r="M457" i="3"/>
  <c r="M458" i="3"/>
  <c r="M459" i="3"/>
  <c r="M460" i="3"/>
  <c r="O460" i="3" s="1"/>
  <c r="M461" i="3"/>
  <c r="M462" i="3"/>
  <c r="O462" i="3" s="1"/>
  <c r="M463" i="3"/>
  <c r="O463" i="3" s="1"/>
  <c r="M464" i="3"/>
  <c r="M465" i="3"/>
  <c r="M466" i="3"/>
  <c r="M467" i="3"/>
  <c r="M468" i="3"/>
  <c r="O468" i="3" s="1"/>
  <c r="M469" i="3"/>
  <c r="M470" i="3"/>
  <c r="M471" i="3"/>
  <c r="O471" i="3" s="1"/>
  <c r="M472" i="3"/>
  <c r="M473" i="3"/>
  <c r="M474" i="3"/>
  <c r="M475" i="3"/>
  <c r="M476" i="3"/>
  <c r="O476" i="3" s="1"/>
  <c r="M477" i="3"/>
  <c r="M478" i="3"/>
  <c r="O478" i="3" s="1"/>
  <c r="M479" i="3"/>
  <c r="O479" i="3" s="1"/>
  <c r="M480" i="3"/>
  <c r="M481" i="3"/>
  <c r="M482" i="3"/>
  <c r="M483" i="3"/>
  <c r="M484" i="3"/>
  <c r="O484" i="3" s="1"/>
  <c r="M485" i="3"/>
  <c r="M486" i="3"/>
  <c r="M487" i="3"/>
  <c r="O487" i="3" s="1"/>
  <c r="M488" i="3"/>
  <c r="M489" i="3"/>
  <c r="M490" i="3"/>
  <c r="M491" i="3"/>
  <c r="M492" i="3"/>
  <c r="O492" i="3" s="1"/>
  <c r="M493" i="3"/>
  <c r="M494" i="3"/>
  <c r="M495" i="3"/>
  <c r="O495" i="3" s="1"/>
  <c r="M496" i="3"/>
  <c r="M497" i="3"/>
  <c r="M498" i="3"/>
  <c r="M499" i="3"/>
  <c r="M500" i="3"/>
  <c r="O500" i="3" s="1"/>
  <c r="M501" i="3"/>
  <c r="M502" i="3"/>
  <c r="O502" i="3" s="1"/>
  <c r="M503" i="3"/>
  <c r="O503" i="3" s="1"/>
  <c r="M504" i="3"/>
  <c r="M505" i="3"/>
  <c r="M506" i="3"/>
  <c r="M507" i="3"/>
  <c r="M508" i="3"/>
  <c r="M509" i="3"/>
  <c r="M510" i="3"/>
  <c r="M511" i="3"/>
  <c r="O511" i="3" s="1"/>
  <c r="M512" i="3"/>
  <c r="M513" i="3"/>
  <c r="M514" i="3"/>
  <c r="M515" i="3"/>
  <c r="M516" i="3"/>
  <c r="M517" i="3"/>
  <c r="M518" i="3"/>
  <c r="O518" i="3" s="1"/>
  <c r="M519" i="3"/>
  <c r="O519" i="3" s="1"/>
  <c r="M520" i="3"/>
  <c r="M521" i="3"/>
  <c r="M522" i="3"/>
  <c r="M523" i="3"/>
  <c r="M524" i="3"/>
  <c r="O524" i="3" s="1"/>
  <c r="M525" i="3"/>
  <c r="M526" i="3"/>
  <c r="O526" i="3" s="1"/>
  <c r="M527" i="3"/>
  <c r="O527" i="3" s="1"/>
  <c r="M528" i="3"/>
  <c r="M529" i="3"/>
  <c r="M530" i="3"/>
  <c r="M531" i="3"/>
  <c r="M532" i="3"/>
  <c r="O532" i="3" s="1"/>
  <c r="M533" i="3"/>
  <c r="M534" i="3"/>
  <c r="M535" i="3"/>
  <c r="O535" i="3" s="1"/>
  <c r="M536" i="3"/>
  <c r="M537" i="3"/>
  <c r="M538" i="3"/>
  <c r="M539" i="3"/>
  <c r="M540" i="3"/>
  <c r="O540" i="3" s="1"/>
  <c r="M541" i="3"/>
  <c r="M542" i="3"/>
  <c r="M543" i="3"/>
  <c r="O543" i="3" s="1"/>
  <c r="M544" i="3"/>
  <c r="M545" i="3"/>
  <c r="M546" i="3"/>
  <c r="M547" i="3"/>
  <c r="M548" i="3"/>
  <c r="O548" i="3" s="1"/>
  <c r="M549" i="3"/>
  <c r="M550" i="3"/>
  <c r="O550" i="3" s="1"/>
  <c r="M551" i="3"/>
  <c r="O551" i="3" s="1"/>
  <c r="M552" i="3"/>
  <c r="M553" i="3"/>
  <c r="M554" i="3"/>
  <c r="M555" i="3"/>
  <c r="M556" i="3"/>
  <c r="M557" i="3"/>
  <c r="M558" i="3"/>
  <c r="M559" i="3"/>
  <c r="O559" i="3" s="1"/>
  <c r="M560" i="3"/>
  <c r="M561" i="3"/>
  <c r="M562" i="3"/>
  <c r="M563" i="3"/>
  <c r="M564" i="3"/>
  <c r="O564" i="3" s="1"/>
  <c r="M565" i="3"/>
  <c r="M566" i="3"/>
  <c r="O566" i="3" s="1"/>
  <c r="M567" i="3"/>
  <c r="O567" i="3" s="1"/>
  <c r="M568" i="3"/>
  <c r="M569" i="3"/>
  <c r="M570" i="3"/>
  <c r="M571" i="3"/>
  <c r="M572" i="3"/>
  <c r="O572" i="3" s="1"/>
  <c r="M573" i="3"/>
  <c r="M574" i="3"/>
  <c r="O574" i="3" s="1"/>
  <c r="M575" i="3"/>
  <c r="O575" i="3" s="1"/>
  <c r="M576" i="3"/>
  <c r="M577" i="3"/>
  <c r="M578" i="3"/>
  <c r="M579" i="3"/>
  <c r="M580" i="3"/>
  <c r="M581" i="3"/>
  <c r="M582" i="3"/>
  <c r="M583" i="3"/>
  <c r="O583" i="3" s="1"/>
  <c r="M584" i="3"/>
  <c r="M585" i="3"/>
  <c r="M586" i="3"/>
  <c r="M587" i="3"/>
  <c r="M588" i="3"/>
  <c r="O588" i="3" s="1"/>
  <c r="M589" i="3"/>
  <c r="M590" i="3"/>
  <c r="M591" i="3"/>
  <c r="O591" i="3" s="1"/>
  <c r="M592" i="3"/>
  <c r="M593" i="3"/>
  <c r="M594" i="3"/>
  <c r="M595" i="3"/>
  <c r="M596" i="3"/>
  <c r="M597" i="3"/>
  <c r="M598" i="3"/>
  <c r="M599" i="3"/>
  <c r="O599" i="3" s="1"/>
  <c r="M600" i="3"/>
  <c r="M601" i="3"/>
  <c r="M602" i="3"/>
  <c r="M603" i="3"/>
  <c r="M604" i="3"/>
  <c r="O604" i="3" s="1"/>
  <c r="M605" i="3"/>
  <c r="M606" i="3"/>
  <c r="M607" i="3"/>
  <c r="O607" i="3" s="1"/>
  <c r="M608" i="3"/>
  <c r="M609" i="3"/>
  <c r="M610" i="3"/>
  <c r="M611" i="3"/>
  <c r="M612" i="3"/>
  <c r="O612" i="3" s="1"/>
  <c r="M613" i="3"/>
  <c r="M614" i="3"/>
  <c r="M615" i="3"/>
  <c r="O615" i="3" s="1"/>
  <c r="M616" i="3"/>
  <c r="M617" i="3"/>
  <c r="M618" i="3"/>
  <c r="M619" i="3"/>
  <c r="M620" i="3"/>
  <c r="O620" i="3" s="1"/>
  <c r="M621" i="3"/>
  <c r="M622" i="3"/>
  <c r="M623" i="3"/>
  <c r="O623" i="3" s="1"/>
  <c r="M624" i="3"/>
  <c r="M625" i="3"/>
  <c r="M626" i="3"/>
  <c r="M627" i="3"/>
  <c r="M628" i="3"/>
  <c r="O628" i="3" s="1"/>
  <c r="M629" i="3"/>
  <c r="M630" i="3"/>
  <c r="O630" i="3" s="1"/>
  <c r="M631" i="3"/>
  <c r="O631" i="3" s="1"/>
  <c r="M632" i="3"/>
  <c r="M633" i="3"/>
  <c r="M634" i="3"/>
  <c r="M635" i="3"/>
  <c r="M636" i="3"/>
  <c r="O636" i="3" s="1"/>
  <c r="M637" i="3"/>
  <c r="M638" i="3"/>
  <c r="M639" i="3"/>
  <c r="O639" i="3" s="1"/>
  <c r="M640" i="3"/>
  <c r="M641" i="3"/>
  <c r="M642" i="3"/>
  <c r="M643" i="3"/>
  <c r="M644" i="3"/>
  <c r="M645" i="3"/>
  <c r="M646" i="3"/>
  <c r="M647" i="3"/>
  <c r="O647" i="3" s="1"/>
  <c r="M648" i="3"/>
  <c r="M649" i="3"/>
  <c r="M650" i="3"/>
  <c r="M651" i="3"/>
  <c r="M652" i="3"/>
  <c r="M653" i="3"/>
  <c r="M654" i="3"/>
  <c r="O654" i="3" s="1"/>
  <c r="M655" i="3"/>
  <c r="O655" i="3" s="1"/>
  <c r="M656" i="3"/>
  <c r="M657" i="3"/>
  <c r="M658" i="3"/>
  <c r="M659" i="3"/>
  <c r="M660" i="3"/>
  <c r="O660" i="3" s="1"/>
  <c r="M661" i="3"/>
  <c r="M662" i="3"/>
  <c r="M663" i="3"/>
  <c r="O663" i="3" s="1"/>
  <c r="M664" i="3"/>
  <c r="M665" i="3"/>
  <c r="M666" i="3"/>
  <c r="M667" i="3"/>
  <c r="M668" i="3"/>
  <c r="O668" i="3" s="1"/>
  <c r="M669" i="3"/>
  <c r="M670" i="3"/>
  <c r="M671" i="3"/>
  <c r="O671" i="3" s="1"/>
  <c r="M672" i="3"/>
  <c r="M673" i="3"/>
  <c r="M674" i="3"/>
  <c r="M675" i="3"/>
  <c r="M676" i="3"/>
  <c r="O676" i="3" s="1"/>
  <c r="M677" i="3"/>
  <c r="M678" i="3"/>
  <c r="O678" i="3" s="1"/>
  <c r="M679" i="3"/>
  <c r="O679" i="3" s="1"/>
  <c r="M680" i="3"/>
  <c r="M681" i="3"/>
  <c r="M682" i="3"/>
  <c r="M683" i="3"/>
  <c r="M684" i="3"/>
  <c r="O684" i="3" s="1"/>
  <c r="M685" i="3"/>
  <c r="M686" i="3"/>
  <c r="M687" i="3"/>
  <c r="O687" i="3" s="1"/>
  <c r="M688" i="3"/>
  <c r="M689" i="3"/>
  <c r="M690" i="3"/>
  <c r="M691" i="3"/>
  <c r="M692" i="3"/>
  <c r="O692" i="3" s="1"/>
  <c r="M693" i="3"/>
  <c r="M694" i="3"/>
  <c r="O694" i="3" s="1"/>
  <c r="M695" i="3"/>
  <c r="O695" i="3" s="1"/>
  <c r="M696" i="3"/>
  <c r="M697" i="3"/>
  <c r="M698" i="3"/>
  <c r="M699" i="3"/>
  <c r="M700" i="3"/>
  <c r="O700" i="3" s="1"/>
  <c r="M701" i="3"/>
  <c r="M702" i="3"/>
  <c r="M703" i="3"/>
  <c r="O703" i="3" s="1"/>
  <c r="M704" i="3"/>
  <c r="M705" i="3"/>
  <c r="M706" i="3"/>
  <c r="M707" i="3"/>
  <c r="M708" i="3"/>
  <c r="M709" i="3"/>
  <c r="M710" i="3"/>
  <c r="O710" i="3" s="1"/>
  <c r="M711" i="3"/>
  <c r="O711" i="3" s="1"/>
  <c r="M712" i="3"/>
  <c r="M713" i="3"/>
  <c r="M714" i="3"/>
  <c r="M715" i="3"/>
  <c r="M716" i="3"/>
  <c r="O716" i="3" s="1"/>
  <c r="M717" i="3"/>
  <c r="M718" i="3"/>
  <c r="M719" i="3"/>
  <c r="O719" i="3" s="1"/>
  <c r="M720" i="3"/>
  <c r="M721" i="3"/>
  <c r="M722" i="3"/>
  <c r="M723" i="3"/>
  <c r="M724" i="3"/>
  <c r="O724" i="3" s="1"/>
  <c r="M725" i="3"/>
  <c r="M726" i="3"/>
  <c r="M727" i="3"/>
  <c r="O727" i="3" s="1"/>
  <c r="M728" i="3"/>
  <c r="M729" i="3"/>
  <c r="M730" i="3"/>
  <c r="M731" i="3"/>
  <c r="M732" i="3"/>
  <c r="O732" i="3" s="1"/>
  <c r="M733" i="3"/>
  <c r="M734" i="3"/>
  <c r="O734" i="3" s="1"/>
  <c r="M735" i="3"/>
  <c r="O735" i="3" s="1"/>
  <c r="M736" i="3"/>
  <c r="M737" i="3"/>
  <c r="M738" i="3"/>
  <c r="M739" i="3"/>
  <c r="M740" i="3"/>
  <c r="O740" i="3" s="1"/>
  <c r="M741" i="3"/>
  <c r="M742" i="3"/>
  <c r="O742" i="3" s="1"/>
  <c r="M743" i="3"/>
  <c r="O743" i="3" s="1"/>
  <c r="M744" i="3"/>
  <c r="M745" i="3"/>
  <c r="M746" i="3"/>
  <c r="M747" i="3"/>
  <c r="M748" i="3"/>
  <c r="O748" i="3" s="1"/>
  <c r="M749" i="3"/>
  <c r="M750" i="3"/>
  <c r="M751" i="3"/>
  <c r="O751" i="3" s="1"/>
  <c r="M752" i="3"/>
  <c r="M753" i="3"/>
  <c r="O753" i="3" s="1"/>
  <c r="M754" i="3"/>
  <c r="M755" i="3"/>
  <c r="M756" i="3"/>
  <c r="O756" i="3" s="1"/>
  <c r="M757" i="3"/>
  <c r="M758" i="3"/>
  <c r="M759" i="3"/>
  <c r="O759" i="3" s="1"/>
  <c r="M760" i="3"/>
  <c r="M761" i="3"/>
  <c r="M762" i="3"/>
  <c r="M763" i="3"/>
  <c r="M764" i="3"/>
  <c r="O764" i="3" s="1"/>
  <c r="M765" i="3"/>
  <c r="M766" i="3"/>
  <c r="O766" i="3" s="1"/>
  <c r="M767" i="3"/>
  <c r="O767" i="3" s="1"/>
  <c r="M768" i="3"/>
  <c r="M769" i="3"/>
  <c r="M770" i="3"/>
  <c r="M771" i="3"/>
  <c r="M772" i="3"/>
  <c r="O772" i="3" s="1"/>
  <c r="M773" i="3"/>
  <c r="M774" i="3"/>
  <c r="O774" i="3" s="1"/>
  <c r="M775" i="3"/>
  <c r="O775" i="3" s="1"/>
  <c r="M776" i="3"/>
  <c r="M777" i="3"/>
  <c r="M778" i="3"/>
  <c r="M779" i="3"/>
  <c r="M780" i="3"/>
  <c r="O780" i="3" s="1"/>
  <c r="M781" i="3"/>
  <c r="M782" i="3"/>
  <c r="O782" i="3" s="1"/>
  <c r="M783" i="3"/>
  <c r="O783" i="3" s="1"/>
  <c r="M784" i="3"/>
  <c r="M785" i="3"/>
  <c r="M786" i="3"/>
  <c r="M787" i="3"/>
  <c r="M788" i="3"/>
  <c r="O788" i="3" s="1"/>
  <c r="M789" i="3"/>
  <c r="M790" i="3"/>
  <c r="M791" i="3"/>
  <c r="O791" i="3" s="1"/>
  <c r="M792" i="3"/>
  <c r="M793" i="3"/>
  <c r="M794" i="3"/>
  <c r="M795" i="3"/>
  <c r="M796" i="3"/>
  <c r="M797" i="3"/>
  <c r="M798" i="3"/>
  <c r="M799" i="3"/>
  <c r="O799" i="3" s="1"/>
  <c r="M800" i="3"/>
  <c r="M801" i="3"/>
  <c r="M802" i="3"/>
  <c r="M803" i="3"/>
  <c r="M804" i="3"/>
  <c r="O804" i="3" s="1"/>
  <c r="M805" i="3"/>
  <c r="M806" i="3"/>
  <c r="M807" i="3"/>
  <c r="O807" i="3" s="1"/>
  <c r="M808" i="3"/>
  <c r="M809" i="3"/>
  <c r="M810" i="3"/>
  <c r="M811" i="3"/>
  <c r="M812" i="3"/>
  <c r="M813" i="3"/>
  <c r="M814" i="3"/>
  <c r="M815" i="3"/>
  <c r="O815" i="3" s="1"/>
  <c r="M816" i="3"/>
  <c r="M817" i="3"/>
  <c r="M818" i="3"/>
  <c r="M819" i="3"/>
  <c r="M820" i="3"/>
  <c r="O820" i="3" s="1"/>
  <c r="M821" i="3"/>
  <c r="M822" i="3"/>
  <c r="M823" i="3"/>
  <c r="O823" i="3" s="1"/>
  <c r="M824" i="3"/>
  <c r="M825" i="3"/>
  <c r="M826" i="3"/>
  <c r="M827" i="3"/>
  <c r="M828" i="3"/>
  <c r="O828" i="3" s="1"/>
  <c r="M829" i="3"/>
  <c r="M830" i="3"/>
  <c r="M831" i="3"/>
  <c r="O831" i="3" s="1"/>
  <c r="M832" i="3"/>
  <c r="M833" i="3"/>
  <c r="M834" i="3"/>
  <c r="M835" i="3"/>
  <c r="M836" i="3"/>
  <c r="O836" i="3" s="1"/>
  <c r="M837" i="3"/>
  <c r="M838" i="3"/>
  <c r="O838" i="3" s="1"/>
  <c r="M839" i="3"/>
  <c r="O839" i="3" s="1"/>
  <c r="M840" i="3"/>
  <c r="M841" i="3"/>
  <c r="M842" i="3"/>
  <c r="M843" i="3"/>
  <c r="M844" i="3"/>
  <c r="O844" i="3" s="1"/>
  <c r="M845" i="3"/>
  <c r="M846" i="3"/>
  <c r="O846" i="3" s="1"/>
  <c r="M847" i="3"/>
  <c r="O847" i="3" s="1"/>
  <c r="M848" i="3"/>
  <c r="M849" i="3"/>
  <c r="M850" i="3"/>
  <c r="M851" i="3"/>
  <c r="M852" i="3"/>
  <c r="O852" i="3" s="1"/>
  <c r="M853" i="3"/>
  <c r="M854" i="3"/>
  <c r="O854" i="3" s="1"/>
  <c r="M855" i="3"/>
  <c r="O855" i="3" s="1"/>
  <c r="M856" i="3"/>
  <c r="M857" i="3"/>
  <c r="M858" i="3"/>
  <c r="M859" i="3"/>
  <c r="M860" i="3"/>
  <c r="M861" i="3"/>
  <c r="M862" i="3"/>
  <c r="M863" i="3"/>
  <c r="O863" i="3" s="1"/>
  <c r="M864" i="3"/>
  <c r="M865" i="3"/>
  <c r="M866" i="3"/>
  <c r="M867" i="3"/>
  <c r="M868" i="3"/>
  <c r="O868" i="3" s="1"/>
  <c r="M869" i="3"/>
  <c r="M870" i="3"/>
  <c r="M871" i="3"/>
  <c r="O871" i="3" s="1"/>
  <c r="M872" i="3"/>
  <c r="M873" i="3"/>
  <c r="M874" i="3"/>
  <c r="M875" i="3"/>
  <c r="M876" i="3"/>
  <c r="M877" i="3"/>
  <c r="M878" i="3"/>
  <c r="O878" i="3" s="1"/>
  <c r="M879" i="3"/>
  <c r="O879" i="3" s="1"/>
  <c r="M880" i="3"/>
  <c r="M881" i="3"/>
  <c r="M882" i="3"/>
  <c r="M883" i="3"/>
  <c r="M884" i="3"/>
  <c r="O884" i="3" s="1"/>
  <c r="M885" i="3"/>
  <c r="M886" i="3"/>
  <c r="M887" i="3"/>
  <c r="O887" i="3" s="1"/>
  <c r="M888" i="3"/>
  <c r="M889" i="3"/>
  <c r="M890" i="3"/>
  <c r="M891" i="3"/>
  <c r="M892" i="3"/>
  <c r="M893" i="3"/>
  <c r="M894" i="3"/>
  <c r="M895" i="3"/>
  <c r="O895" i="3" s="1"/>
  <c r="M896" i="3"/>
  <c r="M897" i="3"/>
  <c r="M898" i="3"/>
  <c r="M899" i="3"/>
  <c r="M900" i="3"/>
  <c r="O900" i="3" s="1"/>
  <c r="M901" i="3"/>
  <c r="M902" i="3"/>
  <c r="O902" i="3" s="1"/>
  <c r="M903" i="3"/>
  <c r="O903" i="3" s="1"/>
  <c r="M904" i="3"/>
  <c r="M905" i="3"/>
  <c r="M906" i="3"/>
  <c r="M907" i="3"/>
  <c r="M908" i="3"/>
  <c r="O908" i="3" s="1"/>
  <c r="M909" i="3"/>
  <c r="M910" i="3"/>
  <c r="M911" i="3"/>
  <c r="O911" i="3" s="1"/>
  <c r="M912" i="3"/>
  <c r="M913" i="3"/>
  <c r="M914" i="3"/>
  <c r="M915" i="3"/>
  <c r="M916" i="3"/>
  <c r="O916" i="3" s="1"/>
  <c r="M917" i="3"/>
  <c r="M918" i="3"/>
  <c r="O918" i="3" s="1"/>
  <c r="M919" i="3"/>
  <c r="O919" i="3" s="1"/>
  <c r="M920" i="3"/>
  <c r="M921" i="3"/>
  <c r="M922" i="3"/>
  <c r="M923" i="3"/>
  <c r="M924" i="3"/>
  <c r="M925" i="3"/>
  <c r="M926" i="3"/>
  <c r="M927" i="3"/>
  <c r="M928" i="3"/>
  <c r="M929" i="3"/>
  <c r="M930" i="3"/>
  <c r="M931" i="3"/>
  <c r="M932" i="3"/>
  <c r="O932" i="3" s="1"/>
  <c r="M933" i="3"/>
  <c r="M934" i="3"/>
  <c r="O934" i="3" s="1"/>
  <c r="M935" i="3"/>
  <c r="O935" i="3" s="1"/>
  <c r="M936" i="3"/>
  <c r="M937" i="3"/>
  <c r="M938" i="3"/>
  <c r="M939" i="3"/>
  <c r="M940" i="3"/>
  <c r="M941" i="3"/>
  <c r="M942" i="3"/>
  <c r="O942" i="3" s="1"/>
  <c r="M943" i="3"/>
  <c r="O943" i="3" s="1"/>
  <c r="M944" i="3"/>
  <c r="M945" i="3"/>
  <c r="M946" i="3"/>
  <c r="M947" i="3"/>
  <c r="M948" i="3"/>
  <c r="O948" i="3" s="1"/>
  <c r="M949" i="3"/>
  <c r="M950" i="3"/>
  <c r="M951" i="3"/>
  <c r="O951" i="3" s="1"/>
  <c r="M952" i="3"/>
  <c r="M953" i="3"/>
  <c r="M954" i="3"/>
  <c r="M955" i="3"/>
  <c r="M956" i="3"/>
  <c r="M957" i="3"/>
  <c r="M958" i="3"/>
  <c r="O958" i="3" s="1"/>
  <c r="M959" i="3"/>
  <c r="O959" i="3" s="1"/>
  <c r="M960" i="3"/>
  <c r="M961" i="3"/>
  <c r="M962" i="3"/>
  <c r="M963" i="3"/>
  <c r="M964" i="3"/>
  <c r="O964" i="3" s="1"/>
  <c r="M965" i="3"/>
  <c r="M966" i="3"/>
  <c r="M967" i="3"/>
  <c r="O967" i="3" s="1"/>
  <c r="M968" i="3"/>
  <c r="M969" i="3"/>
  <c r="M970" i="3"/>
  <c r="M971" i="3"/>
  <c r="M972" i="3"/>
  <c r="O972" i="3" s="1"/>
  <c r="M973" i="3"/>
  <c r="M974" i="3"/>
  <c r="O974" i="3" s="1"/>
  <c r="M975" i="3"/>
  <c r="O975" i="3" s="1"/>
  <c r="M976" i="3"/>
  <c r="M977" i="3"/>
  <c r="M978" i="3"/>
  <c r="M979" i="3"/>
  <c r="M980" i="3"/>
  <c r="O980" i="3" s="1"/>
  <c r="M981" i="3"/>
  <c r="M982" i="3"/>
  <c r="M983" i="3"/>
  <c r="O983" i="3" s="1"/>
  <c r="M984" i="3"/>
  <c r="M985" i="3"/>
  <c r="M986" i="3"/>
  <c r="M987" i="3"/>
  <c r="M988" i="3"/>
  <c r="M989" i="3"/>
  <c r="M990" i="3"/>
  <c r="M991" i="3"/>
  <c r="O991" i="3" s="1"/>
  <c r="M992" i="3"/>
  <c r="M993" i="3"/>
  <c r="M994" i="3"/>
  <c r="M995" i="3"/>
  <c r="M996" i="3"/>
  <c r="O996" i="3" s="1"/>
  <c r="M997" i="3"/>
  <c r="M998" i="3"/>
  <c r="M999" i="3"/>
  <c r="O999" i="3" s="1"/>
  <c r="M1000" i="3"/>
  <c r="M1001" i="3"/>
  <c r="M1002" i="3"/>
  <c r="M1003" i="3"/>
  <c r="M1004" i="3"/>
  <c r="M1005" i="3"/>
  <c r="M1006" i="3"/>
  <c r="O1006" i="3" s="1"/>
  <c r="M1007" i="3"/>
  <c r="O1007" i="3" s="1"/>
  <c r="M1008" i="3"/>
  <c r="M1009" i="3"/>
  <c r="M1010" i="3"/>
  <c r="M1011" i="3"/>
  <c r="M1012" i="3"/>
  <c r="O1012" i="3" s="1"/>
  <c r="M1013" i="3"/>
  <c r="M1014" i="3"/>
  <c r="M1015" i="3"/>
  <c r="O1015" i="3" s="1"/>
  <c r="M1016" i="3"/>
  <c r="M1017" i="3"/>
  <c r="M1018" i="3"/>
  <c r="M1019" i="3"/>
  <c r="M1020" i="3"/>
  <c r="M1021" i="3"/>
  <c r="M1022" i="3"/>
  <c r="M1023" i="3"/>
  <c r="O1023" i="3" s="1"/>
  <c r="M1024" i="3"/>
  <c r="M1025" i="3"/>
  <c r="M1026" i="3"/>
  <c r="M1027" i="3"/>
  <c r="M1028" i="3"/>
  <c r="O1028" i="3" s="1"/>
  <c r="M1029" i="3"/>
  <c r="M1030" i="3"/>
  <c r="M1031" i="3"/>
  <c r="O1031" i="3" s="1"/>
  <c r="M1032" i="3"/>
  <c r="M1033" i="3"/>
  <c r="M1034" i="3"/>
  <c r="M1035" i="3"/>
  <c r="M1036" i="3"/>
  <c r="O1036" i="3" s="1"/>
  <c r="M1037" i="3"/>
  <c r="M1038" i="3"/>
  <c r="O1038" i="3" s="1"/>
  <c r="M1039" i="3"/>
  <c r="O1039" i="3" s="1"/>
  <c r="M1040" i="3"/>
  <c r="M1041" i="3"/>
  <c r="O1041" i="3" s="1"/>
  <c r="M1042" i="3"/>
  <c r="M1043" i="3"/>
  <c r="M1044" i="3"/>
  <c r="O1044" i="3" s="1"/>
  <c r="M1045" i="3"/>
  <c r="M1046" i="3"/>
  <c r="O1046" i="3" s="1"/>
  <c r="M1047" i="3"/>
  <c r="O1047" i="3" s="1"/>
  <c r="M1048" i="3"/>
  <c r="M1049" i="3"/>
  <c r="M1050" i="3"/>
  <c r="M1051" i="3"/>
  <c r="M1052" i="3"/>
  <c r="M1053" i="3"/>
  <c r="M1054" i="3"/>
  <c r="M1055" i="3"/>
  <c r="O1055" i="3" s="1"/>
  <c r="M1056" i="3"/>
  <c r="M1057" i="3"/>
  <c r="M1058" i="3"/>
  <c r="M1059" i="3"/>
  <c r="M1060" i="3"/>
  <c r="O1060" i="3" s="1"/>
  <c r="M1061" i="3"/>
  <c r="M1062" i="3"/>
  <c r="M1063" i="3"/>
  <c r="O1063" i="3" s="1"/>
  <c r="M1064" i="3"/>
  <c r="M1065" i="3"/>
  <c r="M1066" i="3"/>
  <c r="M1067" i="3"/>
  <c r="M1068" i="3"/>
  <c r="M1069" i="3"/>
  <c r="M1070" i="3"/>
  <c r="M1071" i="3"/>
  <c r="O1071" i="3" s="1"/>
  <c r="M1072" i="3"/>
  <c r="M1073" i="3"/>
  <c r="M1074" i="3"/>
  <c r="M1075" i="3"/>
  <c r="M1076" i="3"/>
  <c r="O1076" i="3" s="1"/>
  <c r="M1077" i="3"/>
  <c r="M1078" i="3"/>
  <c r="M1079" i="3"/>
  <c r="O1079" i="3" s="1"/>
  <c r="M1080" i="3"/>
  <c r="M1081" i="3"/>
  <c r="M1082" i="3"/>
  <c r="M1083" i="3"/>
  <c r="M1084" i="3"/>
  <c r="M1085" i="3"/>
  <c r="M1086" i="3"/>
  <c r="O1086" i="3" s="1"/>
  <c r="M1087" i="3"/>
  <c r="O1087" i="3" s="1"/>
  <c r="M1088" i="3"/>
  <c r="M1089" i="3"/>
  <c r="M1090" i="3"/>
  <c r="M1091" i="3"/>
  <c r="M1092" i="3"/>
  <c r="O1092" i="3" s="1"/>
  <c r="M1093" i="3"/>
  <c r="M1094" i="3"/>
  <c r="O1094" i="3" s="1"/>
  <c r="M1095" i="3"/>
  <c r="O1095" i="3" s="1"/>
  <c r="M1096" i="3"/>
  <c r="M1097" i="3"/>
  <c r="M1098" i="3"/>
  <c r="M1099" i="3"/>
  <c r="M1100" i="3"/>
  <c r="O1100" i="3" s="1"/>
  <c r="M1101" i="3"/>
  <c r="M1102" i="3"/>
  <c r="O1102" i="3" s="1"/>
  <c r="M1103" i="3"/>
  <c r="O1103" i="3" s="1"/>
  <c r="M1104" i="3"/>
  <c r="M1105" i="3"/>
  <c r="M1106" i="3"/>
  <c r="M1107" i="3"/>
  <c r="M1108" i="3"/>
  <c r="O1108" i="3" s="1"/>
  <c r="M1109" i="3"/>
  <c r="M1110" i="3"/>
  <c r="M1111" i="3"/>
  <c r="O1111" i="3" s="1"/>
  <c r="M1112" i="3"/>
  <c r="M1113" i="3"/>
  <c r="M1114" i="3"/>
  <c r="M1115" i="3"/>
  <c r="M1116" i="3"/>
  <c r="O1116" i="3" s="1"/>
  <c r="M1117" i="3"/>
  <c r="M1118" i="3"/>
  <c r="M1119" i="3"/>
  <c r="O1119" i="3" s="1"/>
  <c r="M1120" i="3"/>
  <c r="M1121" i="3"/>
  <c r="M1122" i="3"/>
  <c r="M1123" i="3"/>
  <c r="M1124" i="3"/>
  <c r="O1124" i="3" s="1"/>
  <c r="M1125" i="3"/>
  <c r="M1126" i="3"/>
  <c r="O1126" i="3" s="1"/>
  <c r="M1127" i="3"/>
  <c r="O1127" i="3" s="1"/>
  <c r="M1128" i="3"/>
  <c r="M1129" i="3"/>
  <c r="M1130" i="3"/>
  <c r="M1131" i="3"/>
  <c r="M1132" i="3"/>
  <c r="M1133" i="3"/>
  <c r="M1134" i="3"/>
  <c r="M1135" i="3"/>
  <c r="O1135" i="3" s="1"/>
  <c r="M1136" i="3"/>
  <c r="M1137" i="3"/>
  <c r="M1138" i="3"/>
  <c r="M1139" i="3"/>
  <c r="M1140" i="3"/>
  <c r="O1140" i="3" s="1"/>
  <c r="M1141" i="3"/>
  <c r="M1142" i="3"/>
  <c r="M1143" i="3"/>
  <c r="O1143" i="3" s="1"/>
  <c r="M1144" i="3"/>
  <c r="M1145" i="3"/>
  <c r="M1146" i="3"/>
  <c r="M1147" i="3"/>
  <c r="M1148" i="3"/>
  <c r="M1149" i="3"/>
  <c r="M1150" i="3"/>
  <c r="M1151" i="3"/>
  <c r="O1151" i="3" s="1"/>
  <c r="M1152" i="3"/>
  <c r="M1153" i="3"/>
  <c r="M1154" i="3"/>
  <c r="M1155" i="3"/>
  <c r="M1156" i="3"/>
  <c r="O1156" i="3" s="1"/>
  <c r="M1157" i="3"/>
  <c r="M1158" i="3"/>
  <c r="O1158" i="3" s="1"/>
  <c r="M1159" i="3"/>
  <c r="O1159" i="3" s="1"/>
  <c r="M1160" i="3"/>
  <c r="M1161" i="3"/>
  <c r="M1162" i="3"/>
  <c r="M1163" i="3"/>
  <c r="M1164" i="3"/>
  <c r="O1164" i="3" s="1"/>
  <c r="M1165" i="3"/>
  <c r="M1166" i="3"/>
  <c r="O1166" i="3" s="1"/>
  <c r="M1167" i="3"/>
  <c r="O1167" i="3" s="1"/>
  <c r="M1168" i="3"/>
  <c r="M1169" i="3"/>
  <c r="M1170" i="3"/>
  <c r="M1171" i="3"/>
  <c r="M1172" i="3"/>
  <c r="O1172" i="3" s="1"/>
  <c r="M1173" i="3"/>
  <c r="M1174" i="3"/>
  <c r="M1175" i="3"/>
  <c r="O1175" i="3" s="1"/>
  <c r="M1176" i="3"/>
  <c r="M1177" i="3"/>
  <c r="M1178" i="3"/>
  <c r="M1179" i="3"/>
  <c r="M1180" i="3"/>
  <c r="O1180" i="3" s="1"/>
  <c r="M1181" i="3"/>
  <c r="M1182" i="3"/>
  <c r="M1183" i="3"/>
  <c r="O1183" i="3" s="1"/>
  <c r="M1184" i="3"/>
  <c r="M1185" i="3"/>
  <c r="M1186" i="3"/>
  <c r="M1187" i="3"/>
  <c r="M1188" i="3"/>
  <c r="O1188" i="3" s="1"/>
  <c r="M1189" i="3"/>
  <c r="M1190" i="3"/>
  <c r="O1190" i="3" s="1"/>
  <c r="M1191" i="3"/>
  <c r="O1191" i="3" s="1"/>
  <c r="M1192" i="3"/>
  <c r="M1193" i="3"/>
  <c r="M1194" i="3"/>
  <c r="M1195" i="3"/>
  <c r="M1196" i="3"/>
  <c r="M1197" i="3"/>
  <c r="M1198" i="3"/>
  <c r="M1199" i="3"/>
  <c r="O1199" i="3" s="1"/>
  <c r="M1200" i="3"/>
  <c r="M1201" i="3"/>
  <c r="M1202" i="3"/>
  <c r="M1203" i="3"/>
  <c r="M1204" i="3"/>
  <c r="O1204" i="3" s="1"/>
  <c r="M1205" i="3"/>
  <c r="M1206" i="3"/>
  <c r="M1207" i="3"/>
  <c r="O1207" i="3" s="1"/>
  <c r="M1208" i="3"/>
  <c r="M1209" i="3"/>
  <c r="M1210" i="3"/>
  <c r="M1211" i="3"/>
  <c r="M1212" i="3"/>
  <c r="M1213" i="3"/>
  <c r="M1214" i="3"/>
  <c r="M1215" i="3"/>
  <c r="O1215" i="3" s="1"/>
  <c r="M1216" i="3"/>
  <c r="M1217" i="3"/>
  <c r="M1218" i="3"/>
  <c r="M1219" i="3"/>
  <c r="M1220" i="3"/>
  <c r="O1220" i="3" s="1"/>
  <c r="M1221" i="3"/>
  <c r="M1222" i="3"/>
  <c r="O1222" i="3" s="1"/>
  <c r="M1223" i="3"/>
  <c r="O1223" i="3" s="1"/>
  <c r="M1224" i="3"/>
  <c r="M1225" i="3"/>
  <c r="M1226" i="3"/>
  <c r="M1227" i="3"/>
  <c r="M1228" i="3"/>
  <c r="O1228" i="3" s="1"/>
  <c r="M1229" i="3"/>
  <c r="M1230" i="3"/>
  <c r="M1231" i="3"/>
  <c r="O1231" i="3" s="1"/>
  <c r="M1232" i="3"/>
  <c r="M1233" i="3"/>
  <c r="M1234" i="3"/>
  <c r="M1235" i="3"/>
  <c r="M1236" i="3"/>
  <c r="O1236" i="3" s="1"/>
  <c r="M1237" i="3"/>
  <c r="M1238" i="3"/>
  <c r="O1238" i="3" s="1"/>
  <c r="M1239" i="3"/>
  <c r="O1239" i="3" s="1"/>
  <c r="M1240" i="3"/>
  <c r="M1241" i="3"/>
  <c r="M1242" i="3"/>
  <c r="M1243" i="3"/>
  <c r="M1244" i="3"/>
  <c r="O1244" i="3" s="1"/>
  <c r="M1245" i="3"/>
  <c r="N2" i="3"/>
  <c r="O2" i="3" s="1"/>
  <c r="N3" i="3"/>
  <c r="O3" i="3" s="1"/>
  <c r="N4" i="3"/>
  <c r="N5" i="3"/>
  <c r="N6" i="3"/>
  <c r="N7" i="3"/>
  <c r="N8" i="3"/>
  <c r="O8" i="3" s="1"/>
  <c r="N9" i="3"/>
  <c r="N10" i="3"/>
  <c r="O10" i="3" s="1"/>
  <c r="N11" i="3"/>
  <c r="O11" i="3" s="1"/>
  <c r="N12" i="3"/>
  <c r="N13" i="3"/>
  <c r="N14" i="3"/>
  <c r="N15" i="3"/>
  <c r="N16" i="3"/>
  <c r="O16" i="3" s="1"/>
  <c r="N17" i="3"/>
  <c r="N18" i="3"/>
  <c r="O18" i="3" s="1"/>
  <c r="N19" i="3"/>
  <c r="O19" i="3" s="1"/>
  <c r="N20" i="3"/>
  <c r="N21" i="3"/>
  <c r="N22" i="3"/>
  <c r="N23" i="3"/>
  <c r="N24" i="3"/>
  <c r="O24" i="3" s="1"/>
  <c r="N25" i="3"/>
  <c r="N26" i="3"/>
  <c r="O26" i="3" s="1"/>
  <c r="N27" i="3"/>
  <c r="O27" i="3" s="1"/>
  <c r="N28" i="3"/>
  <c r="N29" i="3"/>
  <c r="N30" i="3"/>
  <c r="N31" i="3"/>
  <c r="N32" i="3"/>
  <c r="O32" i="3" s="1"/>
  <c r="N33" i="3"/>
  <c r="N34" i="3"/>
  <c r="O34" i="3" s="1"/>
  <c r="N35" i="3"/>
  <c r="O35" i="3" s="1"/>
  <c r="N36" i="3"/>
  <c r="N37" i="3"/>
  <c r="N38" i="3"/>
  <c r="N39" i="3"/>
  <c r="N40" i="3"/>
  <c r="O40" i="3" s="1"/>
  <c r="N41" i="3"/>
  <c r="N42" i="3"/>
  <c r="O42" i="3" s="1"/>
  <c r="N43" i="3"/>
  <c r="O43" i="3" s="1"/>
  <c r="N44" i="3"/>
  <c r="N45" i="3"/>
  <c r="N46" i="3"/>
  <c r="N47" i="3"/>
  <c r="N48" i="3"/>
  <c r="O48" i="3" s="1"/>
  <c r="N49" i="3"/>
  <c r="N50" i="3"/>
  <c r="O50" i="3" s="1"/>
  <c r="N51" i="3"/>
  <c r="O51" i="3" s="1"/>
  <c r="N52" i="3"/>
  <c r="N53" i="3"/>
  <c r="N54" i="3"/>
  <c r="N55" i="3"/>
  <c r="N56" i="3"/>
  <c r="O56" i="3" s="1"/>
  <c r="N57" i="3"/>
  <c r="N58" i="3"/>
  <c r="O58" i="3" s="1"/>
  <c r="N59" i="3"/>
  <c r="O59" i="3" s="1"/>
  <c r="N60" i="3"/>
  <c r="N61" i="3"/>
  <c r="N62" i="3"/>
  <c r="N63" i="3"/>
  <c r="N64" i="3"/>
  <c r="O64" i="3" s="1"/>
  <c r="N65" i="3"/>
  <c r="N66" i="3"/>
  <c r="N67" i="3"/>
  <c r="O67" i="3" s="1"/>
  <c r="N68" i="3"/>
  <c r="N69" i="3"/>
  <c r="O69" i="3" s="1"/>
  <c r="N70" i="3"/>
  <c r="N71" i="3"/>
  <c r="N72" i="3"/>
  <c r="O72" i="3" s="1"/>
  <c r="N73" i="3"/>
  <c r="N74" i="3"/>
  <c r="N75" i="3"/>
  <c r="O75" i="3" s="1"/>
  <c r="N76" i="3"/>
  <c r="N77" i="3"/>
  <c r="N78" i="3"/>
  <c r="N79" i="3"/>
  <c r="N80" i="3"/>
  <c r="O80" i="3" s="1"/>
  <c r="N81" i="3"/>
  <c r="N82" i="3"/>
  <c r="O82" i="3" s="1"/>
  <c r="N83" i="3"/>
  <c r="O83" i="3" s="1"/>
  <c r="N84" i="3"/>
  <c r="O84" i="3" s="1"/>
  <c r="N85" i="3"/>
  <c r="N86" i="3"/>
  <c r="N87" i="3"/>
  <c r="N88" i="3"/>
  <c r="O88" i="3" s="1"/>
  <c r="N89" i="3"/>
  <c r="N90" i="3"/>
  <c r="O90" i="3" s="1"/>
  <c r="N91" i="3"/>
  <c r="O91" i="3" s="1"/>
  <c r="N92" i="3"/>
  <c r="N93" i="3"/>
  <c r="N94" i="3"/>
  <c r="N95" i="3"/>
  <c r="N96" i="3"/>
  <c r="O96" i="3" s="1"/>
  <c r="N97" i="3"/>
  <c r="N98" i="3"/>
  <c r="O98" i="3" s="1"/>
  <c r="N99" i="3"/>
  <c r="O99" i="3" s="1"/>
  <c r="N100" i="3"/>
  <c r="N101" i="3"/>
  <c r="N102" i="3"/>
  <c r="N103" i="3"/>
  <c r="N104" i="3"/>
  <c r="O104" i="3" s="1"/>
  <c r="N105" i="3"/>
  <c r="N106" i="3"/>
  <c r="O106" i="3" s="1"/>
  <c r="N107" i="3"/>
  <c r="O107" i="3" s="1"/>
  <c r="N108" i="3"/>
  <c r="N109" i="3"/>
  <c r="N110" i="3"/>
  <c r="N111" i="3"/>
  <c r="N112" i="3"/>
  <c r="O112" i="3" s="1"/>
  <c r="N113" i="3"/>
  <c r="N114" i="3"/>
  <c r="O114" i="3" s="1"/>
  <c r="N115" i="3"/>
  <c r="O115" i="3" s="1"/>
  <c r="N116" i="3"/>
  <c r="N117" i="3"/>
  <c r="N118" i="3"/>
  <c r="N119" i="3"/>
  <c r="N120" i="3"/>
  <c r="O120" i="3" s="1"/>
  <c r="N121" i="3"/>
  <c r="N122" i="3"/>
  <c r="O122" i="3" s="1"/>
  <c r="N123" i="3"/>
  <c r="O123" i="3" s="1"/>
  <c r="N124" i="3"/>
  <c r="O124" i="3" s="1"/>
  <c r="N125" i="3"/>
  <c r="N126" i="3"/>
  <c r="N127" i="3"/>
  <c r="N128" i="3"/>
  <c r="O128" i="3" s="1"/>
  <c r="N129" i="3"/>
  <c r="N130" i="3"/>
  <c r="N131" i="3"/>
  <c r="O131" i="3" s="1"/>
  <c r="N132" i="3"/>
  <c r="N133" i="3"/>
  <c r="N134" i="3"/>
  <c r="N135" i="3"/>
  <c r="N136" i="3"/>
  <c r="O136" i="3" s="1"/>
  <c r="N137" i="3"/>
  <c r="N138" i="3"/>
  <c r="O138" i="3" s="1"/>
  <c r="N139" i="3"/>
  <c r="O139" i="3" s="1"/>
  <c r="N140" i="3"/>
  <c r="O140" i="3" s="1"/>
  <c r="N141" i="3"/>
  <c r="N142" i="3"/>
  <c r="N143" i="3"/>
  <c r="N144" i="3"/>
  <c r="O144" i="3" s="1"/>
  <c r="N145" i="3"/>
  <c r="N146" i="3"/>
  <c r="O146" i="3" s="1"/>
  <c r="N147" i="3"/>
  <c r="O147" i="3" s="1"/>
  <c r="N148" i="3"/>
  <c r="N149" i="3"/>
  <c r="N150" i="3"/>
  <c r="N151" i="3"/>
  <c r="N152" i="3"/>
  <c r="O152" i="3" s="1"/>
  <c r="N153" i="3"/>
  <c r="N154" i="3"/>
  <c r="N155" i="3"/>
  <c r="O155" i="3" s="1"/>
  <c r="N156" i="3"/>
  <c r="N157" i="3"/>
  <c r="O157" i="3" s="1"/>
  <c r="N158" i="3"/>
  <c r="N159" i="3"/>
  <c r="N160" i="3"/>
  <c r="O160" i="3" s="1"/>
  <c r="N161" i="3"/>
  <c r="N162" i="3"/>
  <c r="O162" i="3" s="1"/>
  <c r="N163" i="3"/>
  <c r="O163" i="3" s="1"/>
  <c r="N164" i="3"/>
  <c r="N165" i="3"/>
  <c r="N166" i="3"/>
  <c r="N167" i="3"/>
  <c r="N168" i="3"/>
  <c r="O168" i="3" s="1"/>
  <c r="N169" i="3"/>
  <c r="N170" i="3"/>
  <c r="O170" i="3" s="1"/>
  <c r="N171" i="3"/>
  <c r="O171" i="3" s="1"/>
  <c r="N172" i="3"/>
  <c r="N173" i="3"/>
  <c r="N174" i="3"/>
  <c r="N175" i="3"/>
  <c r="N176" i="3"/>
  <c r="O176" i="3" s="1"/>
  <c r="N177" i="3"/>
  <c r="N178" i="3"/>
  <c r="N179" i="3"/>
  <c r="O179" i="3" s="1"/>
  <c r="N180" i="3"/>
  <c r="N181" i="3"/>
  <c r="N182" i="3"/>
  <c r="N183" i="3"/>
  <c r="N184" i="3"/>
  <c r="O184" i="3" s="1"/>
  <c r="N185" i="3"/>
  <c r="N186" i="3"/>
  <c r="O186" i="3" s="1"/>
  <c r="N187" i="3"/>
  <c r="O187" i="3" s="1"/>
  <c r="N188" i="3"/>
  <c r="N189" i="3"/>
  <c r="N190" i="3"/>
  <c r="N191" i="3"/>
  <c r="N192" i="3"/>
  <c r="O192" i="3" s="1"/>
  <c r="N193" i="3"/>
  <c r="N194" i="3"/>
  <c r="O194" i="3" s="1"/>
  <c r="N195" i="3"/>
  <c r="O195" i="3" s="1"/>
  <c r="N196" i="3"/>
  <c r="N197" i="3"/>
  <c r="N198" i="3"/>
  <c r="N199" i="3"/>
  <c r="N200" i="3"/>
  <c r="O200" i="3" s="1"/>
  <c r="N201" i="3"/>
  <c r="N202" i="3"/>
  <c r="O202" i="3" s="1"/>
  <c r="N203" i="3"/>
  <c r="O203" i="3" s="1"/>
  <c r="N204" i="3"/>
  <c r="N205" i="3"/>
  <c r="N206" i="3"/>
  <c r="N207" i="3"/>
  <c r="N208" i="3"/>
  <c r="O208" i="3" s="1"/>
  <c r="N209" i="3"/>
  <c r="N210" i="3"/>
  <c r="O210" i="3" s="1"/>
  <c r="N211" i="3"/>
  <c r="O211" i="3" s="1"/>
  <c r="N212" i="3"/>
  <c r="N213" i="3"/>
  <c r="N214" i="3"/>
  <c r="N215" i="3"/>
  <c r="N216" i="3"/>
  <c r="O216" i="3" s="1"/>
  <c r="N217" i="3"/>
  <c r="N218" i="3"/>
  <c r="O218" i="3" s="1"/>
  <c r="N219" i="3"/>
  <c r="O219" i="3" s="1"/>
  <c r="N220" i="3"/>
  <c r="N221" i="3"/>
  <c r="N222" i="3"/>
  <c r="N223" i="3"/>
  <c r="N224" i="3"/>
  <c r="O224" i="3" s="1"/>
  <c r="N225" i="3"/>
  <c r="N226" i="3"/>
  <c r="O226" i="3" s="1"/>
  <c r="N227" i="3"/>
  <c r="O227" i="3" s="1"/>
  <c r="N228" i="3"/>
  <c r="N229" i="3"/>
  <c r="N230" i="3"/>
  <c r="N231" i="3"/>
  <c r="N232" i="3"/>
  <c r="O232" i="3" s="1"/>
  <c r="N233" i="3"/>
  <c r="N234" i="3"/>
  <c r="O234" i="3" s="1"/>
  <c r="N235" i="3"/>
  <c r="O235" i="3" s="1"/>
  <c r="N236" i="3"/>
  <c r="N237" i="3"/>
  <c r="N238" i="3"/>
  <c r="N239" i="3"/>
  <c r="N240" i="3"/>
  <c r="O240" i="3" s="1"/>
  <c r="N241" i="3"/>
  <c r="N242" i="3"/>
  <c r="N243" i="3"/>
  <c r="O243" i="3" s="1"/>
  <c r="N244" i="3"/>
  <c r="N245" i="3"/>
  <c r="N246" i="3"/>
  <c r="N247" i="3"/>
  <c r="N248" i="3"/>
  <c r="O248" i="3" s="1"/>
  <c r="N249" i="3"/>
  <c r="N250" i="3"/>
  <c r="O250" i="3" s="1"/>
  <c r="N251" i="3"/>
  <c r="O251" i="3" s="1"/>
  <c r="N252" i="3"/>
  <c r="N253" i="3"/>
  <c r="N254" i="3"/>
  <c r="N255" i="3"/>
  <c r="N256" i="3"/>
  <c r="O256" i="3" s="1"/>
  <c r="N257" i="3"/>
  <c r="N258" i="3"/>
  <c r="O258" i="3" s="1"/>
  <c r="N259" i="3"/>
  <c r="O259" i="3" s="1"/>
  <c r="N260" i="3"/>
  <c r="N261" i="3"/>
  <c r="N262" i="3"/>
  <c r="N263" i="3"/>
  <c r="N264" i="3"/>
  <c r="O264" i="3" s="1"/>
  <c r="N265" i="3"/>
  <c r="N266" i="3"/>
  <c r="O266" i="3" s="1"/>
  <c r="N267" i="3"/>
  <c r="O267" i="3" s="1"/>
  <c r="N268" i="3"/>
  <c r="N269" i="3"/>
  <c r="N270" i="3"/>
  <c r="N271" i="3"/>
  <c r="N272" i="3"/>
  <c r="O272" i="3" s="1"/>
  <c r="N273" i="3"/>
  <c r="N274" i="3"/>
  <c r="O274" i="3" s="1"/>
  <c r="N275" i="3"/>
  <c r="O275" i="3" s="1"/>
  <c r="N276" i="3"/>
  <c r="N277" i="3"/>
  <c r="N278" i="3"/>
  <c r="N279" i="3"/>
  <c r="N280" i="3"/>
  <c r="O280" i="3" s="1"/>
  <c r="N281" i="3"/>
  <c r="N282" i="3"/>
  <c r="O282" i="3" s="1"/>
  <c r="N283" i="3"/>
  <c r="O283" i="3" s="1"/>
  <c r="N284" i="3"/>
  <c r="N285" i="3"/>
  <c r="N286" i="3"/>
  <c r="N287" i="3"/>
  <c r="N288" i="3"/>
  <c r="O288" i="3" s="1"/>
  <c r="N289" i="3"/>
  <c r="N290" i="3"/>
  <c r="N291" i="3"/>
  <c r="O291" i="3" s="1"/>
  <c r="N292" i="3"/>
  <c r="N293" i="3"/>
  <c r="N294" i="3"/>
  <c r="N295" i="3"/>
  <c r="N296" i="3"/>
  <c r="O296" i="3" s="1"/>
  <c r="N297" i="3"/>
  <c r="N298" i="3"/>
  <c r="O298" i="3" s="1"/>
  <c r="N299" i="3"/>
  <c r="O299" i="3" s="1"/>
  <c r="N300" i="3"/>
  <c r="N301" i="3"/>
  <c r="N302" i="3"/>
  <c r="N303" i="3"/>
  <c r="N304" i="3"/>
  <c r="O304" i="3" s="1"/>
  <c r="N305" i="3"/>
  <c r="N306" i="3"/>
  <c r="O306" i="3" s="1"/>
  <c r="N307" i="3"/>
  <c r="O307" i="3" s="1"/>
  <c r="N308" i="3"/>
  <c r="N309" i="3"/>
  <c r="N310" i="3"/>
  <c r="N311" i="3"/>
  <c r="N312" i="3"/>
  <c r="O312" i="3" s="1"/>
  <c r="N313" i="3"/>
  <c r="N314" i="3"/>
  <c r="O314" i="3" s="1"/>
  <c r="N315" i="3"/>
  <c r="O315" i="3" s="1"/>
  <c r="N316" i="3"/>
  <c r="N317" i="3"/>
  <c r="N318" i="3"/>
  <c r="N319" i="3"/>
  <c r="N320" i="3"/>
  <c r="O320" i="3" s="1"/>
  <c r="N321" i="3"/>
  <c r="N322" i="3"/>
  <c r="O322" i="3" s="1"/>
  <c r="N323" i="3"/>
  <c r="O323" i="3" s="1"/>
  <c r="N324" i="3"/>
  <c r="N325" i="3"/>
  <c r="N326" i="3"/>
  <c r="N327" i="3"/>
  <c r="N328" i="3"/>
  <c r="O328" i="3" s="1"/>
  <c r="N329" i="3"/>
  <c r="N330" i="3"/>
  <c r="O330" i="3" s="1"/>
  <c r="N331" i="3"/>
  <c r="O331" i="3" s="1"/>
  <c r="N332" i="3"/>
  <c r="N333" i="3"/>
  <c r="N334" i="3"/>
  <c r="N335" i="3"/>
  <c r="N336" i="3"/>
  <c r="O336" i="3" s="1"/>
  <c r="N337" i="3"/>
  <c r="N338" i="3"/>
  <c r="O338" i="3" s="1"/>
  <c r="N339" i="3"/>
  <c r="O339" i="3" s="1"/>
  <c r="N340" i="3"/>
  <c r="N341" i="3"/>
  <c r="N342" i="3"/>
  <c r="N343" i="3"/>
  <c r="N344" i="3"/>
  <c r="O344" i="3" s="1"/>
  <c r="N345" i="3"/>
  <c r="N346" i="3"/>
  <c r="O346" i="3" s="1"/>
  <c r="N347" i="3"/>
  <c r="O347" i="3" s="1"/>
  <c r="N348" i="3"/>
  <c r="N349" i="3"/>
  <c r="N350" i="3"/>
  <c r="N351" i="3"/>
  <c r="N352" i="3"/>
  <c r="O352" i="3" s="1"/>
  <c r="N353" i="3"/>
  <c r="N354" i="3"/>
  <c r="O354" i="3" s="1"/>
  <c r="N355" i="3"/>
  <c r="O355" i="3" s="1"/>
  <c r="N356" i="3"/>
  <c r="N357" i="3"/>
  <c r="N358" i="3"/>
  <c r="N359" i="3"/>
  <c r="N360" i="3"/>
  <c r="O360" i="3" s="1"/>
  <c r="N361" i="3"/>
  <c r="N362" i="3"/>
  <c r="O362" i="3" s="1"/>
  <c r="N363" i="3"/>
  <c r="O363" i="3" s="1"/>
  <c r="N364" i="3"/>
  <c r="N365" i="3"/>
  <c r="N366" i="3"/>
  <c r="N367" i="3"/>
  <c r="N368" i="3"/>
  <c r="O368" i="3" s="1"/>
  <c r="N369" i="3"/>
  <c r="N370" i="3"/>
  <c r="O370" i="3" s="1"/>
  <c r="N371" i="3"/>
  <c r="O371" i="3" s="1"/>
  <c r="N372" i="3"/>
  <c r="N373" i="3"/>
  <c r="N374" i="3"/>
  <c r="N375" i="3"/>
  <c r="N376" i="3"/>
  <c r="O376" i="3" s="1"/>
  <c r="N377" i="3"/>
  <c r="N378" i="3"/>
  <c r="O378" i="3" s="1"/>
  <c r="N379" i="3"/>
  <c r="O379" i="3" s="1"/>
  <c r="N380" i="3"/>
  <c r="N381" i="3"/>
  <c r="N382" i="3"/>
  <c r="N383" i="3"/>
  <c r="N384" i="3"/>
  <c r="O384" i="3" s="1"/>
  <c r="N385" i="3"/>
  <c r="N386" i="3"/>
  <c r="O386" i="3" s="1"/>
  <c r="N387" i="3"/>
  <c r="O387" i="3" s="1"/>
  <c r="N388" i="3"/>
  <c r="N389" i="3"/>
  <c r="N390" i="3"/>
  <c r="N391" i="3"/>
  <c r="N392" i="3"/>
  <c r="O392" i="3" s="1"/>
  <c r="N393" i="3"/>
  <c r="N394" i="3"/>
  <c r="O394" i="3" s="1"/>
  <c r="N395" i="3"/>
  <c r="O395" i="3" s="1"/>
  <c r="N396" i="3"/>
  <c r="O396" i="3" s="1"/>
  <c r="N397" i="3"/>
  <c r="N398" i="3"/>
  <c r="N399" i="3"/>
  <c r="N400" i="3"/>
  <c r="O400" i="3" s="1"/>
  <c r="N401" i="3"/>
  <c r="N402" i="3"/>
  <c r="O402" i="3" s="1"/>
  <c r="N403" i="3"/>
  <c r="O403" i="3" s="1"/>
  <c r="N404" i="3"/>
  <c r="N405" i="3"/>
  <c r="N406" i="3"/>
  <c r="N407" i="3"/>
  <c r="N408" i="3"/>
  <c r="O408" i="3" s="1"/>
  <c r="N409" i="3"/>
  <c r="N410" i="3"/>
  <c r="O410" i="3" s="1"/>
  <c r="N411" i="3"/>
  <c r="O411" i="3" s="1"/>
  <c r="N412" i="3"/>
  <c r="N413" i="3"/>
  <c r="N414" i="3"/>
  <c r="N415" i="3"/>
  <c r="N416" i="3"/>
  <c r="O416" i="3" s="1"/>
  <c r="N417" i="3"/>
  <c r="N418" i="3"/>
  <c r="O418" i="3" s="1"/>
  <c r="N419" i="3"/>
  <c r="O419" i="3" s="1"/>
  <c r="N420" i="3"/>
  <c r="N421" i="3"/>
  <c r="N422" i="3"/>
  <c r="N423" i="3"/>
  <c r="N424" i="3"/>
  <c r="O424" i="3" s="1"/>
  <c r="N425" i="3"/>
  <c r="N426" i="3"/>
  <c r="O426" i="3" s="1"/>
  <c r="N427" i="3"/>
  <c r="O427" i="3" s="1"/>
  <c r="N428" i="3"/>
  <c r="O428" i="3" s="1"/>
  <c r="N429" i="3"/>
  <c r="N430" i="3"/>
  <c r="N431" i="3"/>
  <c r="N432" i="3"/>
  <c r="O432" i="3" s="1"/>
  <c r="N433" i="3"/>
  <c r="N434" i="3"/>
  <c r="O434" i="3" s="1"/>
  <c r="N435" i="3"/>
  <c r="O435" i="3" s="1"/>
  <c r="N436" i="3"/>
  <c r="N437" i="3"/>
  <c r="N438" i="3"/>
  <c r="N439" i="3"/>
  <c r="N440" i="3"/>
  <c r="O440" i="3" s="1"/>
  <c r="N441" i="3"/>
  <c r="N442" i="3"/>
  <c r="O442" i="3" s="1"/>
  <c r="N443" i="3"/>
  <c r="O443" i="3" s="1"/>
  <c r="N444" i="3"/>
  <c r="N445" i="3"/>
  <c r="N446" i="3"/>
  <c r="N447" i="3"/>
  <c r="N448" i="3"/>
  <c r="O448" i="3" s="1"/>
  <c r="N449" i="3"/>
  <c r="N450" i="3"/>
  <c r="O450" i="3" s="1"/>
  <c r="N451" i="3"/>
  <c r="O451" i="3" s="1"/>
  <c r="N452" i="3"/>
  <c r="N453" i="3"/>
  <c r="N454" i="3"/>
  <c r="N455" i="3"/>
  <c r="N456" i="3"/>
  <c r="O456" i="3" s="1"/>
  <c r="N457" i="3"/>
  <c r="N458" i="3"/>
  <c r="O458" i="3" s="1"/>
  <c r="N459" i="3"/>
  <c r="O459" i="3" s="1"/>
  <c r="N460" i="3"/>
  <c r="N461" i="3"/>
  <c r="N462" i="3"/>
  <c r="N463" i="3"/>
  <c r="N464" i="3"/>
  <c r="O464" i="3" s="1"/>
  <c r="N465" i="3"/>
  <c r="N466" i="3"/>
  <c r="O466" i="3" s="1"/>
  <c r="N467" i="3"/>
  <c r="O467" i="3" s="1"/>
  <c r="N468" i="3"/>
  <c r="N469" i="3"/>
  <c r="N470" i="3"/>
  <c r="N471" i="3"/>
  <c r="N472" i="3"/>
  <c r="O472" i="3" s="1"/>
  <c r="N473" i="3"/>
  <c r="N474" i="3"/>
  <c r="O474" i="3" s="1"/>
  <c r="N475" i="3"/>
  <c r="O475" i="3" s="1"/>
  <c r="N476" i="3"/>
  <c r="N477" i="3"/>
  <c r="N478" i="3"/>
  <c r="N479" i="3"/>
  <c r="N480" i="3"/>
  <c r="O480" i="3" s="1"/>
  <c r="N481" i="3"/>
  <c r="N482" i="3"/>
  <c r="O482" i="3" s="1"/>
  <c r="N483" i="3"/>
  <c r="O483" i="3" s="1"/>
  <c r="N484" i="3"/>
  <c r="N485" i="3"/>
  <c r="N486" i="3"/>
  <c r="N487" i="3"/>
  <c r="N488" i="3"/>
  <c r="O488" i="3" s="1"/>
  <c r="N489" i="3"/>
  <c r="N490" i="3"/>
  <c r="O490" i="3" s="1"/>
  <c r="N491" i="3"/>
  <c r="O491" i="3" s="1"/>
  <c r="N492" i="3"/>
  <c r="N493" i="3"/>
  <c r="O493" i="3" s="1"/>
  <c r="N494" i="3"/>
  <c r="N495" i="3"/>
  <c r="N496" i="3"/>
  <c r="O496" i="3" s="1"/>
  <c r="N497" i="3"/>
  <c r="N498" i="3"/>
  <c r="N499" i="3"/>
  <c r="O499" i="3" s="1"/>
  <c r="N500" i="3"/>
  <c r="N501" i="3"/>
  <c r="O501" i="3" s="1"/>
  <c r="N502" i="3"/>
  <c r="N503" i="3"/>
  <c r="N504" i="3"/>
  <c r="O504" i="3" s="1"/>
  <c r="N505" i="3"/>
  <c r="N506" i="3"/>
  <c r="O506" i="3" s="1"/>
  <c r="N507" i="3"/>
  <c r="O507" i="3" s="1"/>
  <c r="N508" i="3"/>
  <c r="O508" i="3" s="1"/>
  <c r="N509" i="3"/>
  <c r="N510" i="3"/>
  <c r="N511" i="3"/>
  <c r="N512" i="3"/>
  <c r="O512" i="3" s="1"/>
  <c r="N513" i="3"/>
  <c r="N514" i="3"/>
  <c r="N515" i="3"/>
  <c r="O515" i="3" s="1"/>
  <c r="N516" i="3"/>
  <c r="N517" i="3"/>
  <c r="N518" i="3"/>
  <c r="N519" i="3"/>
  <c r="N520" i="3"/>
  <c r="O520" i="3" s="1"/>
  <c r="N521" i="3"/>
  <c r="N522" i="3"/>
  <c r="N523" i="3"/>
  <c r="O523" i="3" s="1"/>
  <c r="N524" i="3"/>
  <c r="N525" i="3"/>
  <c r="N526" i="3"/>
  <c r="N527" i="3"/>
  <c r="N528" i="3"/>
  <c r="O528" i="3" s="1"/>
  <c r="N529" i="3"/>
  <c r="N530" i="3"/>
  <c r="O530" i="3" s="1"/>
  <c r="N531" i="3"/>
  <c r="O531" i="3" s="1"/>
  <c r="N532" i="3"/>
  <c r="N533" i="3"/>
  <c r="N534" i="3"/>
  <c r="N535" i="3"/>
  <c r="N536" i="3"/>
  <c r="O536" i="3" s="1"/>
  <c r="N537" i="3"/>
  <c r="N538" i="3"/>
  <c r="O538" i="3" s="1"/>
  <c r="N539" i="3"/>
  <c r="O539" i="3" s="1"/>
  <c r="N540" i="3"/>
  <c r="N541" i="3"/>
  <c r="N542" i="3"/>
  <c r="N543" i="3"/>
  <c r="N544" i="3"/>
  <c r="O544" i="3" s="1"/>
  <c r="N545" i="3"/>
  <c r="N546" i="3"/>
  <c r="O546" i="3" s="1"/>
  <c r="N547" i="3"/>
  <c r="O547" i="3" s="1"/>
  <c r="N548" i="3"/>
  <c r="N549" i="3"/>
  <c r="N550" i="3"/>
  <c r="N551" i="3"/>
  <c r="N552" i="3"/>
  <c r="O552" i="3" s="1"/>
  <c r="N553" i="3"/>
  <c r="N554" i="3"/>
  <c r="O554" i="3" s="1"/>
  <c r="N555" i="3"/>
  <c r="O555" i="3" s="1"/>
  <c r="N556" i="3"/>
  <c r="N557" i="3"/>
  <c r="N558" i="3"/>
  <c r="N559" i="3"/>
  <c r="N560" i="3"/>
  <c r="O560" i="3" s="1"/>
  <c r="N561" i="3"/>
  <c r="N562" i="3"/>
  <c r="O562" i="3" s="1"/>
  <c r="N563" i="3"/>
  <c r="O563" i="3" s="1"/>
  <c r="N564" i="3"/>
  <c r="N565" i="3"/>
  <c r="N566" i="3"/>
  <c r="N567" i="3"/>
  <c r="N568" i="3"/>
  <c r="O568" i="3" s="1"/>
  <c r="N569" i="3"/>
  <c r="N570" i="3"/>
  <c r="O570" i="3" s="1"/>
  <c r="N571" i="3"/>
  <c r="O571" i="3" s="1"/>
  <c r="N572" i="3"/>
  <c r="N573" i="3"/>
  <c r="N574" i="3"/>
  <c r="N575" i="3"/>
  <c r="N576" i="3"/>
  <c r="O576" i="3" s="1"/>
  <c r="N577" i="3"/>
  <c r="N578" i="3"/>
  <c r="O578" i="3" s="1"/>
  <c r="N579" i="3"/>
  <c r="O579" i="3" s="1"/>
  <c r="N580" i="3"/>
  <c r="N581" i="3"/>
  <c r="O581" i="3" s="1"/>
  <c r="N582" i="3"/>
  <c r="N583" i="3"/>
  <c r="N584" i="3"/>
  <c r="O584" i="3" s="1"/>
  <c r="N585" i="3"/>
  <c r="N586" i="3"/>
  <c r="O586" i="3" s="1"/>
  <c r="N587" i="3"/>
  <c r="O587" i="3" s="1"/>
  <c r="N588" i="3"/>
  <c r="N589" i="3"/>
  <c r="N590" i="3"/>
  <c r="N591" i="3"/>
  <c r="N592" i="3"/>
  <c r="O592" i="3" s="1"/>
  <c r="N593" i="3"/>
  <c r="N594" i="3"/>
  <c r="O594" i="3" s="1"/>
  <c r="N595" i="3"/>
  <c r="O595" i="3" s="1"/>
  <c r="N596" i="3"/>
  <c r="O596" i="3" s="1"/>
  <c r="N597" i="3"/>
  <c r="N598" i="3"/>
  <c r="N599" i="3"/>
  <c r="N600" i="3"/>
  <c r="O600" i="3" s="1"/>
  <c r="N601" i="3"/>
  <c r="N602" i="3"/>
  <c r="O602" i="3" s="1"/>
  <c r="N603" i="3"/>
  <c r="O603" i="3" s="1"/>
  <c r="N604" i="3"/>
  <c r="N605" i="3"/>
  <c r="N606" i="3"/>
  <c r="N607" i="3"/>
  <c r="N608" i="3"/>
  <c r="O608" i="3" s="1"/>
  <c r="N609" i="3"/>
  <c r="N610" i="3"/>
  <c r="O610" i="3" s="1"/>
  <c r="N611" i="3"/>
  <c r="O611" i="3" s="1"/>
  <c r="N612" i="3"/>
  <c r="N613" i="3"/>
  <c r="N614" i="3"/>
  <c r="N615" i="3"/>
  <c r="N616" i="3"/>
  <c r="O616" i="3" s="1"/>
  <c r="N617" i="3"/>
  <c r="N618" i="3"/>
  <c r="O618" i="3" s="1"/>
  <c r="N619" i="3"/>
  <c r="O619" i="3" s="1"/>
  <c r="N620" i="3"/>
  <c r="N621" i="3"/>
  <c r="N622" i="3"/>
  <c r="N623" i="3"/>
  <c r="N624" i="3"/>
  <c r="O624" i="3" s="1"/>
  <c r="N625" i="3"/>
  <c r="N626" i="3"/>
  <c r="O626" i="3" s="1"/>
  <c r="N627" i="3"/>
  <c r="O627" i="3" s="1"/>
  <c r="N628" i="3"/>
  <c r="N629" i="3"/>
  <c r="N630" i="3"/>
  <c r="N631" i="3"/>
  <c r="N632" i="3"/>
  <c r="O632" i="3" s="1"/>
  <c r="N633" i="3"/>
  <c r="N634" i="3"/>
  <c r="O634" i="3" s="1"/>
  <c r="N635" i="3"/>
  <c r="O635" i="3" s="1"/>
  <c r="N636" i="3"/>
  <c r="N637" i="3"/>
  <c r="N638" i="3"/>
  <c r="N639" i="3"/>
  <c r="N640" i="3"/>
  <c r="O640" i="3" s="1"/>
  <c r="N641" i="3"/>
  <c r="N642" i="3"/>
  <c r="N643" i="3"/>
  <c r="O643" i="3" s="1"/>
  <c r="N644" i="3"/>
  <c r="N645" i="3"/>
  <c r="N646" i="3"/>
  <c r="N647" i="3"/>
  <c r="N648" i="3"/>
  <c r="O648" i="3" s="1"/>
  <c r="N649" i="3"/>
  <c r="N650" i="3"/>
  <c r="O650" i="3" s="1"/>
  <c r="N651" i="3"/>
  <c r="O651" i="3" s="1"/>
  <c r="N652" i="3"/>
  <c r="N653" i="3"/>
  <c r="N654" i="3"/>
  <c r="N655" i="3"/>
  <c r="N656" i="3"/>
  <c r="O656" i="3" s="1"/>
  <c r="N657" i="3"/>
  <c r="N658" i="3"/>
  <c r="O658" i="3" s="1"/>
  <c r="N659" i="3"/>
  <c r="O659" i="3" s="1"/>
  <c r="N660" i="3"/>
  <c r="N661" i="3"/>
  <c r="N662" i="3"/>
  <c r="N663" i="3"/>
  <c r="N664" i="3"/>
  <c r="O664" i="3" s="1"/>
  <c r="N665" i="3"/>
  <c r="N666" i="3"/>
  <c r="O666" i="3" s="1"/>
  <c r="N667" i="3"/>
  <c r="O667" i="3" s="1"/>
  <c r="N668" i="3"/>
  <c r="N669" i="3"/>
  <c r="N670" i="3"/>
  <c r="N671" i="3"/>
  <c r="N672" i="3"/>
  <c r="N673" i="3"/>
  <c r="N674" i="3"/>
  <c r="O674" i="3" s="1"/>
  <c r="N675" i="3"/>
  <c r="O675" i="3" s="1"/>
  <c r="N676" i="3"/>
  <c r="N677" i="3"/>
  <c r="N678" i="3"/>
  <c r="N679" i="3"/>
  <c r="N680" i="3"/>
  <c r="O680" i="3" s="1"/>
  <c r="N681" i="3"/>
  <c r="N682" i="3"/>
  <c r="O682" i="3" s="1"/>
  <c r="N683" i="3"/>
  <c r="O683" i="3" s="1"/>
  <c r="N684" i="3"/>
  <c r="N685" i="3"/>
  <c r="N686" i="3"/>
  <c r="N687" i="3"/>
  <c r="N688" i="3"/>
  <c r="O688" i="3" s="1"/>
  <c r="N689" i="3"/>
  <c r="N690" i="3"/>
  <c r="N691" i="3"/>
  <c r="O691" i="3" s="1"/>
  <c r="N692" i="3"/>
  <c r="N693" i="3"/>
  <c r="N694" i="3"/>
  <c r="N695" i="3"/>
  <c r="N696" i="3"/>
  <c r="O696" i="3" s="1"/>
  <c r="N697" i="3"/>
  <c r="N698" i="3"/>
  <c r="O698" i="3" s="1"/>
  <c r="N699" i="3"/>
  <c r="O699" i="3" s="1"/>
  <c r="N700" i="3"/>
  <c r="N701" i="3"/>
  <c r="N702" i="3"/>
  <c r="N703" i="3"/>
  <c r="N704" i="3"/>
  <c r="O704" i="3" s="1"/>
  <c r="N705" i="3"/>
  <c r="N706" i="3"/>
  <c r="N707" i="3"/>
  <c r="O707" i="3" s="1"/>
  <c r="N708" i="3"/>
  <c r="N709" i="3"/>
  <c r="N710" i="3"/>
  <c r="N711" i="3"/>
  <c r="N712" i="3"/>
  <c r="O712" i="3" s="1"/>
  <c r="N713" i="3"/>
  <c r="N714" i="3"/>
  <c r="O714" i="3" s="1"/>
  <c r="N715" i="3"/>
  <c r="O715" i="3" s="1"/>
  <c r="N716" i="3"/>
  <c r="N717" i="3"/>
  <c r="N718" i="3"/>
  <c r="N719" i="3"/>
  <c r="N720" i="3"/>
  <c r="O720" i="3" s="1"/>
  <c r="N721" i="3"/>
  <c r="N722" i="3"/>
  <c r="O722" i="3" s="1"/>
  <c r="N723" i="3"/>
  <c r="O723" i="3" s="1"/>
  <c r="N724" i="3"/>
  <c r="N725" i="3"/>
  <c r="N726" i="3"/>
  <c r="N727" i="3"/>
  <c r="N728" i="3"/>
  <c r="O728" i="3" s="1"/>
  <c r="N729" i="3"/>
  <c r="N730" i="3"/>
  <c r="O730" i="3" s="1"/>
  <c r="N731" i="3"/>
  <c r="O731" i="3" s="1"/>
  <c r="N732" i="3"/>
  <c r="N733" i="3"/>
  <c r="N734" i="3"/>
  <c r="N735" i="3"/>
  <c r="N736" i="3"/>
  <c r="O736" i="3" s="1"/>
  <c r="N737" i="3"/>
  <c r="N738" i="3"/>
  <c r="N739" i="3"/>
  <c r="O739" i="3" s="1"/>
  <c r="N740" i="3"/>
  <c r="N741" i="3"/>
  <c r="N742" i="3"/>
  <c r="N743" i="3"/>
  <c r="N744" i="3"/>
  <c r="O744" i="3" s="1"/>
  <c r="N745" i="3"/>
  <c r="N746" i="3"/>
  <c r="O746" i="3" s="1"/>
  <c r="N747" i="3"/>
  <c r="O747" i="3" s="1"/>
  <c r="N748" i="3"/>
  <c r="N749" i="3"/>
  <c r="N750" i="3"/>
  <c r="N751" i="3"/>
  <c r="N752" i="3"/>
  <c r="O752" i="3" s="1"/>
  <c r="N753" i="3"/>
  <c r="N754" i="3"/>
  <c r="O754" i="3" s="1"/>
  <c r="N755" i="3"/>
  <c r="O755" i="3" s="1"/>
  <c r="N756" i="3"/>
  <c r="N757" i="3"/>
  <c r="N758" i="3"/>
  <c r="N759" i="3"/>
  <c r="N760" i="3"/>
  <c r="O760" i="3" s="1"/>
  <c r="N761" i="3"/>
  <c r="N762" i="3"/>
  <c r="O762" i="3" s="1"/>
  <c r="N763" i="3"/>
  <c r="O763" i="3" s="1"/>
  <c r="N764" i="3"/>
  <c r="N765" i="3"/>
  <c r="N766" i="3"/>
  <c r="N767" i="3"/>
  <c r="N768" i="3"/>
  <c r="O768" i="3" s="1"/>
  <c r="N769" i="3"/>
  <c r="N770" i="3"/>
  <c r="O770" i="3" s="1"/>
  <c r="N771" i="3"/>
  <c r="O771" i="3" s="1"/>
  <c r="N772" i="3"/>
  <c r="N773" i="3"/>
  <c r="N774" i="3"/>
  <c r="N775" i="3"/>
  <c r="N776" i="3"/>
  <c r="O776" i="3" s="1"/>
  <c r="N777" i="3"/>
  <c r="N778" i="3"/>
  <c r="O778" i="3" s="1"/>
  <c r="N779" i="3"/>
  <c r="O779" i="3" s="1"/>
  <c r="N780" i="3"/>
  <c r="N781" i="3"/>
  <c r="N782" i="3"/>
  <c r="N783" i="3"/>
  <c r="N784" i="3"/>
  <c r="O784" i="3" s="1"/>
  <c r="N785" i="3"/>
  <c r="N786" i="3"/>
  <c r="O786" i="3" s="1"/>
  <c r="N787" i="3"/>
  <c r="O787" i="3" s="1"/>
  <c r="N788" i="3"/>
  <c r="N789" i="3"/>
  <c r="N790" i="3"/>
  <c r="N791" i="3"/>
  <c r="N792" i="3"/>
  <c r="O792" i="3" s="1"/>
  <c r="N793" i="3"/>
  <c r="N794" i="3"/>
  <c r="N795" i="3"/>
  <c r="O795" i="3" s="1"/>
  <c r="N796" i="3"/>
  <c r="N797" i="3"/>
  <c r="N798" i="3"/>
  <c r="N799" i="3"/>
  <c r="N800" i="3"/>
  <c r="O800" i="3" s="1"/>
  <c r="N801" i="3"/>
  <c r="N802" i="3"/>
  <c r="O802" i="3" s="1"/>
  <c r="N803" i="3"/>
  <c r="O803" i="3" s="1"/>
  <c r="N804" i="3"/>
  <c r="N805" i="3"/>
  <c r="O805" i="3" s="1"/>
  <c r="N806" i="3"/>
  <c r="N807" i="3"/>
  <c r="N808" i="3"/>
  <c r="O808" i="3" s="1"/>
  <c r="N809" i="3"/>
  <c r="N810" i="3"/>
  <c r="N811" i="3"/>
  <c r="O811" i="3" s="1"/>
  <c r="N812" i="3"/>
  <c r="O812" i="3" s="1"/>
  <c r="N813" i="3"/>
  <c r="N814" i="3"/>
  <c r="N815" i="3"/>
  <c r="N816" i="3"/>
  <c r="O816" i="3" s="1"/>
  <c r="N817" i="3"/>
  <c r="N818" i="3"/>
  <c r="O818" i="3" s="1"/>
  <c r="N819" i="3"/>
  <c r="O819" i="3" s="1"/>
  <c r="N820" i="3"/>
  <c r="N821" i="3"/>
  <c r="O821" i="3" s="1"/>
  <c r="N822" i="3"/>
  <c r="N823" i="3"/>
  <c r="N824" i="3"/>
  <c r="O824" i="3" s="1"/>
  <c r="N825" i="3"/>
  <c r="N826" i="3"/>
  <c r="O826" i="3" s="1"/>
  <c r="N827" i="3"/>
  <c r="O827" i="3" s="1"/>
  <c r="N828" i="3"/>
  <c r="N829" i="3"/>
  <c r="N830" i="3"/>
  <c r="N831" i="3"/>
  <c r="N832" i="3"/>
  <c r="O832" i="3" s="1"/>
  <c r="N833" i="3"/>
  <c r="N834" i="3"/>
  <c r="O834" i="3" s="1"/>
  <c r="N835" i="3"/>
  <c r="O835" i="3" s="1"/>
  <c r="N836" i="3"/>
  <c r="N837" i="3"/>
  <c r="N838" i="3"/>
  <c r="N839" i="3"/>
  <c r="N840" i="3"/>
  <c r="O840" i="3" s="1"/>
  <c r="N841" i="3"/>
  <c r="N842" i="3"/>
  <c r="O842" i="3" s="1"/>
  <c r="N843" i="3"/>
  <c r="O843" i="3" s="1"/>
  <c r="N844" i="3"/>
  <c r="N845" i="3"/>
  <c r="N846" i="3"/>
  <c r="N847" i="3"/>
  <c r="N848" i="3"/>
  <c r="O848" i="3" s="1"/>
  <c r="N849" i="3"/>
  <c r="N850" i="3"/>
  <c r="O850" i="3" s="1"/>
  <c r="N851" i="3"/>
  <c r="O851" i="3" s="1"/>
  <c r="N852" i="3"/>
  <c r="N853" i="3"/>
  <c r="N854" i="3"/>
  <c r="N855" i="3"/>
  <c r="N856" i="3"/>
  <c r="O856" i="3" s="1"/>
  <c r="N857" i="3"/>
  <c r="N858" i="3"/>
  <c r="N859" i="3"/>
  <c r="O859" i="3" s="1"/>
  <c r="N860" i="3"/>
  <c r="O860" i="3" s="1"/>
  <c r="N861" i="3"/>
  <c r="N862" i="3"/>
  <c r="N863" i="3"/>
  <c r="N864" i="3"/>
  <c r="O864" i="3" s="1"/>
  <c r="N865" i="3"/>
  <c r="N866" i="3"/>
  <c r="O866" i="3" s="1"/>
  <c r="N867" i="3"/>
  <c r="O867" i="3" s="1"/>
  <c r="N868" i="3"/>
  <c r="N869" i="3"/>
  <c r="O869" i="3" s="1"/>
  <c r="N870" i="3"/>
  <c r="N871" i="3"/>
  <c r="N872" i="3"/>
  <c r="O872" i="3" s="1"/>
  <c r="N873" i="3"/>
  <c r="N874" i="3"/>
  <c r="O874" i="3" s="1"/>
  <c r="N875" i="3"/>
  <c r="O875" i="3" s="1"/>
  <c r="N876" i="3"/>
  <c r="O876" i="3" s="1"/>
  <c r="N877" i="3"/>
  <c r="N878" i="3"/>
  <c r="N879" i="3"/>
  <c r="N880" i="3"/>
  <c r="O880" i="3" s="1"/>
  <c r="N881" i="3"/>
  <c r="N882" i="3"/>
  <c r="N883" i="3"/>
  <c r="O883" i="3" s="1"/>
  <c r="N884" i="3"/>
  <c r="N885" i="3"/>
  <c r="N886" i="3"/>
  <c r="N887" i="3"/>
  <c r="N888" i="3"/>
  <c r="O888" i="3" s="1"/>
  <c r="N889" i="3"/>
  <c r="N890" i="3"/>
  <c r="O890" i="3" s="1"/>
  <c r="N891" i="3"/>
  <c r="O891" i="3" s="1"/>
  <c r="N892" i="3"/>
  <c r="O892" i="3" s="1"/>
  <c r="N893" i="3"/>
  <c r="N894" i="3"/>
  <c r="N895" i="3"/>
  <c r="N896" i="3"/>
  <c r="O896" i="3" s="1"/>
  <c r="N897" i="3"/>
  <c r="N898" i="3"/>
  <c r="N899" i="3"/>
  <c r="O899" i="3" s="1"/>
  <c r="N900" i="3"/>
  <c r="N901" i="3"/>
  <c r="N902" i="3"/>
  <c r="N903" i="3"/>
  <c r="N904" i="3"/>
  <c r="O904" i="3" s="1"/>
  <c r="N905" i="3"/>
  <c r="N906" i="3"/>
  <c r="O906" i="3" s="1"/>
  <c r="N907" i="3"/>
  <c r="O907" i="3" s="1"/>
  <c r="N908" i="3"/>
  <c r="N909" i="3"/>
  <c r="N910" i="3"/>
  <c r="N911" i="3"/>
  <c r="N912" i="3"/>
  <c r="O912" i="3" s="1"/>
  <c r="N913" i="3"/>
  <c r="N914" i="3"/>
  <c r="O914" i="3" s="1"/>
  <c r="N915" i="3"/>
  <c r="O915" i="3" s="1"/>
  <c r="N916" i="3"/>
  <c r="N917" i="3"/>
  <c r="N918" i="3"/>
  <c r="N919" i="3"/>
  <c r="N920" i="3"/>
  <c r="O920" i="3" s="1"/>
  <c r="N921" i="3"/>
  <c r="N922" i="3"/>
  <c r="O922" i="3" s="1"/>
  <c r="N923" i="3"/>
  <c r="O923" i="3" s="1"/>
  <c r="N924" i="3"/>
  <c r="O924" i="3" s="1"/>
  <c r="N925" i="3"/>
  <c r="N926" i="3"/>
  <c r="N927" i="3"/>
  <c r="N928" i="3"/>
  <c r="O928" i="3" s="1"/>
  <c r="N929" i="3"/>
  <c r="N930" i="3"/>
  <c r="N931" i="3"/>
  <c r="O931" i="3" s="1"/>
  <c r="N932" i="3"/>
  <c r="N933" i="3"/>
  <c r="N934" i="3"/>
  <c r="N935" i="3"/>
  <c r="N936" i="3"/>
  <c r="O936" i="3" s="1"/>
  <c r="N937" i="3"/>
  <c r="N938" i="3"/>
  <c r="N939" i="3"/>
  <c r="O939" i="3" s="1"/>
  <c r="N940" i="3"/>
  <c r="O940" i="3" s="1"/>
  <c r="N941" i="3"/>
  <c r="N942" i="3"/>
  <c r="N943" i="3"/>
  <c r="N944" i="3"/>
  <c r="O944" i="3" s="1"/>
  <c r="N945" i="3"/>
  <c r="N946" i="3"/>
  <c r="O946" i="3" s="1"/>
  <c r="N947" i="3"/>
  <c r="O947" i="3" s="1"/>
  <c r="N948" i="3"/>
  <c r="N949" i="3"/>
  <c r="N950" i="3"/>
  <c r="N951" i="3"/>
  <c r="N952" i="3"/>
  <c r="O952" i="3" s="1"/>
  <c r="N953" i="3"/>
  <c r="N954" i="3"/>
  <c r="O954" i="3" s="1"/>
  <c r="N955" i="3"/>
  <c r="O955" i="3" s="1"/>
  <c r="N956" i="3"/>
  <c r="N957" i="3"/>
  <c r="N958" i="3"/>
  <c r="N959" i="3"/>
  <c r="N960" i="3"/>
  <c r="O960" i="3" s="1"/>
  <c r="N961" i="3"/>
  <c r="N962" i="3"/>
  <c r="O962" i="3" s="1"/>
  <c r="N963" i="3"/>
  <c r="O963" i="3" s="1"/>
  <c r="N964" i="3"/>
  <c r="N965" i="3"/>
  <c r="N966" i="3"/>
  <c r="N967" i="3"/>
  <c r="N968" i="3"/>
  <c r="O968" i="3" s="1"/>
  <c r="N969" i="3"/>
  <c r="N970" i="3"/>
  <c r="O970" i="3" s="1"/>
  <c r="N971" i="3"/>
  <c r="O971" i="3" s="1"/>
  <c r="N972" i="3"/>
  <c r="N973" i="3"/>
  <c r="N974" i="3"/>
  <c r="N975" i="3"/>
  <c r="N976" i="3"/>
  <c r="O976" i="3" s="1"/>
  <c r="N977" i="3"/>
  <c r="N978" i="3"/>
  <c r="O978" i="3" s="1"/>
  <c r="N979" i="3"/>
  <c r="O979" i="3" s="1"/>
  <c r="N980" i="3"/>
  <c r="N981" i="3"/>
  <c r="N982" i="3"/>
  <c r="N983" i="3"/>
  <c r="N984" i="3"/>
  <c r="O984" i="3" s="1"/>
  <c r="N985" i="3"/>
  <c r="N986" i="3"/>
  <c r="O986" i="3" s="1"/>
  <c r="N987" i="3"/>
  <c r="O987" i="3" s="1"/>
  <c r="N988" i="3"/>
  <c r="N989" i="3"/>
  <c r="N990" i="3"/>
  <c r="N991" i="3"/>
  <c r="N992" i="3"/>
  <c r="O992" i="3" s="1"/>
  <c r="N993" i="3"/>
  <c r="N994" i="3"/>
  <c r="O994" i="3" s="1"/>
  <c r="N995" i="3"/>
  <c r="O995" i="3" s="1"/>
  <c r="N996" i="3"/>
  <c r="N997" i="3"/>
  <c r="N998" i="3"/>
  <c r="N999" i="3"/>
  <c r="N1000" i="3"/>
  <c r="O1000" i="3" s="1"/>
  <c r="N1001" i="3"/>
  <c r="N1002" i="3"/>
  <c r="O1002" i="3" s="1"/>
  <c r="N1003" i="3"/>
  <c r="O1003" i="3" s="1"/>
  <c r="N1004" i="3"/>
  <c r="O1004" i="3" s="1"/>
  <c r="N1005" i="3"/>
  <c r="N1006" i="3"/>
  <c r="N1007" i="3"/>
  <c r="N1008" i="3"/>
  <c r="O1008" i="3" s="1"/>
  <c r="N1009" i="3"/>
  <c r="N1010" i="3"/>
  <c r="N1011" i="3"/>
  <c r="O1011" i="3" s="1"/>
  <c r="N1012" i="3"/>
  <c r="N1013" i="3"/>
  <c r="O1013" i="3" s="1"/>
  <c r="N1014" i="3"/>
  <c r="N1015" i="3"/>
  <c r="N1016" i="3"/>
  <c r="O1016" i="3" s="1"/>
  <c r="N1017" i="3"/>
  <c r="N1018" i="3"/>
  <c r="O1018" i="3" s="1"/>
  <c r="N1019" i="3"/>
  <c r="O1019" i="3" s="1"/>
  <c r="N1020" i="3"/>
  <c r="N1021" i="3"/>
  <c r="N1022" i="3"/>
  <c r="N1023" i="3"/>
  <c r="N1024" i="3"/>
  <c r="O1024" i="3" s="1"/>
  <c r="N1025" i="3"/>
  <c r="N1026" i="3"/>
  <c r="O1026" i="3" s="1"/>
  <c r="N1027" i="3"/>
  <c r="O1027" i="3" s="1"/>
  <c r="N1028" i="3"/>
  <c r="N1029" i="3"/>
  <c r="N1030" i="3"/>
  <c r="N1031" i="3"/>
  <c r="N1032" i="3"/>
  <c r="O1032" i="3" s="1"/>
  <c r="N1033" i="3"/>
  <c r="N1034" i="3"/>
  <c r="N1035" i="3"/>
  <c r="O1035" i="3" s="1"/>
  <c r="N1036" i="3"/>
  <c r="N1037" i="3"/>
  <c r="N1038" i="3"/>
  <c r="N1039" i="3"/>
  <c r="N1040" i="3"/>
  <c r="O1040" i="3" s="1"/>
  <c r="N1041" i="3"/>
  <c r="N1042" i="3"/>
  <c r="O1042" i="3" s="1"/>
  <c r="N1043" i="3"/>
  <c r="O1043" i="3" s="1"/>
  <c r="N1044" i="3"/>
  <c r="N1045" i="3"/>
  <c r="N1046" i="3"/>
  <c r="N1047" i="3"/>
  <c r="N1048" i="3"/>
  <c r="O1048" i="3" s="1"/>
  <c r="N1049" i="3"/>
  <c r="N1050" i="3"/>
  <c r="O1050" i="3" s="1"/>
  <c r="N1051" i="3"/>
  <c r="O1051" i="3" s="1"/>
  <c r="N1052" i="3"/>
  <c r="N1053" i="3"/>
  <c r="N1054" i="3"/>
  <c r="N1055" i="3"/>
  <c r="N1056" i="3"/>
  <c r="O1056" i="3" s="1"/>
  <c r="N1057" i="3"/>
  <c r="N1058" i="3"/>
  <c r="O1058" i="3" s="1"/>
  <c r="N1059" i="3"/>
  <c r="O1059" i="3" s="1"/>
  <c r="N1060" i="3"/>
  <c r="N1061" i="3"/>
  <c r="N1062" i="3"/>
  <c r="N1063" i="3"/>
  <c r="N1064" i="3"/>
  <c r="O1064" i="3" s="1"/>
  <c r="N1065" i="3"/>
  <c r="N1066" i="3"/>
  <c r="O1066" i="3" s="1"/>
  <c r="N1067" i="3"/>
  <c r="O1067" i="3" s="1"/>
  <c r="N1068" i="3"/>
  <c r="N1069" i="3"/>
  <c r="N1070" i="3"/>
  <c r="N1071" i="3"/>
  <c r="N1072" i="3"/>
  <c r="O1072" i="3" s="1"/>
  <c r="N1073" i="3"/>
  <c r="N1074" i="3"/>
  <c r="N1075" i="3"/>
  <c r="O1075" i="3" s="1"/>
  <c r="N1076" i="3"/>
  <c r="N1077" i="3"/>
  <c r="N1078" i="3"/>
  <c r="N1079" i="3"/>
  <c r="N1080" i="3"/>
  <c r="O1080" i="3" s="1"/>
  <c r="N1081" i="3"/>
  <c r="N1082" i="3"/>
  <c r="O1082" i="3" s="1"/>
  <c r="N1083" i="3"/>
  <c r="O1083" i="3" s="1"/>
  <c r="N1084" i="3"/>
  <c r="N1085" i="3"/>
  <c r="N1086" i="3"/>
  <c r="N1087" i="3"/>
  <c r="N1088" i="3"/>
  <c r="O1088" i="3" s="1"/>
  <c r="N1089" i="3"/>
  <c r="N1090" i="3"/>
  <c r="O1090" i="3" s="1"/>
  <c r="N1091" i="3"/>
  <c r="O1091" i="3" s="1"/>
  <c r="N1092" i="3"/>
  <c r="N1093" i="3"/>
  <c r="N1094" i="3"/>
  <c r="N1095" i="3"/>
  <c r="N1096" i="3"/>
  <c r="O1096" i="3" s="1"/>
  <c r="N1097" i="3"/>
  <c r="N1098" i="3"/>
  <c r="N1099" i="3"/>
  <c r="O1099" i="3" s="1"/>
  <c r="N1100" i="3"/>
  <c r="N1101" i="3"/>
  <c r="N1102" i="3"/>
  <c r="N1103" i="3"/>
  <c r="N1104" i="3"/>
  <c r="O1104" i="3" s="1"/>
  <c r="N1105" i="3"/>
  <c r="N1106" i="3"/>
  <c r="O1106" i="3" s="1"/>
  <c r="N1107" i="3"/>
  <c r="O1107" i="3" s="1"/>
  <c r="N1108" i="3"/>
  <c r="N1109" i="3"/>
  <c r="N1110" i="3"/>
  <c r="N1111" i="3"/>
  <c r="N1112" i="3"/>
  <c r="O1112" i="3" s="1"/>
  <c r="N1113" i="3"/>
  <c r="N1114" i="3"/>
  <c r="O1114" i="3" s="1"/>
  <c r="N1115" i="3"/>
  <c r="O1115" i="3" s="1"/>
  <c r="N1116" i="3"/>
  <c r="N1117" i="3"/>
  <c r="N1118" i="3"/>
  <c r="N1119" i="3"/>
  <c r="N1120" i="3"/>
  <c r="O1120" i="3" s="1"/>
  <c r="N1121" i="3"/>
  <c r="N1122" i="3"/>
  <c r="O1122" i="3" s="1"/>
  <c r="N1123" i="3"/>
  <c r="O1123" i="3" s="1"/>
  <c r="N1124" i="3"/>
  <c r="N1125" i="3"/>
  <c r="N1126" i="3"/>
  <c r="N1127" i="3"/>
  <c r="N1128" i="3"/>
  <c r="O1128" i="3" s="1"/>
  <c r="N1129" i="3"/>
  <c r="N1130" i="3"/>
  <c r="N1131" i="3"/>
  <c r="O1131" i="3" s="1"/>
  <c r="N1132" i="3"/>
  <c r="O1132" i="3" s="1"/>
  <c r="N1133" i="3"/>
  <c r="N1134" i="3"/>
  <c r="N1135" i="3"/>
  <c r="N1136" i="3"/>
  <c r="O1136" i="3" s="1"/>
  <c r="N1137" i="3"/>
  <c r="N1138" i="3"/>
  <c r="O1138" i="3" s="1"/>
  <c r="N1139" i="3"/>
  <c r="O1139" i="3" s="1"/>
  <c r="N1140" i="3"/>
  <c r="N1141" i="3"/>
  <c r="N1142" i="3"/>
  <c r="N1143" i="3"/>
  <c r="N1144" i="3"/>
  <c r="O1144" i="3" s="1"/>
  <c r="N1145" i="3"/>
  <c r="N1146" i="3"/>
  <c r="O1146" i="3" s="1"/>
  <c r="N1147" i="3"/>
  <c r="O1147" i="3" s="1"/>
  <c r="N1148" i="3"/>
  <c r="N1149" i="3"/>
  <c r="N1150" i="3"/>
  <c r="N1151" i="3"/>
  <c r="N1152" i="3"/>
  <c r="O1152" i="3" s="1"/>
  <c r="N1153" i="3"/>
  <c r="N1154" i="3"/>
  <c r="N1155" i="3"/>
  <c r="O1155" i="3" s="1"/>
  <c r="N1156" i="3"/>
  <c r="N1157" i="3"/>
  <c r="N1158" i="3"/>
  <c r="N1159" i="3"/>
  <c r="N1160" i="3"/>
  <c r="O1160" i="3" s="1"/>
  <c r="N1161" i="3"/>
  <c r="N1162" i="3"/>
  <c r="O1162" i="3" s="1"/>
  <c r="N1163" i="3"/>
  <c r="O1163" i="3" s="1"/>
  <c r="N1164" i="3"/>
  <c r="N1165" i="3"/>
  <c r="N1166" i="3"/>
  <c r="N1167" i="3"/>
  <c r="N1168" i="3"/>
  <c r="O1168" i="3" s="1"/>
  <c r="N1169" i="3"/>
  <c r="N1170" i="3"/>
  <c r="O1170" i="3" s="1"/>
  <c r="N1171" i="3"/>
  <c r="O1171" i="3" s="1"/>
  <c r="N1172" i="3"/>
  <c r="N1173" i="3"/>
  <c r="N1174" i="3"/>
  <c r="N1175" i="3"/>
  <c r="N1176" i="3"/>
  <c r="O1176" i="3" s="1"/>
  <c r="N1177" i="3"/>
  <c r="N1178" i="3"/>
  <c r="O1178" i="3" s="1"/>
  <c r="N1179" i="3"/>
  <c r="O1179" i="3" s="1"/>
  <c r="N1180" i="3"/>
  <c r="N1181" i="3"/>
  <c r="N1182" i="3"/>
  <c r="N1183" i="3"/>
  <c r="N1184" i="3"/>
  <c r="O1184" i="3" s="1"/>
  <c r="N1185" i="3"/>
  <c r="N1186" i="3"/>
  <c r="N1187" i="3"/>
  <c r="O1187" i="3" s="1"/>
  <c r="N1188" i="3"/>
  <c r="N1189" i="3"/>
  <c r="O1189" i="3" s="1"/>
  <c r="N1190" i="3"/>
  <c r="N1191" i="3"/>
  <c r="N1192" i="3"/>
  <c r="O1192" i="3" s="1"/>
  <c r="N1193" i="3"/>
  <c r="N1194" i="3"/>
  <c r="N1195" i="3"/>
  <c r="O1195" i="3" s="1"/>
  <c r="N1196" i="3"/>
  <c r="O1196" i="3" s="1"/>
  <c r="N1197" i="3"/>
  <c r="N1198" i="3"/>
  <c r="N1199" i="3"/>
  <c r="N1200" i="3"/>
  <c r="O1200" i="3" s="1"/>
  <c r="N1201" i="3"/>
  <c r="N1202" i="3"/>
  <c r="N1203" i="3"/>
  <c r="O1203" i="3" s="1"/>
  <c r="N1204" i="3"/>
  <c r="N1205" i="3"/>
  <c r="N1206" i="3"/>
  <c r="N1207" i="3"/>
  <c r="N1208" i="3"/>
  <c r="O1208" i="3" s="1"/>
  <c r="N1209" i="3"/>
  <c r="N1210" i="3"/>
  <c r="O1210" i="3" s="1"/>
  <c r="N1211" i="3"/>
  <c r="O1211" i="3" s="1"/>
  <c r="N1212" i="3"/>
  <c r="O1212" i="3" s="1"/>
  <c r="N1213" i="3"/>
  <c r="N1214" i="3"/>
  <c r="N1215" i="3"/>
  <c r="N1216" i="3"/>
  <c r="O1216" i="3" s="1"/>
  <c r="N1217" i="3"/>
  <c r="N1218" i="3"/>
  <c r="N1219" i="3"/>
  <c r="O1219" i="3" s="1"/>
  <c r="N1220" i="3"/>
  <c r="N1221" i="3"/>
  <c r="O1221" i="3" s="1"/>
  <c r="N1222" i="3"/>
  <c r="N1223" i="3"/>
  <c r="N1224" i="3"/>
  <c r="O1224" i="3" s="1"/>
  <c r="N1225" i="3"/>
  <c r="N1226" i="3"/>
  <c r="N1227" i="3"/>
  <c r="O1227" i="3" s="1"/>
  <c r="N1228" i="3"/>
  <c r="N1229" i="3"/>
  <c r="N1230" i="3"/>
  <c r="N1231" i="3"/>
  <c r="N1232" i="3"/>
  <c r="O1232" i="3" s="1"/>
  <c r="N1233" i="3"/>
  <c r="N1234" i="3"/>
  <c r="O1234" i="3" s="1"/>
  <c r="N1235" i="3"/>
  <c r="O1235" i="3" s="1"/>
  <c r="N1236" i="3"/>
  <c r="N1237" i="3"/>
  <c r="N1238" i="3"/>
  <c r="N1239" i="3"/>
  <c r="N1240" i="3"/>
  <c r="O1240" i="3" s="1"/>
  <c r="N1241" i="3"/>
  <c r="N1242" i="3"/>
  <c r="O1242" i="3" s="1"/>
  <c r="N1243" i="3"/>
  <c r="O1243" i="3" s="1"/>
  <c r="N1244" i="3"/>
  <c r="N1245" i="3"/>
  <c r="O17" i="3"/>
  <c r="O30" i="3"/>
  <c r="O66" i="3"/>
  <c r="O74" i="3"/>
  <c r="O94" i="3"/>
  <c r="O118" i="3"/>
  <c r="O130" i="3"/>
  <c r="O142" i="3"/>
  <c r="O154" i="3"/>
  <c r="O178" i="3"/>
  <c r="O197" i="3"/>
  <c r="O206" i="3"/>
  <c r="O222" i="3"/>
  <c r="O242" i="3"/>
  <c r="O254" i="3"/>
  <c r="O270" i="3"/>
  <c r="O290" i="3"/>
  <c r="O310" i="3"/>
  <c r="O340" i="3"/>
  <c r="O350" i="3"/>
  <c r="O374" i="3"/>
  <c r="O398" i="3"/>
  <c r="O422" i="3"/>
  <c r="O446" i="3"/>
  <c r="O469" i="3"/>
  <c r="O486" i="3"/>
  <c r="O498" i="3"/>
  <c r="O514" i="3"/>
  <c r="O522" i="3"/>
  <c r="O542" i="3"/>
  <c r="O556" i="3"/>
  <c r="O582" i="3"/>
  <c r="O606" i="3"/>
  <c r="O642" i="3"/>
  <c r="O672" i="3"/>
  <c r="O690" i="3"/>
  <c r="O702" i="3"/>
  <c r="O706" i="3"/>
  <c r="O726" i="3"/>
  <c r="O738" i="3"/>
  <c r="O758" i="3"/>
  <c r="O773" i="3"/>
  <c r="O781" i="3"/>
  <c r="O790" i="3"/>
  <c r="O794" i="3"/>
  <c r="O810" i="3"/>
  <c r="O814" i="3"/>
  <c r="O830" i="3"/>
  <c r="O845" i="3"/>
  <c r="O858" i="3"/>
  <c r="O870" i="3"/>
  <c r="O882" i="3"/>
  <c r="O898" i="3"/>
  <c r="O910" i="3"/>
  <c r="O930" i="3"/>
  <c r="O938" i="3"/>
  <c r="O949" i="3"/>
  <c r="O966" i="3"/>
  <c r="O982" i="3"/>
  <c r="O998" i="3"/>
  <c r="O1010" i="3"/>
  <c r="O1022" i="3"/>
  <c r="O1030" i="3"/>
  <c r="O1034" i="3"/>
  <c r="O1052" i="3"/>
  <c r="O1062" i="3"/>
  <c r="O1070" i="3"/>
  <c r="O1074" i="3"/>
  <c r="O1093" i="3"/>
  <c r="O1098" i="3"/>
  <c r="O1110" i="3"/>
  <c r="O1130" i="3"/>
  <c r="O1134" i="3"/>
  <c r="O1150" i="3"/>
  <c r="O1154" i="3"/>
  <c r="O1165" i="3"/>
  <c r="O1169" i="3"/>
  <c r="O1186" i="3"/>
  <c r="O1194" i="3"/>
  <c r="O1202" i="3"/>
  <c r="O1214" i="3"/>
  <c r="O1218" i="3"/>
  <c r="O1226" i="3"/>
  <c r="O1241" i="3"/>
  <c r="P2" i="3"/>
  <c r="P3" i="3"/>
  <c r="P4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0" i="3"/>
  <c r="P51" i="3"/>
  <c r="P52" i="3"/>
  <c r="P53" i="3"/>
  <c r="P54" i="3"/>
  <c r="P55" i="3"/>
  <c r="P56" i="3"/>
  <c r="P57" i="3"/>
  <c r="P58" i="3"/>
  <c r="P59" i="3"/>
  <c r="P60" i="3"/>
  <c r="P61" i="3"/>
  <c r="P62" i="3"/>
  <c r="P63" i="3"/>
  <c r="P64" i="3"/>
  <c r="P65" i="3"/>
  <c r="P66" i="3"/>
  <c r="P67" i="3"/>
  <c r="P68" i="3"/>
  <c r="P69" i="3"/>
  <c r="P70" i="3"/>
  <c r="P71" i="3"/>
  <c r="P72" i="3"/>
  <c r="P73" i="3"/>
  <c r="P74" i="3"/>
  <c r="P75" i="3"/>
  <c r="P76" i="3"/>
  <c r="P77" i="3"/>
  <c r="P78" i="3"/>
  <c r="P79" i="3"/>
  <c r="P80" i="3"/>
  <c r="P81" i="3"/>
  <c r="P82" i="3"/>
  <c r="P83" i="3"/>
  <c r="P84" i="3"/>
  <c r="P85" i="3"/>
  <c r="P86" i="3"/>
  <c r="P87" i="3"/>
  <c r="P88" i="3"/>
  <c r="P89" i="3"/>
  <c r="P90" i="3"/>
  <c r="P91" i="3"/>
  <c r="P92" i="3"/>
  <c r="P93" i="3"/>
  <c r="P94" i="3"/>
  <c r="P95" i="3"/>
  <c r="P96" i="3"/>
  <c r="P97" i="3"/>
  <c r="P98" i="3"/>
  <c r="P99" i="3"/>
  <c r="P100" i="3"/>
  <c r="P101" i="3"/>
  <c r="P102" i="3"/>
  <c r="P103" i="3"/>
  <c r="P104" i="3"/>
  <c r="P105" i="3"/>
  <c r="P106" i="3"/>
  <c r="P107" i="3"/>
  <c r="P108" i="3"/>
  <c r="P109" i="3"/>
  <c r="P110" i="3"/>
  <c r="P111" i="3"/>
  <c r="P112" i="3"/>
  <c r="P113" i="3"/>
  <c r="P114" i="3"/>
  <c r="P115" i="3"/>
  <c r="P116" i="3"/>
  <c r="P117" i="3"/>
  <c r="P118" i="3"/>
  <c r="P119" i="3"/>
  <c r="P120" i="3"/>
  <c r="P121" i="3"/>
  <c r="P122" i="3"/>
  <c r="P123" i="3"/>
  <c r="P124" i="3"/>
  <c r="P125" i="3"/>
  <c r="P126" i="3"/>
  <c r="P127" i="3"/>
  <c r="P128" i="3"/>
  <c r="P129" i="3"/>
  <c r="P130" i="3"/>
  <c r="P131" i="3"/>
  <c r="P132" i="3"/>
  <c r="P133" i="3"/>
  <c r="P134" i="3"/>
  <c r="P135" i="3"/>
  <c r="P136" i="3"/>
  <c r="P137" i="3"/>
  <c r="P138" i="3"/>
  <c r="P139" i="3"/>
  <c r="P140" i="3"/>
  <c r="P141" i="3"/>
  <c r="P142" i="3"/>
  <c r="P143" i="3"/>
  <c r="P144" i="3"/>
  <c r="P145" i="3"/>
  <c r="P146" i="3"/>
  <c r="P147" i="3"/>
  <c r="P148" i="3"/>
  <c r="P149" i="3"/>
  <c r="P150" i="3"/>
  <c r="P151" i="3"/>
  <c r="P152" i="3"/>
  <c r="P153" i="3"/>
  <c r="P154" i="3"/>
  <c r="P155" i="3"/>
  <c r="P156" i="3"/>
  <c r="P157" i="3"/>
  <c r="P158" i="3"/>
  <c r="P159" i="3"/>
  <c r="P160" i="3"/>
  <c r="P161" i="3"/>
  <c r="P162" i="3"/>
  <c r="P163" i="3"/>
  <c r="P164" i="3"/>
  <c r="P165" i="3"/>
  <c r="P166" i="3"/>
  <c r="P167" i="3"/>
  <c r="P168" i="3"/>
  <c r="P169" i="3"/>
  <c r="P170" i="3"/>
  <c r="P171" i="3"/>
  <c r="P172" i="3"/>
  <c r="P173" i="3"/>
  <c r="P174" i="3"/>
  <c r="P175" i="3"/>
  <c r="P176" i="3"/>
  <c r="P177" i="3"/>
  <c r="P178" i="3"/>
  <c r="P179" i="3"/>
  <c r="P180" i="3"/>
  <c r="P181" i="3"/>
  <c r="P182" i="3"/>
  <c r="P183" i="3"/>
  <c r="P184" i="3"/>
  <c r="P185" i="3"/>
  <c r="P186" i="3"/>
  <c r="P187" i="3"/>
  <c r="P188" i="3"/>
  <c r="P189" i="3"/>
  <c r="P190" i="3"/>
  <c r="P191" i="3"/>
  <c r="P192" i="3"/>
  <c r="P193" i="3"/>
  <c r="P194" i="3"/>
  <c r="P195" i="3"/>
  <c r="P196" i="3"/>
  <c r="P197" i="3"/>
  <c r="P198" i="3"/>
  <c r="P199" i="3"/>
  <c r="P200" i="3"/>
  <c r="P201" i="3"/>
  <c r="P202" i="3"/>
  <c r="P203" i="3"/>
  <c r="P204" i="3"/>
  <c r="P205" i="3"/>
  <c r="P206" i="3"/>
  <c r="P207" i="3"/>
  <c r="P208" i="3"/>
  <c r="P209" i="3"/>
  <c r="P210" i="3"/>
  <c r="P211" i="3"/>
  <c r="P212" i="3"/>
  <c r="P213" i="3"/>
  <c r="P214" i="3"/>
  <c r="P215" i="3"/>
  <c r="P216" i="3"/>
  <c r="P217" i="3"/>
  <c r="P218" i="3"/>
  <c r="P219" i="3"/>
  <c r="P220" i="3"/>
  <c r="P221" i="3"/>
  <c r="P222" i="3"/>
  <c r="P223" i="3"/>
  <c r="P224" i="3"/>
  <c r="P225" i="3"/>
  <c r="P226" i="3"/>
  <c r="P227" i="3"/>
  <c r="P228" i="3"/>
  <c r="P229" i="3"/>
  <c r="P230" i="3"/>
  <c r="P231" i="3"/>
  <c r="P232" i="3"/>
  <c r="P233" i="3"/>
  <c r="P234" i="3"/>
  <c r="P235" i="3"/>
  <c r="P236" i="3"/>
  <c r="P237" i="3"/>
  <c r="P238" i="3"/>
  <c r="P239" i="3"/>
  <c r="P240" i="3"/>
  <c r="P241" i="3"/>
  <c r="P242" i="3"/>
  <c r="P243" i="3"/>
  <c r="P244" i="3"/>
  <c r="P245" i="3"/>
  <c r="P246" i="3"/>
  <c r="P247" i="3"/>
  <c r="P248" i="3"/>
  <c r="P249" i="3"/>
  <c r="P250" i="3"/>
  <c r="P251" i="3"/>
  <c r="P252" i="3"/>
  <c r="P253" i="3"/>
  <c r="P254" i="3"/>
  <c r="P255" i="3"/>
  <c r="P256" i="3"/>
  <c r="P257" i="3"/>
  <c r="P258" i="3"/>
  <c r="P259" i="3"/>
  <c r="P260" i="3"/>
  <c r="P261" i="3"/>
  <c r="P262" i="3"/>
  <c r="P263" i="3"/>
  <c r="P264" i="3"/>
  <c r="P265" i="3"/>
  <c r="P266" i="3"/>
  <c r="P267" i="3"/>
  <c r="P268" i="3"/>
  <c r="P269" i="3"/>
  <c r="P270" i="3"/>
  <c r="P271" i="3"/>
  <c r="P272" i="3"/>
  <c r="P273" i="3"/>
  <c r="P274" i="3"/>
  <c r="P275" i="3"/>
  <c r="P276" i="3"/>
  <c r="P277" i="3"/>
  <c r="P278" i="3"/>
  <c r="P279" i="3"/>
  <c r="P280" i="3"/>
  <c r="P281" i="3"/>
  <c r="P282" i="3"/>
  <c r="P283" i="3"/>
  <c r="P284" i="3"/>
  <c r="P285" i="3"/>
  <c r="P286" i="3"/>
  <c r="P287" i="3"/>
  <c r="P288" i="3"/>
  <c r="P289" i="3"/>
  <c r="P290" i="3"/>
  <c r="P291" i="3"/>
  <c r="P292" i="3"/>
  <c r="P293" i="3"/>
  <c r="P294" i="3"/>
  <c r="P295" i="3"/>
  <c r="P296" i="3"/>
  <c r="P297" i="3"/>
  <c r="P298" i="3"/>
  <c r="P299" i="3"/>
  <c r="P300" i="3"/>
  <c r="P301" i="3"/>
  <c r="P302" i="3"/>
  <c r="P303" i="3"/>
  <c r="P304" i="3"/>
  <c r="P305" i="3"/>
  <c r="P306" i="3"/>
  <c r="P307" i="3"/>
  <c r="P308" i="3"/>
  <c r="P309" i="3"/>
  <c r="P310" i="3"/>
  <c r="P311" i="3"/>
  <c r="P312" i="3"/>
  <c r="P313" i="3"/>
  <c r="P314" i="3"/>
  <c r="P315" i="3"/>
  <c r="P316" i="3"/>
  <c r="P317" i="3"/>
  <c r="P318" i="3"/>
  <c r="P319" i="3"/>
  <c r="P320" i="3"/>
  <c r="P321" i="3"/>
  <c r="P322" i="3"/>
  <c r="P323" i="3"/>
  <c r="P324" i="3"/>
  <c r="P325" i="3"/>
  <c r="P326" i="3"/>
  <c r="P327" i="3"/>
  <c r="P328" i="3"/>
  <c r="P329" i="3"/>
  <c r="P330" i="3"/>
  <c r="P331" i="3"/>
  <c r="P332" i="3"/>
  <c r="P333" i="3"/>
  <c r="P334" i="3"/>
  <c r="P335" i="3"/>
  <c r="P336" i="3"/>
  <c r="P337" i="3"/>
  <c r="P338" i="3"/>
  <c r="P339" i="3"/>
  <c r="P340" i="3"/>
  <c r="P341" i="3"/>
  <c r="P342" i="3"/>
  <c r="P343" i="3"/>
  <c r="P344" i="3"/>
  <c r="P345" i="3"/>
  <c r="P346" i="3"/>
  <c r="P347" i="3"/>
  <c r="P348" i="3"/>
  <c r="P349" i="3"/>
  <c r="P350" i="3"/>
  <c r="P351" i="3"/>
  <c r="P352" i="3"/>
  <c r="P353" i="3"/>
  <c r="P354" i="3"/>
  <c r="P355" i="3"/>
  <c r="P356" i="3"/>
  <c r="P357" i="3"/>
  <c r="P358" i="3"/>
  <c r="P359" i="3"/>
  <c r="P360" i="3"/>
  <c r="P361" i="3"/>
  <c r="P362" i="3"/>
  <c r="P363" i="3"/>
  <c r="P364" i="3"/>
  <c r="P365" i="3"/>
  <c r="P366" i="3"/>
  <c r="P367" i="3"/>
  <c r="P368" i="3"/>
  <c r="P369" i="3"/>
  <c r="P370" i="3"/>
  <c r="P371" i="3"/>
  <c r="P372" i="3"/>
  <c r="P373" i="3"/>
  <c r="P374" i="3"/>
  <c r="P375" i="3"/>
  <c r="P376" i="3"/>
  <c r="P377" i="3"/>
  <c r="P378" i="3"/>
  <c r="P379" i="3"/>
  <c r="P380" i="3"/>
  <c r="P381" i="3"/>
  <c r="P382" i="3"/>
  <c r="P383" i="3"/>
  <c r="P384" i="3"/>
  <c r="P385" i="3"/>
  <c r="P386" i="3"/>
  <c r="P387" i="3"/>
  <c r="P388" i="3"/>
  <c r="P389" i="3"/>
  <c r="P390" i="3"/>
  <c r="P391" i="3"/>
  <c r="P392" i="3"/>
  <c r="P393" i="3"/>
  <c r="P394" i="3"/>
  <c r="P395" i="3"/>
  <c r="P396" i="3"/>
  <c r="P397" i="3"/>
  <c r="P398" i="3"/>
  <c r="P399" i="3"/>
  <c r="P400" i="3"/>
  <c r="P401" i="3"/>
  <c r="P402" i="3"/>
  <c r="P403" i="3"/>
  <c r="P404" i="3"/>
  <c r="P405" i="3"/>
  <c r="P406" i="3"/>
  <c r="P407" i="3"/>
  <c r="P408" i="3"/>
  <c r="P409" i="3"/>
  <c r="P410" i="3"/>
  <c r="P411" i="3"/>
  <c r="P412" i="3"/>
  <c r="P413" i="3"/>
  <c r="P414" i="3"/>
  <c r="P415" i="3"/>
  <c r="P416" i="3"/>
  <c r="P417" i="3"/>
  <c r="P418" i="3"/>
  <c r="P419" i="3"/>
  <c r="P420" i="3"/>
  <c r="P421" i="3"/>
  <c r="P422" i="3"/>
  <c r="P423" i="3"/>
  <c r="P424" i="3"/>
  <c r="P425" i="3"/>
  <c r="P426" i="3"/>
  <c r="P427" i="3"/>
  <c r="P428" i="3"/>
  <c r="P429" i="3"/>
  <c r="P430" i="3"/>
  <c r="P431" i="3"/>
  <c r="P432" i="3"/>
  <c r="P433" i="3"/>
  <c r="P434" i="3"/>
  <c r="P435" i="3"/>
  <c r="P436" i="3"/>
  <c r="P437" i="3"/>
  <c r="P438" i="3"/>
  <c r="P439" i="3"/>
  <c r="P440" i="3"/>
  <c r="P441" i="3"/>
  <c r="P442" i="3"/>
  <c r="P443" i="3"/>
  <c r="P444" i="3"/>
  <c r="P445" i="3"/>
  <c r="P446" i="3"/>
  <c r="P447" i="3"/>
  <c r="P448" i="3"/>
  <c r="P449" i="3"/>
  <c r="P450" i="3"/>
  <c r="P451" i="3"/>
  <c r="P452" i="3"/>
  <c r="P453" i="3"/>
  <c r="P454" i="3"/>
  <c r="P455" i="3"/>
  <c r="P456" i="3"/>
  <c r="P457" i="3"/>
  <c r="P458" i="3"/>
  <c r="P459" i="3"/>
  <c r="P460" i="3"/>
  <c r="P461" i="3"/>
  <c r="P462" i="3"/>
  <c r="P463" i="3"/>
  <c r="P464" i="3"/>
  <c r="P465" i="3"/>
  <c r="P466" i="3"/>
  <c r="P467" i="3"/>
  <c r="P468" i="3"/>
  <c r="P469" i="3"/>
  <c r="P470" i="3"/>
  <c r="P471" i="3"/>
  <c r="P472" i="3"/>
  <c r="P473" i="3"/>
  <c r="P474" i="3"/>
  <c r="P475" i="3"/>
  <c r="P476" i="3"/>
  <c r="P477" i="3"/>
  <c r="P478" i="3"/>
  <c r="P479" i="3"/>
  <c r="P480" i="3"/>
  <c r="P481" i="3"/>
  <c r="P482" i="3"/>
  <c r="P483" i="3"/>
  <c r="P484" i="3"/>
  <c r="P485" i="3"/>
  <c r="P486" i="3"/>
  <c r="P487" i="3"/>
  <c r="P488" i="3"/>
  <c r="P489" i="3"/>
  <c r="P490" i="3"/>
  <c r="P491" i="3"/>
  <c r="P492" i="3"/>
  <c r="P493" i="3"/>
  <c r="P494" i="3"/>
  <c r="P495" i="3"/>
  <c r="P496" i="3"/>
  <c r="P497" i="3"/>
  <c r="P498" i="3"/>
  <c r="P499" i="3"/>
  <c r="P500" i="3"/>
  <c r="P501" i="3"/>
  <c r="P502" i="3"/>
  <c r="P503" i="3"/>
  <c r="P504" i="3"/>
  <c r="P505" i="3"/>
  <c r="P506" i="3"/>
  <c r="P507" i="3"/>
  <c r="P508" i="3"/>
  <c r="P509" i="3"/>
  <c r="P510" i="3"/>
  <c r="P511" i="3"/>
  <c r="P512" i="3"/>
  <c r="P513" i="3"/>
  <c r="P514" i="3"/>
  <c r="P515" i="3"/>
  <c r="P516" i="3"/>
  <c r="P517" i="3"/>
  <c r="P518" i="3"/>
  <c r="P519" i="3"/>
  <c r="P520" i="3"/>
  <c r="P521" i="3"/>
  <c r="P522" i="3"/>
  <c r="P523" i="3"/>
  <c r="P524" i="3"/>
  <c r="P525" i="3"/>
  <c r="P526" i="3"/>
  <c r="P527" i="3"/>
  <c r="P528" i="3"/>
  <c r="P529" i="3"/>
  <c r="P530" i="3"/>
  <c r="P531" i="3"/>
  <c r="P532" i="3"/>
  <c r="P533" i="3"/>
  <c r="P534" i="3"/>
  <c r="P535" i="3"/>
  <c r="P536" i="3"/>
  <c r="P537" i="3"/>
  <c r="P538" i="3"/>
  <c r="P539" i="3"/>
  <c r="P540" i="3"/>
  <c r="P541" i="3"/>
  <c r="P542" i="3"/>
  <c r="P543" i="3"/>
  <c r="P544" i="3"/>
  <c r="P545" i="3"/>
  <c r="P546" i="3"/>
  <c r="P547" i="3"/>
  <c r="P548" i="3"/>
  <c r="P549" i="3"/>
  <c r="P550" i="3"/>
  <c r="P551" i="3"/>
  <c r="P552" i="3"/>
  <c r="P553" i="3"/>
  <c r="P554" i="3"/>
  <c r="P555" i="3"/>
  <c r="P556" i="3"/>
  <c r="P557" i="3"/>
  <c r="P558" i="3"/>
  <c r="P559" i="3"/>
  <c r="P560" i="3"/>
  <c r="P561" i="3"/>
  <c r="P562" i="3"/>
  <c r="P563" i="3"/>
  <c r="P564" i="3"/>
  <c r="P565" i="3"/>
  <c r="P566" i="3"/>
  <c r="P567" i="3"/>
  <c r="P568" i="3"/>
  <c r="P569" i="3"/>
  <c r="P570" i="3"/>
  <c r="P571" i="3"/>
  <c r="P572" i="3"/>
  <c r="P573" i="3"/>
  <c r="P574" i="3"/>
  <c r="P575" i="3"/>
  <c r="P576" i="3"/>
  <c r="P577" i="3"/>
  <c r="P578" i="3"/>
  <c r="P579" i="3"/>
  <c r="P580" i="3"/>
  <c r="P581" i="3"/>
  <c r="P582" i="3"/>
  <c r="P583" i="3"/>
  <c r="P584" i="3"/>
  <c r="P585" i="3"/>
  <c r="P586" i="3"/>
  <c r="P587" i="3"/>
  <c r="P588" i="3"/>
  <c r="P589" i="3"/>
  <c r="P590" i="3"/>
  <c r="P591" i="3"/>
  <c r="P592" i="3"/>
  <c r="P593" i="3"/>
  <c r="P594" i="3"/>
  <c r="P595" i="3"/>
  <c r="P596" i="3"/>
  <c r="P597" i="3"/>
  <c r="P598" i="3"/>
  <c r="P599" i="3"/>
  <c r="P600" i="3"/>
  <c r="P601" i="3"/>
  <c r="P602" i="3"/>
  <c r="P603" i="3"/>
  <c r="P604" i="3"/>
  <c r="P605" i="3"/>
  <c r="P606" i="3"/>
  <c r="P607" i="3"/>
  <c r="P608" i="3"/>
  <c r="P609" i="3"/>
  <c r="P610" i="3"/>
  <c r="P611" i="3"/>
  <c r="P612" i="3"/>
  <c r="P613" i="3"/>
  <c r="P614" i="3"/>
  <c r="P615" i="3"/>
  <c r="P616" i="3"/>
  <c r="P617" i="3"/>
  <c r="P618" i="3"/>
  <c r="P619" i="3"/>
  <c r="P620" i="3"/>
  <c r="P621" i="3"/>
  <c r="P622" i="3"/>
  <c r="P623" i="3"/>
  <c r="P624" i="3"/>
  <c r="P625" i="3"/>
  <c r="P626" i="3"/>
  <c r="P627" i="3"/>
  <c r="P628" i="3"/>
  <c r="P629" i="3"/>
  <c r="P630" i="3"/>
  <c r="P631" i="3"/>
  <c r="P632" i="3"/>
  <c r="P633" i="3"/>
  <c r="P634" i="3"/>
  <c r="P635" i="3"/>
  <c r="P636" i="3"/>
  <c r="P637" i="3"/>
  <c r="P638" i="3"/>
  <c r="P639" i="3"/>
  <c r="P640" i="3"/>
  <c r="P641" i="3"/>
  <c r="P642" i="3"/>
  <c r="P643" i="3"/>
  <c r="P644" i="3"/>
  <c r="P645" i="3"/>
  <c r="P646" i="3"/>
  <c r="P647" i="3"/>
  <c r="P648" i="3"/>
  <c r="P649" i="3"/>
  <c r="P650" i="3"/>
  <c r="P651" i="3"/>
  <c r="P652" i="3"/>
  <c r="P653" i="3"/>
  <c r="P654" i="3"/>
  <c r="P655" i="3"/>
  <c r="P656" i="3"/>
  <c r="P657" i="3"/>
  <c r="P658" i="3"/>
  <c r="P659" i="3"/>
  <c r="P660" i="3"/>
  <c r="P661" i="3"/>
  <c r="P662" i="3"/>
  <c r="P663" i="3"/>
  <c r="P664" i="3"/>
  <c r="P665" i="3"/>
  <c r="P666" i="3"/>
  <c r="P667" i="3"/>
  <c r="P668" i="3"/>
  <c r="P669" i="3"/>
  <c r="P670" i="3"/>
  <c r="P671" i="3"/>
  <c r="P672" i="3"/>
  <c r="P673" i="3"/>
  <c r="P674" i="3"/>
  <c r="P675" i="3"/>
  <c r="P676" i="3"/>
  <c r="P677" i="3"/>
  <c r="P678" i="3"/>
  <c r="P679" i="3"/>
  <c r="P680" i="3"/>
  <c r="P681" i="3"/>
  <c r="P682" i="3"/>
  <c r="P683" i="3"/>
  <c r="P684" i="3"/>
  <c r="P685" i="3"/>
  <c r="P686" i="3"/>
  <c r="P687" i="3"/>
  <c r="P688" i="3"/>
  <c r="P689" i="3"/>
  <c r="P690" i="3"/>
  <c r="P691" i="3"/>
  <c r="P692" i="3"/>
  <c r="P693" i="3"/>
  <c r="P694" i="3"/>
  <c r="P695" i="3"/>
  <c r="P696" i="3"/>
  <c r="P697" i="3"/>
  <c r="P698" i="3"/>
  <c r="P699" i="3"/>
  <c r="P700" i="3"/>
  <c r="P701" i="3"/>
  <c r="P702" i="3"/>
  <c r="P703" i="3"/>
  <c r="P704" i="3"/>
  <c r="P705" i="3"/>
  <c r="P706" i="3"/>
  <c r="P707" i="3"/>
  <c r="P708" i="3"/>
  <c r="P709" i="3"/>
  <c r="P710" i="3"/>
  <c r="P711" i="3"/>
  <c r="P712" i="3"/>
  <c r="P713" i="3"/>
  <c r="P714" i="3"/>
  <c r="P715" i="3"/>
  <c r="P716" i="3"/>
  <c r="P717" i="3"/>
  <c r="P718" i="3"/>
  <c r="P719" i="3"/>
  <c r="P720" i="3"/>
  <c r="P721" i="3"/>
  <c r="P722" i="3"/>
  <c r="P723" i="3"/>
  <c r="P724" i="3"/>
  <c r="P725" i="3"/>
  <c r="P726" i="3"/>
  <c r="P727" i="3"/>
  <c r="P728" i="3"/>
  <c r="P729" i="3"/>
  <c r="P730" i="3"/>
  <c r="P731" i="3"/>
  <c r="P732" i="3"/>
  <c r="P733" i="3"/>
  <c r="P734" i="3"/>
  <c r="P735" i="3"/>
  <c r="P736" i="3"/>
  <c r="P737" i="3"/>
  <c r="P738" i="3"/>
  <c r="P739" i="3"/>
  <c r="P740" i="3"/>
  <c r="P741" i="3"/>
  <c r="P742" i="3"/>
  <c r="P743" i="3"/>
  <c r="P744" i="3"/>
  <c r="P745" i="3"/>
  <c r="P746" i="3"/>
  <c r="P747" i="3"/>
  <c r="P748" i="3"/>
  <c r="P749" i="3"/>
  <c r="P750" i="3"/>
  <c r="P751" i="3"/>
  <c r="P752" i="3"/>
  <c r="P753" i="3"/>
  <c r="P754" i="3"/>
  <c r="P755" i="3"/>
  <c r="P756" i="3"/>
  <c r="P757" i="3"/>
  <c r="P758" i="3"/>
  <c r="P759" i="3"/>
  <c r="P760" i="3"/>
  <c r="P761" i="3"/>
  <c r="P762" i="3"/>
  <c r="P763" i="3"/>
  <c r="P764" i="3"/>
  <c r="P765" i="3"/>
  <c r="P766" i="3"/>
  <c r="P767" i="3"/>
  <c r="P768" i="3"/>
  <c r="P769" i="3"/>
  <c r="P770" i="3"/>
  <c r="P771" i="3"/>
  <c r="P772" i="3"/>
  <c r="P773" i="3"/>
  <c r="P774" i="3"/>
  <c r="P775" i="3"/>
  <c r="P776" i="3"/>
  <c r="P777" i="3"/>
  <c r="P778" i="3"/>
  <c r="P779" i="3"/>
  <c r="P780" i="3"/>
  <c r="P781" i="3"/>
  <c r="P782" i="3"/>
  <c r="P783" i="3"/>
  <c r="P784" i="3"/>
  <c r="P785" i="3"/>
  <c r="P786" i="3"/>
  <c r="P787" i="3"/>
  <c r="P788" i="3"/>
  <c r="P789" i="3"/>
  <c r="P790" i="3"/>
  <c r="P791" i="3"/>
  <c r="P792" i="3"/>
  <c r="P793" i="3"/>
  <c r="P794" i="3"/>
  <c r="P795" i="3"/>
  <c r="P796" i="3"/>
  <c r="P797" i="3"/>
  <c r="P798" i="3"/>
  <c r="P799" i="3"/>
  <c r="P800" i="3"/>
  <c r="P801" i="3"/>
  <c r="P802" i="3"/>
  <c r="P803" i="3"/>
  <c r="P804" i="3"/>
  <c r="P805" i="3"/>
  <c r="P806" i="3"/>
  <c r="P807" i="3"/>
  <c r="P808" i="3"/>
  <c r="P809" i="3"/>
  <c r="P810" i="3"/>
  <c r="P811" i="3"/>
  <c r="P812" i="3"/>
  <c r="P813" i="3"/>
  <c r="P814" i="3"/>
  <c r="P815" i="3"/>
  <c r="P816" i="3"/>
  <c r="P817" i="3"/>
  <c r="P818" i="3"/>
  <c r="P819" i="3"/>
  <c r="P820" i="3"/>
  <c r="P821" i="3"/>
  <c r="P822" i="3"/>
  <c r="P823" i="3"/>
  <c r="P824" i="3"/>
  <c r="P825" i="3"/>
  <c r="P826" i="3"/>
  <c r="P827" i="3"/>
  <c r="P828" i="3"/>
  <c r="P829" i="3"/>
  <c r="P830" i="3"/>
  <c r="P831" i="3"/>
  <c r="P832" i="3"/>
  <c r="P833" i="3"/>
  <c r="P834" i="3"/>
  <c r="P835" i="3"/>
  <c r="P836" i="3"/>
  <c r="P837" i="3"/>
  <c r="P838" i="3"/>
  <c r="P839" i="3"/>
  <c r="P840" i="3"/>
  <c r="P841" i="3"/>
  <c r="P842" i="3"/>
  <c r="P843" i="3"/>
  <c r="P844" i="3"/>
  <c r="P845" i="3"/>
  <c r="P846" i="3"/>
  <c r="P847" i="3"/>
  <c r="P848" i="3"/>
  <c r="P849" i="3"/>
  <c r="P850" i="3"/>
  <c r="P851" i="3"/>
  <c r="P852" i="3"/>
  <c r="P853" i="3"/>
  <c r="P854" i="3"/>
  <c r="P855" i="3"/>
  <c r="P856" i="3"/>
  <c r="P857" i="3"/>
  <c r="P858" i="3"/>
  <c r="P859" i="3"/>
  <c r="P860" i="3"/>
  <c r="P861" i="3"/>
  <c r="P862" i="3"/>
  <c r="P863" i="3"/>
  <c r="P864" i="3"/>
  <c r="P865" i="3"/>
  <c r="P866" i="3"/>
  <c r="P867" i="3"/>
  <c r="P868" i="3"/>
  <c r="P869" i="3"/>
  <c r="P870" i="3"/>
  <c r="P871" i="3"/>
  <c r="P872" i="3"/>
  <c r="P873" i="3"/>
  <c r="P874" i="3"/>
  <c r="P875" i="3"/>
  <c r="P876" i="3"/>
  <c r="P877" i="3"/>
  <c r="P878" i="3"/>
  <c r="P879" i="3"/>
  <c r="P880" i="3"/>
  <c r="P881" i="3"/>
  <c r="P882" i="3"/>
  <c r="P883" i="3"/>
  <c r="P884" i="3"/>
  <c r="P885" i="3"/>
  <c r="P886" i="3"/>
  <c r="P887" i="3"/>
  <c r="P888" i="3"/>
  <c r="P889" i="3"/>
  <c r="P890" i="3"/>
  <c r="P891" i="3"/>
  <c r="P892" i="3"/>
  <c r="P893" i="3"/>
  <c r="P894" i="3"/>
  <c r="P895" i="3"/>
  <c r="P896" i="3"/>
  <c r="P897" i="3"/>
  <c r="P898" i="3"/>
  <c r="P899" i="3"/>
  <c r="P900" i="3"/>
  <c r="P901" i="3"/>
  <c r="P902" i="3"/>
  <c r="P903" i="3"/>
  <c r="P904" i="3"/>
  <c r="P905" i="3"/>
  <c r="P906" i="3"/>
  <c r="P907" i="3"/>
  <c r="P908" i="3"/>
  <c r="P909" i="3"/>
  <c r="P910" i="3"/>
  <c r="P911" i="3"/>
  <c r="P912" i="3"/>
  <c r="P913" i="3"/>
  <c r="P914" i="3"/>
  <c r="P915" i="3"/>
  <c r="P916" i="3"/>
  <c r="P917" i="3"/>
  <c r="P918" i="3"/>
  <c r="P919" i="3"/>
  <c r="P920" i="3"/>
  <c r="P921" i="3"/>
  <c r="P922" i="3"/>
  <c r="P923" i="3"/>
  <c r="P924" i="3"/>
  <c r="P925" i="3"/>
  <c r="P926" i="3"/>
  <c r="P927" i="3"/>
  <c r="P928" i="3"/>
  <c r="P929" i="3"/>
  <c r="P930" i="3"/>
  <c r="P931" i="3"/>
  <c r="P932" i="3"/>
  <c r="P933" i="3"/>
  <c r="P934" i="3"/>
  <c r="P935" i="3"/>
  <c r="P936" i="3"/>
  <c r="P937" i="3"/>
  <c r="P938" i="3"/>
  <c r="P939" i="3"/>
  <c r="P940" i="3"/>
  <c r="P941" i="3"/>
  <c r="P942" i="3"/>
  <c r="P943" i="3"/>
  <c r="P944" i="3"/>
  <c r="P945" i="3"/>
  <c r="P946" i="3"/>
  <c r="P947" i="3"/>
  <c r="P948" i="3"/>
  <c r="P949" i="3"/>
  <c r="P950" i="3"/>
  <c r="P951" i="3"/>
  <c r="P952" i="3"/>
  <c r="P953" i="3"/>
  <c r="P954" i="3"/>
  <c r="P955" i="3"/>
  <c r="P956" i="3"/>
  <c r="P957" i="3"/>
  <c r="P958" i="3"/>
  <c r="P959" i="3"/>
  <c r="P960" i="3"/>
  <c r="P961" i="3"/>
  <c r="P962" i="3"/>
  <c r="P963" i="3"/>
  <c r="P964" i="3"/>
  <c r="P965" i="3"/>
  <c r="P966" i="3"/>
  <c r="P967" i="3"/>
  <c r="P968" i="3"/>
  <c r="P969" i="3"/>
  <c r="P970" i="3"/>
  <c r="P971" i="3"/>
  <c r="P972" i="3"/>
  <c r="P973" i="3"/>
  <c r="P974" i="3"/>
  <c r="P975" i="3"/>
  <c r="P976" i="3"/>
  <c r="P977" i="3"/>
  <c r="P978" i="3"/>
  <c r="P979" i="3"/>
  <c r="P980" i="3"/>
  <c r="P981" i="3"/>
  <c r="P982" i="3"/>
  <c r="P983" i="3"/>
  <c r="P984" i="3"/>
  <c r="P985" i="3"/>
  <c r="P986" i="3"/>
  <c r="P987" i="3"/>
  <c r="P988" i="3"/>
  <c r="P989" i="3"/>
  <c r="P990" i="3"/>
  <c r="P991" i="3"/>
  <c r="P992" i="3"/>
  <c r="P993" i="3"/>
  <c r="P994" i="3"/>
  <c r="P995" i="3"/>
  <c r="P996" i="3"/>
  <c r="P997" i="3"/>
  <c r="P998" i="3"/>
  <c r="P999" i="3"/>
  <c r="P1000" i="3"/>
  <c r="P1001" i="3"/>
  <c r="P1002" i="3"/>
  <c r="P1003" i="3"/>
  <c r="P1004" i="3"/>
  <c r="P1005" i="3"/>
  <c r="P1006" i="3"/>
  <c r="P1007" i="3"/>
  <c r="P1008" i="3"/>
  <c r="P1009" i="3"/>
  <c r="P1010" i="3"/>
  <c r="P1011" i="3"/>
  <c r="P1012" i="3"/>
  <c r="P1013" i="3"/>
  <c r="P1014" i="3"/>
  <c r="P1015" i="3"/>
  <c r="P1016" i="3"/>
  <c r="P1017" i="3"/>
  <c r="P1018" i="3"/>
  <c r="P1019" i="3"/>
  <c r="P1020" i="3"/>
  <c r="P1021" i="3"/>
  <c r="P1022" i="3"/>
  <c r="P1023" i="3"/>
  <c r="P1024" i="3"/>
  <c r="P1025" i="3"/>
  <c r="P1026" i="3"/>
  <c r="P1027" i="3"/>
  <c r="P1028" i="3"/>
  <c r="P1029" i="3"/>
  <c r="P1030" i="3"/>
  <c r="P1031" i="3"/>
  <c r="P1032" i="3"/>
  <c r="P1033" i="3"/>
  <c r="P1034" i="3"/>
  <c r="P1035" i="3"/>
  <c r="P1036" i="3"/>
  <c r="P1037" i="3"/>
  <c r="P1038" i="3"/>
  <c r="P1039" i="3"/>
  <c r="P1040" i="3"/>
  <c r="P1041" i="3"/>
  <c r="P1042" i="3"/>
  <c r="P1043" i="3"/>
  <c r="P1044" i="3"/>
  <c r="P1045" i="3"/>
  <c r="P1046" i="3"/>
  <c r="P1047" i="3"/>
  <c r="P1048" i="3"/>
  <c r="P1049" i="3"/>
  <c r="P1050" i="3"/>
  <c r="P1051" i="3"/>
  <c r="P1052" i="3"/>
  <c r="P1053" i="3"/>
  <c r="P1054" i="3"/>
  <c r="P1055" i="3"/>
  <c r="P1056" i="3"/>
  <c r="P1057" i="3"/>
  <c r="P1058" i="3"/>
  <c r="P1059" i="3"/>
  <c r="P1060" i="3"/>
  <c r="P1061" i="3"/>
  <c r="P1062" i="3"/>
  <c r="P1063" i="3"/>
  <c r="P1064" i="3"/>
  <c r="P1065" i="3"/>
  <c r="P1066" i="3"/>
  <c r="P1067" i="3"/>
  <c r="P1068" i="3"/>
  <c r="P1069" i="3"/>
  <c r="P1070" i="3"/>
  <c r="P1071" i="3"/>
  <c r="P1072" i="3"/>
  <c r="P1073" i="3"/>
  <c r="P1074" i="3"/>
  <c r="P1075" i="3"/>
  <c r="P1076" i="3"/>
  <c r="P1077" i="3"/>
  <c r="P1078" i="3"/>
  <c r="P1079" i="3"/>
  <c r="P1080" i="3"/>
  <c r="P1081" i="3"/>
  <c r="P1082" i="3"/>
  <c r="P1083" i="3"/>
  <c r="P1084" i="3"/>
  <c r="P1085" i="3"/>
  <c r="P1086" i="3"/>
  <c r="P1087" i="3"/>
  <c r="P1088" i="3"/>
  <c r="P1089" i="3"/>
  <c r="P1090" i="3"/>
  <c r="P1091" i="3"/>
  <c r="P1092" i="3"/>
  <c r="P1093" i="3"/>
  <c r="P1094" i="3"/>
  <c r="P1095" i="3"/>
  <c r="P1096" i="3"/>
  <c r="P1097" i="3"/>
  <c r="P1098" i="3"/>
  <c r="P1099" i="3"/>
  <c r="P1100" i="3"/>
  <c r="P1101" i="3"/>
  <c r="P1102" i="3"/>
  <c r="P1103" i="3"/>
  <c r="P1104" i="3"/>
  <c r="P1105" i="3"/>
  <c r="P1106" i="3"/>
  <c r="P1107" i="3"/>
  <c r="P1108" i="3"/>
  <c r="P1109" i="3"/>
  <c r="P1110" i="3"/>
  <c r="P1111" i="3"/>
  <c r="P1112" i="3"/>
  <c r="P1113" i="3"/>
  <c r="P1114" i="3"/>
  <c r="P1115" i="3"/>
  <c r="P1116" i="3"/>
  <c r="P1117" i="3"/>
  <c r="P1118" i="3"/>
  <c r="P1119" i="3"/>
  <c r="P1120" i="3"/>
  <c r="P1121" i="3"/>
  <c r="P1122" i="3"/>
  <c r="P1123" i="3"/>
  <c r="P1124" i="3"/>
  <c r="P1125" i="3"/>
  <c r="P1126" i="3"/>
  <c r="P1127" i="3"/>
  <c r="P1128" i="3"/>
  <c r="P1129" i="3"/>
  <c r="P1130" i="3"/>
  <c r="P1131" i="3"/>
  <c r="P1132" i="3"/>
  <c r="P1133" i="3"/>
  <c r="P1134" i="3"/>
  <c r="P1135" i="3"/>
  <c r="P1136" i="3"/>
  <c r="P1137" i="3"/>
  <c r="P1138" i="3"/>
  <c r="P1139" i="3"/>
  <c r="P1140" i="3"/>
  <c r="P1141" i="3"/>
  <c r="P1142" i="3"/>
  <c r="P1143" i="3"/>
  <c r="P1144" i="3"/>
  <c r="P1145" i="3"/>
  <c r="P1146" i="3"/>
  <c r="P1147" i="3"/>
  <c r="P1148" i="3"/>
  <c r="P1149" i="3"/>
  <c r="P1150" i="3"/>
  <c r="P1151" i="3"/>
  <c r="P1152" i="3"/>
  <c r="P1153" i="3"/>
  <c r="P1154" i="3"/>
  <c r="P1155" i="3"/>
  <c r="P1156" i="3"/>
  <c r="P1157" i="3"/>
  <c r="P1158" i="3"/>
  <c r="P1159" i="3"/>
  <c r="P1160" i="3"/>
  <c r="P1161" i="3"/>
  <c r="P1162" i="3"/>
  <c r="P1163" i="3"/>
  <c r="P1164" i="3"/>
  <c r="P1165" i="3"/>
  <c r="P1166" i="3"/>
  <c r="P1167" i="3"/>
  <c r="P1168" i="3"/>
  <c r="P1169" i="3"/>
  <c r="P1170" i="3"/>
  <c r="P1171" i="3"/>
  <c r="P1172" i="3"/>
  <c r="P1173" i="3"/>
  <c r="P1174" i="3"/>
  <c r="P1175" i="3"/>
  <c r="P1176" i="3"/>
  <c r="P1177" i="3"/>
  <c r="P1178" i="3"/>
  <c r="P1179" i="3"/>
  <c r="P1180" i="3"/>
  <c r="P1181" i="3"/>
  <c r="P1182" i="3"/>
  <c r="P1183" i="3"/>
  <c r="P1184" i="3"/>
  <c r="P1185" i="3"/>
  <c r="P1186" i="3"/>
  <c r="P1187" i="3"/>
  <c r="P1188" i="3"/>
  <c r="P1189" i="3"/>
  <c r="P1190" i="3"/>
  <c r="P1191" i="3"/>
  <c r="P1192" i="3"/>
  <c r="P1193" i="3"/>
  <c r="P1194" i="3"/>
  <c r="P1195" i="3"/>
  <c r="P1196" i="3"/>
  <c r="P1197" i="3"/>
  <c r="P1198" i="3"/>
  <c r="P1199" i="3"/>
  <c r="P1200" i="3"/>
  <c r="P1201" i="3"/>
  <c r="P1202" i="3"/>
  <c r="P1203" i="3"/>
  <c r="P1204" i="3"/>
  <c r="P1205" i="3"/>
  <c r="P1206" i="3"/>
  <c r="P1207" i="3"/>
  <c r="P1208" i="3"/>
  <c r="P1209" i="3"/>
  <c r="P1210" i="3"/>
  <c r="P1211" i="3"/>
  <c r="P1212" i="3"/>
  <c r="P1213" i="3"/>
  <c r="P1214" i="3"/>
  <c r="P1215" i="3"/>
  <c r="P1216" i="3"/>
  <c r="P1217" i="3"/>
  <c r="P1218" i="3"/>
  <c r="P1219" i="3"/>
  <c r="P1220" i="3"/>
  <c r="P1221" i="3"/>
  <c r="P1222" i="3"/>
  <c r="P1223" i="3"/>
  <c r="P1224" i="3"/>
  <c r="P1225" i="3"/>
  <c r="P1226" i="3"/>
  <c r="P1227" i="3"/>
  <c r="P1228" i="3"/>
  <c r="P1229" i="3"/>
  <c r="P1230" i="3"/>
  <c r="P1231" i="3"/>
  <c r="P1232" i="3"/>
  <c r="P1233" i="3"/>
  <c r="P1234" i="3"/>
  <c r="P1235" i="3"/>
  <c r="P1236" i="3"/>
  <c r="P1237" i="3"/>
  <c r="P1238" i="3"/>
  <c r="P1239" i="3"/>
  <c r="P1240" i="3"/>
  <c r="P1241" i="3"/>
  <c r="P1242" i="3"/>
  <c r="P1243" i="3"/>
  <c r="P1244" i="3"/>
  <c r="P1245" i="3"/>
  <c r="Q2" i="3"/>
  <c r="R2" i="3" s="1"/>
  <c r="Q3" i="3"/>
  <c r="R3" i="3" s="1"/>
  <c r="Q4" i="3"/>
  <c r="Q5" i="3"/>
  <c r="R5" i="3" s="1"/>
  <c r="S5" i="3" s="1"/>
  <c r="Q6" i="3"/>
  <c r="Q7" i="3"/>
  <c r="Q8" i="3"/>
  <c r="Q9" i="3"/>
  <c r="Q10" i="3"/>
  <c r="R10" i="3" s="1"/>
  <c r="Q11" i="3"/>
  <c r="Q12" i="3"/>
  <c r="R12" i="3" s="1"/>
  <c r="Q13" i="3"/>
  <c r="Q14" i="3"/>
  <c r="Q15" i="3"/>
  <c r="Q16" i="3"/>
  <c r="Q17" i="3"/>
  <c r="R17" i="3" s="1"/>
  <c r="S17" i="3" s="1"/>
  <c r="Q18" i="3"/>
  <c r="R18" i="3" s="1"/>
  <c r="S18" i="3" s="1"/>
  <c r="Q19" i="3"/>
  <c r="Q20" i="3"/>
  <c r="Q21" i="3"/>
  <c r="R21" i="3" s="1"/>
  <c r="Q22" i="3"/>
  <c r="Q23" i="3"/>
  <c r="R23" i="3" s="1"/>
  <c r="Q24" i="3"/>
  <c r="R24" i="3" s="1"/>
  <c r="S24" i="3" s="1"/>
  <c r="Q25" i="3"/>
  <c r="R25" i="3" s="1"/>
  <c r="S25" i="3" s="1"/>
  <c r="Q26" i="3"/>
  <c r="R26" i="3" s="1"/>
  <c r="Q27" i="3"/>
  <c r="Q28" i="3"/>
  <c r="Q29" i="3"/>
  <c r="R29" i="3" s="1"/>
  <c r="Q30" i="3"/>
  <c r="Q31" i="3"/>
  <c r="Q32" i="3"/>
  <c r="Q33" i="3"/>
  <c r="Q34" i="3"/>
  <c r="R34" i="3" s="1"/>
  <c r="Q35" i="3"/>
  <c r="Q36" i="3"/>
  <c r="R36" i="3" s="1"/>
  <c r="S36" i="3" s="1"/>
  <c r="Q37" i="3"/>
  <c r="Q38" i="3"/>
  <c r="R38" i="3" s="1"/>
  <c r="Q39" i="3"/>
  <c r="R39" i="3" s="1"/>
  <c r="Q40" i="3"/>
  <c r="R40" i="3" s="1"/>
  <c r="S40" i="3" s="1"/>
  <c r="Q41" i="3"/>
  <c r="R41" i="3" s="1"/>
  <c r="S41" i="3" s="1"/>
  <c r="Q42" i="3"/>
  <c r="R42" i="3" s="1"/>
  <c r="S42" i="3" s="1"/>
  <c r="Q43" i="3"/>
  <c r="Q44" i="3"/>
  <c r="Q45" i="3"/>
  <c r="Q46" i="3"/>
  <c r="Q47" i="3"/>
  <c r="R47" i="3" s="1"/>
  <c r="S47" i="3" s="1"/>
  <c r="Q48" i="3"/>
  <c r="Q49" i="3"/>
  <c r="R49" i="3" s="1"/>
  <c r="S49" i="3" s="1"/>
  <c r="Q50" i="3"/>
  <c r="R50" i="3" s="1"/>
  <c r="Q51" i="3"/>
  <c r="R51" i="3" s="1"/>
  <c r="Q52" i="3"/>
  <c r="Q53" i="3"/>
  <c r="R53" i="3" s="1"/>
  <c r="Q54" i="3"/>
  <c r="Q55" i="3"/>
  <c r="Q56" i="3"/>
  <c r="Q57" i="3"/>
  <c r="R57" i="3" s="1"/>
  <c r="S57" i="3" s="1"/>
  <c r="Q58" i="3"/>
  <c r="R58" i="3" s="1"/>
  <c r="S58" i="3" s="1"/>
  <c r="Q59" i="3"/>
  <c r="Q60" i="3"/>
  <c r="R60" i="3" s="1"/>
  <c r="Q61" i="3"/>
  <c r="R61" i="3" s="1"/>
  <c r="Q62" i="3"/>
  <c r="Q63" i="3"/>
  <c r="Q64" i="3"/>
  <c r="Q65" i="3"/>
  <c r="R65" i="3" s="1"/>
  <c r="S65" i="3" s="1"/>
  <c r="Q66" i="3"/>
  <c r="R66" i="3" s="1"/>
  <c r="Q67" i="3"/>
  <c r="R67" i="3" s="1"/>
  <c r="Q68" i="3"/>
  <c r="R68" i="3" s="1"/>
  <c r="S68" i="3" s="1"/>
  <c r="Q69" i="3"/>
  <c r="R69" i="3" s="1"/>
  <c r="Q70" i="3"/>
  <c r="Q71" i="3"/>
  <c r="Q72" i="3"/>
  <c r="R72" i="3" s="1"/>
  <c r="S72" i="3" s="1"/>
  <c r="Q73" i="3"/>
  <c r="R73" i="3" s="1"/>
  <c r="S73" i="3" s="1"/>
  <c r="Q74" i="3"/>
  <c r="R74" i="3" s="1"/>
  <c r="Q75" i="3"/>
  <c r="Q76" i="3"/>
  <c r="R76" i="3" s="1"/>
  <c r="Q77" i="3"/>
  <c r="Q78" i="3"/>
  <c r="Q79" i="3"/>
  <c r="Q80" i="3"/>
  <c r="R80" i="3" s="1"/>
  <c r="S80" i="3" s="1"/>
  <c r="Q81" i="3"/>
  <c r="R81" i="3" s="1"/>
  <c r="S81" i="3" s="1"/>
  <c r="Q82" i="3"/>
  <c r="R82" i="3" s="1"/>
  <c r="S82" i="3" s="1"/>
  <c r="Q83" i="3"/>
  <c r="Q84" i="3"/>
  <c r="R84" i="3" s="1"/>
  <c r="Q85" i="3"/>
  <c r="R85" i="3" s="1"/>
  <c r="Q86" i="3"/>
  <c r="Q87" i="3"/>
  <c r="R87" i="3" s="1"/>
  <c r="S87" i="3" s="1"/>
  <c r="Q88" i="3"/>
  <c r="Q89" i="3"/>
  <c r="R89" i="3" s="1"/>
  <c r="S89" i="3" s="1"/>
  <c r="Q90" i="3"/>
  <c r="R90" i="3" s="1"/>
  <c r="Q91" i="3"/>
  <c r="Q92" i="3"/>
  <c r="Q93" i="3"/>
  <c r="Q94" i="3"/>
  <c r="Q95" i="3"/>
  <c r="R95" i="3" s="1"/>
  <c r="Q96" i="3"/>
  <c r="R96" i="3" s="1"/>
  <c r="S96" i="3" s="1"/>
  <c r="Q97" i="3"/>
  <c r="R97" i="3" s="1"/>
  <c r="S97" i="3" s="1"/>
  <c r="Q98" i="3"/>
  <c r="R98" i="3" s="1"/>
  <c r="Q99" i="3"/>
  <c r="Q100" i="3"/>
  <c r="Q101" i="3"/>
  <c r="R101" i="3" s="1"/>
  <c r="Q102" i="3"/>
  <c r="Q103" i="3"/>
  <c r="R103" i="3" s="1"/>
  <c r="Q104" i="3"/>
  <c r="Q105" i="3"/>
  <c r="R105" i="3" s="1"/>
  <c r="S105" i="3" s="1"/>
  <c r="Q106" i="3"/>
  <c r="R106" i="3" s="1"/>
  <c r="S106" i="3" s="1"/>
  <c r="Q107" i="3"/>
  <c r="R107" i="3" s="1"/>
  <c r="Q108" i="3"/>
  <c r="Q109" i="3"/>
  <c r="Q110" i="3"/>
  <c r="Q111" i="3"/>
  <c r="R111" i="3" s="1"/>
  <c r="Q112" i="3"/>
  <c r="Q113" i="3"/>
  <c r="R113" i="3" s="1"/>
  <c r="S113" i="3" s="1"/>
  <c r="Q114" i="3"/>
  <c r="R114" i="3" s="1"/>
  <c r="Q115" i="3"/>
  <c r="R115" i="3" s="1"/>
  <c r="Q116" i="3"/>
  <c r="R116" i="3" s="1"/>
  <c r="Q117" i="3"/>
  <c r="R117" i="3" s="1"/>
  <c r="S117" i="3" s="1"/>
  <c r="Q118" i="3"/>
  <c r="Q119" i="3"/>
  <c r="Q120" i="3"/>
  <c r="Q121" i="3"/>
  <c r="R121" i="3" s="1"/>
  <c r="S121" i="3" s="1"/>
  <c r="Q122" i="3"/>
  <c r="R122" i="3" s="1"/>
  <c r="Q123" i="3"/>
  <c r="Q124" i="3"/>
  <c r="R124" i="3" s="1"/>
  <c r="Q125" i="3"/>
  <c r="Q126" i="3"/>
  <c r="Q127" i="3"/>
  <c r="R127" i="3" s="1"/>
  <c r="S127" i="3" s="1"/>
  <c r="Q128" i="3"/>
  <c r="R128" i="3" s="1"/>
  <c r="S128" i="3" s="1"/>
  <c r="Q129" i="3"/>
  <c r="R129" i="3" s="1"/>
  <c r="S129" i="3" s="1"/>
  <c r="Q130" i="3"/>
  <c r="R130" i="3" s="1"/>
  <c r="Q131" i="3"/>
  <c r="R131" i="3" s="1"/>
  <c r="Q132" i="3"/>
  <c r="Q133" i="3"/>
  <c r="R133" i="3" s="1"/>
  <c r="Q134" i="3"/>
  <c r="Q135" i="3"/>
  <c r="Q136" i="3"/>
  <c r="Q137" i="3"/>
  <c r="R137" i="3" s="1"/>
  <c r="S137" i="3" s="1"/>
  <c r="Q138" i="3"/>
  <c r="R138" i="3" s="1"/>
  <c r="Q139" i="3"/>
  <c r="Q140" i="3"/>
  <c r="R140" i="3" s="1"/>
  <c r="Q141" i="3"/>
  <c r="R141" i="3" s="1"/>
  <c r="Q142" i="3"/>
  <c r="Q143" i="3"/>
  <c r="Q144" i="3"/>
  <c r="R144" i="3" s="1"/>
  <c r="Q145" i="3"/>
  <c r="R145" i="3" s="1"/>
  <c r="S145" i="3" s="1"/>
  <c r="Q146" i="3"/>
  <c r="R146" i="3" s="1"/>
  <c r="Q147" i="3"/>
  <c r="Q148" i="3"/>
  <c r="Q149" i="3"/>
  <c r="R149" i="3" s="1"/>
  <c r="S149" i="3" s="1"/>
  <c r="Q150" i="3"/>
  <c r="Q151" i="3"/>
  <c r="R151" i="3" s="1"/>
  <c r="Q152" i="3"/>
  <c r="Q153" i="3"/>
  <c r="Q154" i="3"/>
  <c r="R154" i="3" s="1"/>
  <c r="Q155" i="3"/>
  <c r="Q156" i="3"/>
  <c r="Q157" i="3"/>
  <c r="R157" i="3" s="1"/>
  <c r="Q158" i="3"/>
  <c r="R158" i="3" s="1"/>
  <c r="S158" i="3" s="1"/>
  <c r="Q159" i="3"/>
  <c r="R159" i="3" s="1"/>
  <c r="Q160" i="3"/>
  <c r="Q161" i="3"/>
  <c r="R161" i="3" s="1"/>
  <c r="S161" i="3" s="1"/>
  <c r="Q162" i="3"/>
  <c r="R162" i="3" s="1"/>
  <c r="S162" i="3" s="1"/>
  <c r="Q163" i="3"/>
  <c r="Q164" i="3"/>
  <c r="Q165" i="3"/>
  <c r="Q166" i="3"/>
  <c r="R166" i="3" s="1"/>
  <c r="S166" i="3" s="1"/>
  <c r="Q167" i="3"/>
  <c r="R167" i="3" s="1"/>
  <c r="S167" i="3" s="1"/>
  <c r="Q168" i="3"/>
  <c r="R168" i="3" s="1"/>
  <c r="Q169" i="3"/>
  <c r="R169" i="3" s="1"/>
  <c r="S169" i="3" s="1"/>
  <c r="Q170" i="3"/>
  <c r="R170" i="3" s="1"/>
  <c r="S170" i="3" s="1"/>
  <c r="Q171" i="3"/>
  <c r="Q172" i="3"/>
  <c r="Q173" i="3"/>
  <c r="R173" i="3" s="1"/>
  <c r="Q174" i="3"/>
  <c r="R174" i="3" s="1"/>
  <c r="S174" i="3" s="1"/>
  <c r="Q175" i="3"/>
  <c r="Q176" i="3"/>
  <c r="Q177" i="3"/>
  <c r="R177" i="3" s="1"/>
  <c r="S177" i="3" s="1"/>
  <c r="Q178" i="3"/>
  <c r="R178" i="3" s="1"/>
  <c r="Q179" i="3"/>
  <c r="R179" i="3" s="1"/>
  <c r="Q180" i="3"/>
  <c r="Q181" i="3"/>
  <c r="Q182" i="3"/>
  <c r="R182" i="3" s="1"/>
  <c r="Q183" i="3"/>
  <c r="R183" i="3" s="1"/>
  <c r="Q184" i="3"/>
  <c r="Q185" i="3"/>
  <c r="R185" i="3" s="1"/>
  <c r="S185" i="3" s="1"/>
  <c r="Q186" i="3"/>
  <c r="R186" i="3" s="1"/>
  <c r="Q187" i="3"/>
  <c r="Q188" i="3"/>
  <c r="R188" i="3" s="1"/>
  <c r="Q189" i="3"/>
  <c r="Q190" i="3"/>
  <c r="R190" i="3" s="1"/>
  <c r="S190" i="3" s="1"/>
  <c r="Q191" i="3"/>
  <c r="Q192" i="3"/>
  <c r="R192" i="3" s="1"/>
  <c r="S192" i="3" s="1"/>
  <c r="Q193" i="3"/>
  <c r="R193" i="3" s="1"/>
  <c r="S193" i="3" s="1"/>
  <c r="Q194" i="3"/>
  <c r="R194" i="3" s="1"/>
  <c r="Q195" i="3"/>
  <c r="R195" i="3" s="1"/>
  <c r="Q196" i="3"/>
  <c r="R196" i="3" s="1"/>
  <c r="S196" i="3" s="1"/>
  <c r="Q197" i="3"/>
  <c r="R197" i="3" s="1"/>
  <c r="Q198" i="3"/>
  <c r="Q199" i="3"/>
  <c r="R199" i="3" s="1"/>
  <c r="S199" i="3" s="1"/>
  <c r="Q200" i="3"/>
  <c r="Q201" i="3"/>
  <c r="R201" i="3" s="1"/>
  <c r="S201" i="3" s="1"/>
  <c r="Q202" i="3"/>
  <c r="R202" i="3" s="1"/>
  <c r="S202" i="3" s="1"/>
  <c r="Q203" i="3"/>
  <c r="Q204" i="3"/>
  <c r="R204" i="3" s="1"/>
  <c r="Q205" i="3"/>
  <c r="Q206" i="3"/>
  <c r="R206" i="3" s="1"/>
  <c r="S206" i="3" s="1"/>
  <c r="Q207" i="3"/>
  <c r="R207" i="3" s="1"/>
  <c r="Q208" i="3"/>
  <c r="R208" i="3" s="1"/>
  <c r="Q209" i="3"/>
  <c r="Q210" i="3"/>
  <c r="R210" i="3" s="1"/>
  <c r="S210" i="3" s="1"/>
  <c r="Q211" i="3"/>
  <c r="Q212" i="3"/>
  <c r="R212" i="3" s="1"/>
  <c r="S212" i="3" s="1"/>
  <c r="Q213" i="3"/>
  <c r="R213" i="3" s="1"/>
  <c r="Q214" i="3"/>
  <c r="R214" i="3" s="1"/>
  <c r="S214" i="3" s="1"/>
  <c r="Q215" i="3"/>
  <c r="R215" i="3" s="1"/>
  <c r="Q216" i="3"/>
  <c r="Q217" i="3"/>
  <c r="R217" i="3" s="1"/>
  <c r="S217" i="3" s="1"/>
  <c r="Q218" i="3"/>
  <c r="R218" i="3" s="1"/>
  <c r="Q219" i="3"/>
  <c r="R219" i="3" s="1"/>
  <c r="Q220" i="3"/>
  <c r="Q221" i="3"/>
  <c r="Q222" i="3"/>
  <c r="Q223" i="3"/>
  <c r="R223" i="3" s="1"/>
  <c r="Q224" i="3"/>
  <c r="Q225" i="3"/>
  <c r="R225" i="3" s="1"/>
  <c r="S225" i="3" s="1"/>
  <c r="Q226" i="3"/>
  <c r="R226" i="3" s="1"/>
  <c r="Q227" i="3"/>
  <c r="Q228" i="3"/>
  <c r="R228" i="3" s="1"/>
  <c r="Q229" i="3"/>
  <c r="Q230" i="3"/>
  <c r="R230" i="3" s="1"/>
  <c r="S230" i="3" s="1"/>
  <c r="Q231" i="3"/>
  <c r="R231" i="3" s="1"/>
  <c r="S231" i="3" s="1"/>
  <c r="Q232" i="3"/>
  <c r="Q233" i="3"/>
  <c r="R233" i="3" s="1"/>
  <c r="S233" i="3" s="1"/>
  <c r="Q234" i="3"/>
  <c r="R234" i="3" s="1"/>
  <c r="S234" i="3" s="1"/>
  <c r="Q235" i="3"/>
  <c r="Q236" i="3"/>
  <c r="Q237" i="3"/>
  <c r="R237" i="3" s="1"/>
  <c r="Q238" i="3"/>
  <c r="Q239" i="3"/>
  <c r="R239" i="3" s="1"/>
  <c r="Q240" i="3"/>
  <c r="R240" i="3" s="1"/>
  <c r="Q241" i="3"/>
  <c r="Q242" i="3"/>
  <c r="R242" i="3" s="1"/>
  <c r="S242" i="3" s="1"/>
  <c r="Q243" i="3"/>
  <c r="R243" i="3" s="1"/>
  <c r="Q244" i="3"/>
  <c r="Q245" i="3"/>
  <c r="Q246" i="3"/>
  <c r="R246" i="3" s="1"/>
  <c r="S246" i="3" s="1"/>
  <c r="Q247" i="3"/>
  <c r="Q248" i="3"/>
  <c r="Q249" i="3"/>
  <c r="R249" i="3" s="1"/>
  <c r="S249" i="3" s="1"/>
  <c r="Q250" i="3"/>
  <c r="R250" i="3" s="1"/>
  <c r="Q251" i="3"/>
  <c r="R251" i="3" s="1"/>
  <c r="Q252" i="3"/>
  <c r="R252" i="3" s="1"/>
  <c r="Q253" i="3"/>
  <c r="R253" i="3" s="1"/>
  <c r="S253" i="3" s="1"/>
  <c r="Q254" i="3"/>
  <c r="R254" i="3" s="1"/>
  <c r="Q255" i="3"/>
  <c r="Q256" i="3"/>
  <c r="Q257" i="3"/>
  <c r="R257" i="3" s="1"/>
  <c r="S257" i="3" s="1"/>
  <c r="Q258" i="3"/>
  <c r="R258" i="3" s="1"/>
  <c r="S258" i="3" s="1"/>
  <c r="Q259" i="3"/>
  <c r="R259" i="3" s="1"/>
  <c r="Q260" i="3"/>
  <c r="Q261" i="3"/>
  <c r="R261" i="3" s="1"/>
  <c r="S261" i="3" s="1"/>
  <c r="Q262" i="3"/>
  <c r="Q263" i="3"/>
  <c r="R263" i="3" s="1"/>
  <c r="Q264" i="3"/>
  <c r="Q265" i="3"/>
  <c r="R265" i="3" s="1"/>
  <c r="S265" i="3" s="1"/>
  <c r="Q266" i="3"/>
  <c r="R266" i="3" s="1"/>
  <c r="Q267" i="3"/>
  <c r="Q268" i="3"/>
  <c r="R268" i="3" s="1"/>
  <c r="Q269" i="3"/>
  <c r="Q270" i="3"/>
  <c r="R270" i="3" s="1"/>
  <c r="Q271" i="3"/>
  <c r="R271" i="3" s="1"/>
  <c r="Q272" i="3"/>
  <c r="Q273" i="3"/>
  <c r="R273" i="3" s="1"/>
  <c r="S273" i="3" s="1"/>
  <c r="Q274" i="3"/>
  <c r="R274" i="3" s="1"/>
  <c r="S274" i="3" s="1"/>
  <c r="Q275" i="3"/>
  <c r="Q276" i="3"/>
  <c r="Q277" i="3"/>
  <c r="R277" i="3" s="1"/>
  <c r="Q278" i="3"/>
  <c r="R278" i="3" s="1"/>
  <c r="S278" i="3" s="1"/>
  <c r="Q279" i="3"/>
  <c r="R279" i="3" s="1"/>
  <c r="Q280" i="3"/>
  <c r="Q281" i="3"/>
  <c r="Q282" i="3"/>
  <c r="R282" i="3" s="1"/>
  <c r="Q283" i="3"/>
  <c r="Q284" i="3"/>
  <c r="R284" i="3" s="1"/>
  <c r="Q285" i="3"/>
  <c r="R285" i="3" s="1"/>
  <c r="Q286" i="3"/>
  <c r="Q287" i="3"/>
  <c r="Q288" i="3"/>
  <c r="Q289" i="3"/>
  <c r="R289" i="3" s="1"/>
  <c r="S289" i="3" s="1"/>
  <c r="Q290" i="3"/>
  <c r="R290" i="3" s="1"/>
  <c r="Q291" i="3"/>
  <c r="Q292" i="3"/>
  <c r="Q293" i="3"/>
  <c r="Q294" i="3"/>
  <c r="R294" i="3" s="1"/>
  <c r="S294" i="3" s="1"/>
  <c r="Q295" i="3"/>
  <c r="R295" i="3" s="1"/>
  <c r="Q296" i="3"/>
  <c r="Q297" i="3"/>
  <c r="R297" i="3" s="1"/>
  <c r="S297" i="3" s="1"/>
  <c r="Q298" i="3"/>
  <c r="R298" i="3" s="1"/>
  <c r="S298" i="3" s="1"/>
  <c r="Q299" i="3"/>
  <c r="Q300" i="3"/>
  <c r="Q301" i="3"/>
  <c r="Q302" i="3"/>
  <c r="Q303" i="3"/>
  <c r="Q304" i="3"/>
  <c r="Q305" i="3"/>
  <c r="R305" i="3" s="1"/>
  <c r="S305" i="3" s="1"/>
  <c r="Q306" i="3"/>
  <c r="R306" i="3" s="1"/>
  <c r="S306" i="3" s="1"/>
  <c r="Q307" i="3"/>
  <c r="R307" i="3" s="1"/>
  <c r="Q308" i="3"/>
  <c r="R308" i="3" s="1"/>
  <c r="Q309" i="3"/>
  <c r="Q310" i="3"/>
  <c r="Q311" i="3"/>
  <c r="R311" i="3" s="1"/>
  <c r="S311" i="3" s="1"/>
  <c r="Q312" i="3"/>
  <c r="R312" i="3" s="1"/>
  <c r="S312" i="3" s="1"/>
  <c r="Q313" i="3"/>
  <c r="R313" i="3" s="1"/>
  <c r="S313" i="3" s="1"/>
  <c r="Q314" i="3"/>
  <c r="R314" i="3" s="1"/>
  <c r="Q315" i="3"/>
  <c r="Q316" i="3"/>
  <c r="R316" i="3" s="1"/>
  <c r="Q317" i="3"/>
  <c r="Q318" i="3"/>
  <c r="Q319" i="3"/>
  <c r="R319" i="3" s="1"/>
  <c r="Q320" i="3"/>
  <c r="Q321" i="3"/>
  <c r="Q322" i="3"/>
  <c r="R322" i="3" s="1"/>
  <c r="S322" i="3" s="1"/>
  <c r="Q323" i="3"/>
  <c r="R323" i="3" s="1"/>
  <c r="Q324" i="3"/>
  <c r="Q325" i="3"/>
  <c r="R325" i="3" s="1"/>
  <c r="Q326" i="3"/>
  <c r="R326" i="3" s="1"/>
  <c r="Q327" i="3"/>
  <c r="Q328" i="3"/>
  <c r="R328" i="3" s="1"/>
  <c r="S328" i="3" s="1"/>
  <c r="Q329" i="3"/>
  <c r="R329" i="3" s="1"/>
  <c r="S329" i="3" s="1"/>
  <c r="Q330" i="3"/>
  <c r="R330" i="3" s="1"/>
  <c r="S330" i="3" s="1"/>
  <c r="Q331" i="3"/>
  <c r="Q332" i="3"/>
  <c r="R332" i="3" s="1"/>
  <c r="Q333" i="3"/>
  <c r="R333" i="3" s="1"/>
  <c r="Q334" i="3"/>
  <c r="Q335" i="3"/>
  <c r="Q336" i="3"/>
  <c r="Q337" i="3"/>
  <c r="R337" i="3" s="1"/>
  <c r="S337" i="3" s="1"/>
  <c r="Q338" i="3"/>
  <c r="R338" i="3" s="1"/>
  <c r="Q339" i="3"/>
  <c r="Q340" i="3"/>
  <c r="R340" i="3" s="1"/>
  <c r="S340" i="3" s="1"/>
  <c r="Q341" i="3"/>
  <c r="R341" i="3" s="1"/>
  <c r="Q342" i="3"/>
  <c r="R342" i="3" s="1"/>
  <c r="S342" i="3" s="1"/>
  <c r="Q343" i="3"/>
  <c r="R343" i="3" s="1"/>
  <c r="Q344" i="3"/>
  <c r="Q345" i="3"/>
  <c r="R345" i="3" s="1"/>
  <c r="S345" i="3" s="1"/>
  <c r="Q346" i="3"/>
  <c r="R346" i="3" s="1"/>
  <c r="Q347" i="3"/>
  <c r="Q348" i="3"/>
  <c r="R348" i="3" s="1"/>
  <c r="S348" i="3" s="1"/>
  <c r="Q349" i="3"/>
  <c r="R349" i="3" s="1"/>
  <c r="S349" i="3" s="1"/>
  <c r="Q350" i="3"/>
  <c r="Q351" i="3"/>
  <c r="R351" i="3" s="1"/>
  <c r="Q352" i="3"/>
  <c r="Q353" i="3"/>
  <c r="Q354" i="3"/>
  <c r="R354" i="3" s="1"/>
  <c r="Q355" i="3"/>
  <c r="Q356" i="3"/>
  <c r="R356" i="3" s="1"/>
  <c r="Q357" i="3"/>
  <c r="Q358" i="3"/>
  <c r="R358" i="3" s="1"/>
  <c r="Q359" i="3"/>
  <c r="R359" i="3" s="1"/>
  <c r="S359" i="3" s="1"/>
  <c r="Q360" i="3"/>
  <c r="Q361" i="3"/>
  <c r="R361" i="3" s="1"/>
  <c r="S361" i="3" s="1"/>
  <c r="Q362" i="3"/>
  <c r="R362" i="3" s="1"/>
  <c r="S362" i="3" s="1"/>
  <c r="Q363" i="3"/>
  <c r="R363" i="3" s="1"/>
  <c r="Q364" i="3"/>
  <c r="Q365" i="3"/>
  <c r="R365" i="3" s="1"/>
  <c r="S365" i="3" s="1"/>
  <c r="Q366" i="3"/>
  <c r="Q367" i="3"/>
  <c r="Q368" i="3"/>
  <c r="Q369" i="3"/>
  <c r="R369" i="3" s="1"/>
  <c r="S369" i="3" s="1"/>
  <c r="Q370" i="3"/>
  <c r="R370" i="3" s="1"/>
  <c r="S370" i="3" s="1"/>
  <c r="Q371" i="3"/>
  <c r="R371" i="3" s="1"/>
  <c r="Q372" i="3"/>
  <c r="R372" i="3" s="1"/>
  <c r="S372" i="3" s="1"/>
  <c r="Q373" i="3"/>
  <c r="R373" i="3" s="1"/>
  <c r="Q374" i="3"/>
  <c r="R374" i="3" s="1"/>
  <c r="S374" i="3" s="1"/>
  <c r="Q375" i="3"/>
  <c r="Q376" i="3"/>
  <c r="Q377" i="3"/>
  <c r="R377" i="3" s="1"/>
  <c r="S377" i="3" s="1"/>
  <c r="Q378" i="3"/>
  <c r="R378" i="3" s="1"/>
  <c r="Q379" i="3"/>
  <c r="Q380" i="3"/>
  <c r="R380" i="3" s="1"/>
  <c r="Q381" i="3"/>
  <c r="Q382" i="3"/>
  <c r="R382" i="3" s="1"/>
  <c r="S382" i="3" s="1"/>
  <c r="Q383" i="3"/>
  <c r="Q384" i="3"/>
  <c r="Q385" i="3"/>
  <c r="R385" i="3" s="1"/>
  <c r="S385" i="3" s="1"/>
  <c r="Q386" i="3"/>
  <c r="R386" i="3" s="1"/>
  <c r="S386" i="3" s="1"/>
  <c r="Q387" i="3"/>
  <c r="R387" i="3" s="1"/>
  <c r="Q388" i="3"/>
  <c r="R388" i="3" s="1"/>
  <c r="Q389" i="3"/>
  <c r="R389" i="3" s="1"/>
  <c r="Q390" i="3"/>
  <c r="Q391" i="3"/>
  <c r="Q392" i="3"/>
  <c r="Q393" i="3"/>
  <c r="R393" i="3" s="1"/>
  <c r="S393" i="3" s="1"/>
  <c r="Q394" i="3"/>
  <c r="R394" i="3" s="1"/>
  <c r="Q395" i="3"/>
  <c r="Q396" i="3"/>
  <c r="R396" i="3" s="1"/>
  <c r="Q397" i="3"/>
  <c r="R397" i="3" s="1"/>
  <c r="S397" i="3" s="1"/>
  <c r="Q398" i="3"/>
  <c r="Q399" i="3"/>
  <c r="R399" i="3" s="1"/>
  <c r="S399" i="3" s="1"/>
  <c r="Q400" i="3"/>
  <c r="R400" i="3" s="1"/>
  <c r="Q401" i="3"/>
  <c r="R401" i="3" s="1"/>
  <c r="S401" i="3" s="1"/>
  <c r="Q402" i="3"/>
  <c r="R402" i="3" s="1"/>
  <c r="Q403" i="3"/>
  <c r="Q404" i="3"/>
  <c r="R404" i="3" s="1"/>
  <c r="Q405" i="3"/>
  <c r="R405" i="3" s="1"/>
  <c r="Q406" i="3"/>
  <c r="Q407" i="3"/>
  <c r="R407" i="3" s="1"/>
  <c r="Q408" i="3"/>
  <c r="Q409" i="3"/>
  <c r="Q410" i="3"/>
  <c r="R410" i="3" s="1"/>
  <c r="S410" i="3" s="1"/>
  <c r="Q411" i="3"/>
  <c r="Q412" i="3"/>
  <c r="Q413" i="3"/>
  <c r="R413" i="3" s="1"/>
  <c r="Q414" i="3"/>
  <c r="Q415" i="3"/>
  <c r="R415" i="3" s="1"/>
  <c r="S415" i="3" s="1"/>
  <c r="Q416" i="3"/>
  <c r="R416" i="3" s="1"/>
  <c r="S416" i="3" s="1"/>
  <c r="Q417" i="3"/>
  <c r="R417" i="3" s="1"/>
  <c r="S417" i="3" s="1"/>
  <c r="Q418" i="3"/>
  <c r="R418" i="3" s="1"/>
  <c r="S418" i="3" s="1"/>
  <c r="Q419" i="3"/>
  <c r="Q420" i="3"/>
  <c r="Q421" i="3"/>
  <c r="Q422" i="3"/>
  <c r="Q423" i="3"/>
  <c r="R423" i="3" s="1"/>
  <c r="S423" i="3" s="1"/>
  <c r="Q424" i="3"/>
  <c r="R424" i="3" s="1"/>
  <c r="Q425" i="3"/>
  <c r="R425" i="3" s="1"/>
  <c r="S425" i="3" s="1"/>
  <c r="Q426" i="3"/>
  <c r="R426" i="3" s="1"/>
  <c r="S426" i="3" s="1"/>
  <c r="Q427" i="3"/>
  <c r="Q428" i="3"/>
  <c r="Q429" i="3"/>
  <c r="R429" i="3" s="1"/>
  <c r="Q430" i="3"/>
  <c r="Q431" i="3"/>
  <c r="R431" i="3" s="1"/>
  <c r="Q432" i="3"/>
  <c r="R432" i="3" s="1"/>
  <c r="S432" i="3" s="1"/>
  <c r="Q433" i="3"/>
  <c r="Q434" i="3"/>
  <c r="R434" i="3" s="1"/>
  <c r="Q435" i="3"/>
  <c r="R435" i="3" s="1"/>
  <c r="Q436" i="3"/>
  <c r="Q437" i="3"/>
  <c r="R437" i="3" s="1"/>
  <c r="Q438" i="3"/>
  <c r="Q439" i="3"/>
  <c r="R439" i="3" s="1"/>
  <c r="S439" i="3" s="1"/>
  <c r="Q440" i="3"/>
  <c r="Q441" i="3"/>
  <c r="R441" i="3" s="1"/>
  <c r="S441" i="3" s="1"/>
  <c r="Q442" i="3"/>
  <c r="R442" i="3" s="1"/>
  <c r="S442" i="3" s="1"/>
  <c r="Q443" i="3"/>
  <c r="Q444" i="3"/>
  <c r="R444" i="3" s="1"/>
  <c r="Q445" i="3"/>
  <c r="Q446" i="3"/>
  <c r="R446" i="3" s="1"/>
  <c r="S446" i="3" s="1"/>
  <c r="Q447" i="3"/>
  <c r="Q448" i="3"/>
  <c r="R448" i="3" s="1"/>
  <c r="S448" i="3" s="1"/>
  <c r="Q449" i="3"/>
  <c r="R449" i="3" s="1"/>
  <c r="S449" i="3" s="1"/>
  <c r="Q450" i="3"/>
  <c r="R450" i="3" s="1"/>
  <c r="Q451" i="3"/>
  <c r="R451" i="3" s="1"/>
  <c r="Q452" i="3"/>
  <c r="R452" i="3" s="1"/>
  <c r="Q453" i="3"/>
  <c r="R453" i="3" s="1"/>
  <c r="Q454" i="3"/>
  <c r="R454" i="3" s="1"/>
  <c r="S454" i="3" s="1"/>
  <c r="Q455" i="3"/>
  <c r="Q456" i="3"/>
  <c r="Q457" i="3"/>
  <c r="R457" i="3" s="1"/>
  <c r="S457" i="3" s="1"/>
  <c r="Q458" i="3"/>
  <c r="R458" i="3" s="1"/>
  <c r="S458" i="3" s="1"/>
  <c r="Q459" i="3"/>
  <c r="Q460" i="3"/>
  <c r="R460" i="3" s="1"/>
  <c r="Q461" i="3"/>
  <c r="Q462" i="3"/>
  <c r="R462" i="3" s="1"/>
  <c r="S462" i="3" s="1"/>
  <c r="Q463" i="3"/>
  <c r="R463" i="3" s="1"/>
  <c r="Q464" i="3"/>
  <c r="R464" i="3" s="1"/>
  <c r="S464" i="3" s="1"/>
  <c r="Q465" i="3"/>
  <c r="Q466" i="3"/>
  <c r="R466" i="3" s="1"/>
  <c r="Q467" i="3"/>
  <c r="Q468" i="3"/>
  <c r="R468" i="3" s="1"/>
  <c r="S468" i="3" s="1"/>
  <c r="Q469" i="3"/>
  <c r="R469" i="3" s="1"/>
  <c r="Q470" i="3"/>
  <c r="Q471" i="3"/>
  <c r="R471" i="3" s="1"/>
  <c r="Q472" i="3"/>
  <c r="Q473" i="3"/>
  <c r="Q474" i="3"/>
  <c r="R474" i="3" s="1"/>
  <c r="S474" i="3" s="1"/>
  <c r="Q475" i="3"/>
  <c r="R475" i="3" s="1"/>
  <c r="Q476" i="3"/>
  <c r="Q477" i="3"/>
  <c r="R477" i="3" s="1"/>
  <c r="Q478" i="3"/>
  <c r="R478" i="3" s="1"/>
  <c r="S478" i="3" s="1"/>
  <c r="Q479" i="3"/>
  <c r="R479" i="3" s="1"/>
  <c r="Q480" i="3"/>
  <c r="Q481" i="3"/>
  <c r="R481" i="3" s="1"/>
  <c r="S481" i="3" s="1"/>
  <c r="Q482" i="3"/>
  <c r="R482" i="3" s="1"/>
  <c r="Q483" i="3"/>
  <c r="Q484" i="3"/>
  <c r="R484" i="3" s="1"/>
  <c r="S484" i="3" s="1"/>
  <c r="Q485" i="3"/>
  <c r="R485" i="3" s="1"/>
  <c r="S485" i="3" s="1"/>
  <c r="Q486" i="3"/>
  <c r="Q487" i="3"/>
  <c r="R487" i="3" s="1"/>
  <c r="Q488" i="3"/>
  <c r="Q489" i="3"/>
  <c r="R489" i="3" s="1"/>
  <c r="S489" i="3" s="1"/>
  <c r="Q490" i="3"/>
  <c r="R490" i="3" s="1"/>
  <c r="S490" i="3" s="1"/>
  <c r="Q491" i="3"/>
  <c r="Q492" i="3"/>
  <c r="R492" i="3" s="1"/>
  <c r="Q493" i="3"/>
  <c r="R493" i="3" s="1"/>
  <c r="Q494" i="3"/>
  <c r="Q495" i="3"/>
  <c r="R495" i="3" s="1"/>
  <c r="Q496" i="3"/>
  <c r="Q497" i="3"/>
  <c r="Q498" i="3"/>
  <c r="R498" i="3" s="1"/>
  <c r="S498" i="3" s="1"/>
  <c r="Q499" i="3"/>
  <c r="R499" i="3" s="1"/>
  <c r="Q500" i="3"/>
  <c r="Q501" i="3"/>
  <c r="R501" i="3" s="1"/>
  <c r="S501" i="3" s="1"/>
  <c r="Q502" i="3"/>
  <c r="Q503" i="3"/>
  <c r="Q504" i="3"/>
  <c r="R504" i="3" s="1"/>
  <c r="Q505" i="3"/>
  <c r="R505" i="3" s="1"/>
  <c r="S505" i="3" s="1"/>
  <c r="Q506" i="3"/>
  <c r="R506" i="3" s="1"/>
  <c r="S506" i="3" s="1"/>
  <c r="Q507" i="3"/>
  <c r="R507" i="3" s="1"/>
  <c r="Q508" i="3"/>
  <c r="R508" i="3" s="1"/>
  <c r="S508" i="3" s="1"/>
  <c r="Q509" i="3"/>
  <c r="R509" i="3" s="1"/>
  <c r="Q510" i="3"/>
  <c r="Q511" i="3"/>
  <c r="Q512" i="3"/>
  <c r="Q513" i="3"/>
  <c r="R513" i="3" s="1"/>
  <c r="S513" i="3" s="1"/>
  <c r="Q514" i="3"/>
  <c r="R514" i="3" s="1"/>
  <c r="S514" i="3" s="1"/>
  <c r="Q515" i="3"/>
  <c r="R515" i="3" s="1"/>
  <c r="Q516" i="3"/>
  <c r="Q517" i="3"/>
  <c r="R517" i="3" s="1"/>
  <c r="Q518" i="3"/>
  <c r="Q519" i="3"/>
  <c r="R519" i="3" s="1"/>
  <c r="Q520" i="3"/>
  <c r="R520" i="3" s="1"/>
  <c r="S520" i="3" s="1"/>
  <c r="Q521" i="3"/>
  <c r="R521" i="3" s="1"/>
  <c r="S521" i="3" s="1"/>
  <c r="Q522" i="3"/>
  <c r="R522" i="3" s="1"/>
  <c r="S522" i="3" s="1"/>
  <c r="Q523" i="3"/>
  <c r="Q524" i="3"/>
  <c r="R524" i="3" s="1"/>
  <c r="Q525" i="3"/>
  <c r="R525" i="3" s="1"/>
  <c r="S525" i="3" s="1"/>
  <c r="Q526" i="3"/>
  <c r="Q527" i="3"/>
  <c r="Q528" i="3"/>
  <c r="Q529" i="3"/>
  <c r="R529" i="3" s="1"/>
  <c r="S529" i="3" s="1"/>
  <c r="Q530" i="3"/>
  <c r="R530" i="3" s="1"/>
  <c r="Q531" i="3"/>
  <c r="Q532" i="3"/>
  <c r="Q533" i="3"/>
  <c r="R533" i="3" s="1"/>
  <c r="Q534" i="3"/>
  <c r="Q535" i="3"/>
  <c r="R535" i="3" s="1"/>
  <c r="Q536" i="3"/>
  <c r="R536" i="3" s="1"/>
  <c r="Q537" i="3"/>
  <c r="R537" i="3" s="1"/>
  <c r="S537" i="3" s="1"/>
  <c r="Q538" i="3"/>
  <c r="R538" i="3" s="1"/>
  <c r="Q539" i="3"/>
  <c r="Q540" i="3"/>
  <c r="Q541" i="3"/>
  <c r="R541" i="3" s="1"/>
  <c r="Q542" i="3"/>
  <c r="Q543" i="3"/>
  <c r="Q544" i="3"/>
  <c r="Q545" i="3"/>
  <c r="R545" i="3" s="1"/>
  <c r="S545" i="3" s="1"/>
  <c r="Q546" i="3"/>
  <c r="R546" i="3" s="1"/>
  <c r="S546" i="3" s="1"/>
  <c r="Q547" i="3"/>
  <c r="Q548" i="3"/>
  <c r="R548" i="3" s="1"/>
  <c r="S548" i="3" s="1"/>
  <c r="Q549" i="3"/>
  <c r="Q550" i="3"/>
  <c r="R550" i="3" s="1"/>
  <c r="S550" i="3" s="1"/>
  <c r="Q551" i="3"/>
  <c r="R551" i="3" s="1"/>
  <c r="S551" i="3" s="1"/>
  <c r="Q552" i="3"/>
  <c r="R552" i="3" s="1"/>
  <c r="S552" i="3" s="1"/>
  <c r="Q553" i="3"/>
  <c r="R553" i="3" s="1"/>
  <c r="S553" i="3" s="1"/>
  <c r="Q554" i="3"/>
  <c r="R554" i="3" s="1"/>
  <c r="S554" i="3" s="1"/>
  <c r="Q555" i="3"/>
  <c r="Q556" i="3"/>
  <c r="Q557" i="3"/>
  <c r="Q558" i="3"/>
  <c r="Q559" i="3"/>
  <c r="R559" i="3" s="1"/>
  <c r="S559" i="3" s="1"/>
  <c r="Q560" i="3"/>
  <c r="Q561" i="3"/>
  <c r="R561" i="3" s="1"/>
  <c r="S561" i="3" s="1"/>
  <c r="Q562" i="3"/>
  <c r="R562" i="3" s="1"/>
  <c r="Q563" i="3"/>
  <c r="R563" i="3" s="1"/>
  <c r="Q564" i="3"/>
  <c r="Q565" i="3"/>
  <c r="Q566" i="3"/>
  <c r="R566" i="3" s="1"/>
  <c r="S566" i="3" s="1"/>
  <c r="Q567" i="3"/>
  <c r="R567" i="3" s="1"/>
  <c r="S567" i="3" s="1"/>
  <c r="Q568" i="3"/>
  <c r="Q569" i="3"/>
  <c r="R569" i="3" s="1"/>
  <c r="S569" i="3" s="1"/>
  <c r="Q570" i="3"/>
  <c r="R570" i="3" s="1"/>
  <c r="S570" i="3" s="1"/>
  <c r="Q571" i="3"/>
  <c r="Q572" i="3"/>
  <c r="R572" i="3" s="1"/>
  <c r="Q573" i="3"/>
  <c r="R573" i="3" s="1"/>
  <c r="S573" i="3" s="1"/>
  <c r="Q574" i="3"/>
  <c r="Q575" i="3"/>
  <c r="Q576" i="3"/>
  <c r="Q577" i="3"/>
  <c r="R577" i="3" s="1"/>
  <c r="S577" i="3" s="1"/>
  <c r="Q578" i="3"/>
  <c r="R578" i="3" s="1"/>
  <c r="S578" i="3" s="1"/>
  <c r="Q579" i="3"/>
  <c r="R579" i="3" s="1"/>
  <c r="Q580" i="3"/>
  <c r="Q581" i="3"/>
  <c r="R581" i="3" s="1"/>
  <c r="Q582" i="3"/>
  <c r="R582" i="3" s="1"/>
  <c r="Q583" i="3"/>
  <c r="Q584" i="3"/>
  <c r="R584" i="3" s="1"/>
  <c r="S584" i="3" s="1"/>
  <c r="Q585" i="3"/>
  <c r="R585" i="3" s="1"/>
  <c r="S585" i="3" s="1"/>
  <c r="Q586" i="3"/>
  <c r="R586" i="3" s="1"/>
  <c r="S586" i="3" s="1"/>
  <c r="Q587" i="3"/>
  <c r="Q588" i="3"/>
  <c r="R588" i="3" s="1"/>
  <c r="Q589" i="3"/>
  <c r="Q590" i="3"/>
  <c r="Q591" i="3"/>
  <c r="Q592" i="3"/>
  <c r="Q593" i="3"/>
  <c r="R593" i="3" s="1"/>
  <c r="S593" i="3" s="1"/>
  <c r="Q594" i="3"/>
  <c r="R594" i="3" s="1"/>
  <c r="S594" i="3" s="1"/>
  <c r="Q595" i="3"/>
  <c r="Q596" i="3"/>
  <c r="R596" i="3" s="1"/>
  <c r="S596" i="3" s="1"/>
  <c r="Q597" i="3"/>
  <c r="R597" i="3" s="1"/>
  <c r="S597" i="3" s="1"/>
  <c r="Q598" i="3"/>
  <c r="Q599" i="3"/>
  <c r="R599" i="3" s="1"/>
  <c r="Q600" i="3"/>
  <c r="R600" i="3" s="1"/>
  <c r="S600" i="3" s="1"/>
  <c r="Q601" i="3"/>
  <c r="R601" i="3" s="1"/>
  <c r="S601" i="3" s="1"/>
  <c r="Q602" i="3"/>
  <c r="R602" i="3" s="1"/>
  <c r="Q603" i="3"/>
  <c r="Q604" i="3"/>
  <c r="Q605" i="3"/>
  <c r="Q606" i="3"/>
  <c r="Q607" i="3"/>
  <c r="R607" i="3" s="1"/>
  <c r="S607" i="3" s="1"/>
  <c r="Q608" i="3"/>
  <c r="Q609" i="3"/>
  <c r="R609" i="3" s="1"/>
  <c r="S609" i="3" s="1"/>
  <c r="Q610" i="3"/>
  <c r="R610" i="3" s="1"/>
  <c r="S610" i="3" s="1"/>
  <c r="Q611" i="3"/>
  <c r="Q612" i="3"/>
  <c r="Q613" i="3"/>
  <c r="R613" i="3" s="1"/>
  <c r="Q614" i="3"/>
  <c r="R614" i="3" s="1"/>
  <c r="S614" i="3" s="1"/>
  <c r="Q615" i="3"/>
  <c r="R615" i="3" s="1"/>
  <c r="Q616" i="3"/>
  <c r="Q617" i="3"/>
  <c r="R617" i="3" s="1"/>
  <c r="Q618" i="3"/>
  <c r="R618" i="3" s="1"/>
  <c r="Q619" i="3"/>
  <c r="R619" i="3" s="1"/>
  <c r="Q620" i="3"/>
  <c r="Q621" i="3"/>
  <c r="Q622" i="3"/>
  <c r="Q623" i="3"/>
  <c r="R623" i="3" s="1"/>
  <c r="Q624" i="3"/>
  <c r="Q625" i="3"/>
  <c r="R625" i="3" s="1"/>
  <c r="S625" i="3" s="1"/>
  <c r="Q626" i="3"/>
  <c r="R626" i="3" s="1"/>
  <c r="Q627" i="3"/>
  <c r="R627" i="3" s="1"/>
  <c r="Q628" i="3"/>
  <c r="Q629" i="3"/>
  <c r="R629" i="3" s="1"/>
  <c r="S629" i="3" s="1"/>
  <c r="Q630" i="3"/>
  <c r="Q631" i="3"/>
  <c r="R631" i="3" s="1"/>
  <c r="S631" i="3" s="1"/>
  <c r="Q632" i="3"/>
  <c r="Q633" i="3"/>
  <c r="R633" i="3" s="1"/>
  <c r="S633" i="3" s="1"/>
  <c r="Q634" i="3"/>
  <c r="R634" i="3" s="1"/>
  <c r="S634" i="3" s="1"/>
  <c r="Q635" i="3"/>
  <c r="Q636" i="3"/>
  <c r="R636" i="3" s="1"/>
  <c r="S636" i="3" s="1"/>
  <c r="Q637" i="3"/>
  <c r="Q638" i="3"/>
  <c r="R638" i="3" s="1"/>
  <c r="S638" i="3" s="1"/>
  <c r="Q639" i="3"/>
  <c r="R639" i="3" s="1"/>
  <c r="S639" i="3" s="1"/>
  <c r="Q640" i="3"/>
  <c r="Q641" i="3"/>
  <c r="R641" i="3" s="1"/>
  <c r="S641" i="3" s="1"/>
  <c r="Q642" i="3"/>
  <c r="R642" i="3" s="1"/>
  <c r="S642" i="3" s="1"/>
  <c r="Q643" i="3"/>
  <c r="R643" i="3" s="1"/>
  <c r="Q644" i="3"/>
  <c r="Q645" i="3"/>
  <c r="R645" i="3" s="1"/>
  <c r="Q646" i="3"/>
  <c r="Q647" i="3"/>
  <c r="Q648" i="3"/>
  <c r="R648" i="3" s="1"/>
  <c r="S648" i="3" s="1"/>
  <c r="Q649" i="3"/>
  <c r="R649" i="3" s="1"/>
  <c r="S649" i="3" s="1"/>
  <c r="Q650" i="3"/>
  <c r="R650" i="3" s="1"/>
  <c r="S650" i="3" s="1"/>
  <c r="Q651" i="3"/>
  <c r="Q652" i="3"/>
  <c r="R652" i="3" s="1"/>
  <c r="S652" i="3" s="1"/>
  <c r="Q653" i="3"/>
  <c r="R653" i="3" s="1"/>
  <c r="S653" i="3" s="1"/>
  <c r="Q654" i="3"/>
  <c r="Q655" i="3"/>
  <c r="R655" i="3" s="1"/>
  <c r="Q656" i="3"/>
  <c r="R656" i="3" s="1"/>
  <c r="Q657" i="3"/>
  <c r="Q658" i="3"/>
  <c r="R658" i="3" s="1"/>
  <c r="S658" i="3" s="1"/>
  <c r="Q659" i="3"/>
  <c r="Q660" i="3"/>
  <c r="Q661" i="3"/>
  <c r="R661" i="3" s="1"/>
  <c r="S661" i="3" s="1"/>
  <c r="Q662" i="3"/>
  <c r="Q663" i="3"/>
  <c r="R663" i="3" s="1"/>
  <c r="Q664" i="3"/>
  <c r="Q665" i="3"/>
  <c r="R665" i="3" s="1"/>
  <c r="S665" i="3" s="1"/>
  <c r="Q666" i="3"/>
  <c r="R666" i="3" s="1"/>
  <c r="S666" i="3" s="1"/>
  <c r="Q667" i="3"/>
  <c r="Q668" i="3"/>
  <c r="R668" i="3" s="1"/>
  <c r="S668" i="3" s="1"/>
  <c r="Q669" i="3"/>
  <c r="R669" i="3" s="1"/>
  <c r="S669" i="3" s="1"/>
  <c r="Q670" i="3"/>
  <c r="Q671" i="3"/>
  <c r="R671" i="3" s="1"/>
  <c r="Q672" i="3"/>
  <c r="Q673" i="3"/>
  <c r="R673" i="3" s="1"/>
  <c r="Q674" i="3"/>
  <c r="R674" i="3" s="1"/>
  <c r="S674" i="3" s="1"/>
  <c r="Q675" i="3"/>
  <c r="Q676" i="3"/>
  <c r="Q677" i="3"/>
  <c r="R677" i="3" s="1"/>
  <c r="S677" i="3" s="1"/>
  <c r="Q678" i="3"/>
  <c r="R678" i="3" s="1"/>
  <c r="S678" i="3" s="1"/>
  <c r="Q679" i="3"/>
  <c r="R679" i="3" s="1"/>
  <c r="Q680" i="3"/>
  <c r="Q681" i="3"/>
  <c r="R681" i="3" s="1"/>
  <c r="S681" i="3" s="1"/>
  <c r="Q682" i="3"/>
  <c r="R682" i="3" s="1"/>
  <c r="Q683" i="3"/>
  <c r="Q684" i="3"/>
  <c r="R684" i="3" s="1"/>
  <c r="S684" i="3" s="1"/>
  <c r="Q685" i="3"/>
  <c r="R685" i="3" s="1"/>
  <c r="S685" i="3" s="1"/>
  <c r="Q686" i="3"/>
  <c r="R686" i="3" s="1"/>
  <c r="Q687" i="3"/>
  <c r="Q688" i="3"/>
  <c r="Q689" i="3"/>
  <c r="R689" i="3" s="1"/>
  <c r="S689" i="3" s="1"/>
  <c r="Q690" i="3"/>
  <c r="R690" i="3" s="1"/>
  <c r="S690" i="3" s="1"/>
  <c r="Q691" i="3"/>
  <c r="R691" i="3" s="1"/>
  <c r="Q692" i="3"/>
  <c r="Q693" i="3"/>
  <c r="R693" i="3" s="1"/>
  <c r="S693" i="3" s="1"/>
  <c r="Q694" i="3"/>
  <c r="Q695" i="3"/>
  <c r="R695" i="3" s="1"/>
  <c r="Q696" i="3"/>
  <c r="Q697" i="3"/>
  <c r="R697" i="3" s="1"/>
  <c r="S697" i="3" s="1"/>
  <c r="Q698" i="3"/>
  <c r="R698" i="3" s="1"/>
  <c r="S698" i="3" s="1"/>
  <c r="Q699" i="3"/>
  <c r="Q700" i="3"/>
  <c r="R700" i="3" s="1"/>
  <c r="S700" i="3" s="1"/>
  <c r="Q701" i="3"/>
  <c r="Q702" i="3"/>
  <c r="R702" i="3" s="1"/>
  <c r="Q703" i="3"/>
  <c r="R703" i="3" s="1"/>
  <c r="S703" i="3" s="1"/>
  <c r="Q704" i="3"/>
  <c r="Q705" i="3"/>
  <c r="Q706" i="3"/>
  <c r="R706" i="3" s="1"/>
  <c r="S706" i="3" s="1"/>
  <c r="Q707" i="3"/>
  <c r="R707" i="3" s="1"/>
  <c r="Q708" i="3"/>
  <c r="R708" i="3" s="1"/>
  <c r="S708" i="3" s="1"/>
  <c r="Q709" i="3"/>
  <c r="R709" i="3" s="1"/>
  <c r="Q710" i="3"/>
  <c r="Q711" i="3"/>
  <c r="Q712" i="3"/>
  <c r="R712" i="3" s="1"/>
  <c r="Q713" i="3"/>
  <c r="Q714" i="3"/>
  <c r="R714" i="3" s="1"/>
  <c r="S714" i="3" s="1"/>
  <c r="Q715" i="3"/>
  <c r="Q716" i="3"/>
  <c r="R716" i="3" s="1"/>
  <c r="S716" i="3" s="1"/>
  <c r="Q717" i="3"/>
  <c r="R717" i="3" s="1"/>
  <c r="S717" i="3" s="1"/>
  <c r="Q718" i="3"/>
  <c r="R718" i="3" s="1"/>
  <c r="Q719" i="3"/>
  <c r="R719" i="3" s="1"/>
  <c r="Q720" i="3"/>
  <c r="Q721" i="3"/>
  <c r="R721" i="3" s="1"/>
  <c r="S721" i="3" s="1"/>
  <c r="Q722" i="3"/>
  <c r="R722" i="3" s="1"/>
  <c r="Q723" i="3"/>
  <c r="Q724" i="3"/>
  <c r="Q725" i="3"/>
  <c r="R725" i="3" s="1"/>
  <c r="S725" i="3" s="1"/>
  <c r="Q726" i="3"/>
  <c r="R726" i="3" s="1"/>
  <c r="S726" i="3" s="1"/>
  <c r="Q727" i="3"/>
  <c r="R727" i="3" s="1"/>
  <c r="Q728" i="3"/>
  <c r="Q729" i="3"/>
  <c r="R729" i="3" s="1"/>
  <c r="S729" i="3" s="1"/>
  <c r="Q730" i="3"/>
  <c r="R730" i="3" s="1"/>
  <c r="S730" i="3" s="1"/>
  <c r="Q731" i="3"/>
  <c r="R731" i="3" s="1"/>
  <c r="Q732" i="3"/>
  <c r="Q733" i="3"/>
  <c r="R733" i="3" s="1"/>
  <c r="S733" i="3" s="1"/>
  <c r="Q734" i="3"/>
  <c r="R734" i="3" s="1"/>
  <c r="S734" i="3" s="1"/>
  <c r="Q735" i="3"/>
  <c r="R735" i="3" s="1"/>
  <c r="Q736" i="3"/>
  <c r="Q737" i="3"/>
  <c r="Q738" i="3"/>
  <c r="R738" i="3" s="1"/>
  <c r="S738" i="3" s="1"/>
  <c r="Q739" i="3"/>
  <c r="Q740" i="3"/>
  <c r="R740" i="3" s="1"/>
  <c r="S740" i="3" s="1"/>
  <c r="Q741" i="3"/>
  <c r="R741" i="3" s="1"/>
  <c r="S741" i="3" s="1"/>
  <c r="Q742" i="3"/>
  <c r="R742" i="3" s="1"/>
  <c r="Q743" i="3"/>
  <c r="R743" i="3" s="1"/>
  <c r="S743" i="3" s="1"/>
  <c r="Q744" i="3"/>
  <c r="Q745" i="3"/>
  <c r="R745" i="3" s="1"/>
  <c r="Q746" i="3"/>
  <c r="R746" i="3" s="1"/>
  <c r="S746" i="3" s="1"/>
  <c r="Q747" i="3"/>
  <c r="Q748" i="3"/>
  <c r="Q749" i="3"/>
  <c r="R749" i="3" s="1"/>
  <c r="S749" i="3" s="1"/>
  <c r="Q750" i="3"/>
  <c r="Q751" i="3"/>
  <c r="R751" i="3" s="1"/>
  <c r="Q752" i="3"/>
  <c r="R752" i="3" s="1"/>
  <c r="Q753" i="3"/>
  <c r="R753" i="3" s="1"/>
  <c r="S753" i="3" s="1"/>
  <c r="Q754" i="3"/>
  <c r="R754" i="3" s="1"/>
  <c r="S754" i="3" s="1"/>
  <c r="Q755" i="3"/>
  <c r="R755" i="3" s="1"/>
  <c r="Q756" i="3"/>
  <c r="Q757" i="3"/>
  <c r="R757" i="3" s="1"/>
  <c r="S757" i="3" s="1"/>
  <c r="Q758" i="3"/>
  <c r="Q759" i="3"/>
  <c r="R759" i="3" s="1"/>
  <c r="S759" i="3" s="1"/>
  <c r="Q760" i="3"/>
  <c r="Q761" i="3"/>
  <c r="R761" i="3" s="1"/>
  <c r="S761" i="3" s="1"/>
  <c r="Q762" i="3"/>
  <c r="R762" i="3" s="1"/>
  <c r="S762" i="3" s="1"/>
  <c r="Q763" i="3"/>
  <c r="R763" i="3" s="1"/>
  <c r="Q764" i="3"/>
  <c r="R764" i="3" s="1"/>
  <c r="S764" i="3" s="1"/>
  <c r="Q765" i="3"/>
  <c r="R765" i="3" s="1"/>
  <c r="S765" i="3" s="1"/>
  <c r="Q766" i="3"/>
  <c r="Q767" i="3"/>
  <c r="Q768" i="3"/>
  <c r="Q769" i="3"/>
  <c r="R769" i="3" s="1"/>
  <c r="S769" i="3" s="1"/>
  <c r="Q770" i="3"/>
  <c r="R770" i="3" s="1"/>
  <c r="S770" i="3" s="1"/>
  <c r="Q771" i="3"/>
  <c r="R771" i="3" s="1"/>
  <c r="Q772" i="3"/>
  <c r="Q773" i="3"/>
  <c r="R773" i="3" s="1"/>
  <c r="Q774" i="3"/>
  <c r="R774" i="3" s="1"/>
  <c r="S774" i="3" s="1"/>
  <c r="Q775" i="3"/>
  <c r="R775" i="3" s="1"/>
  <c r="Q776" i="3"/>
  <c r="Q777" i="3"/>
  <c r="Q778" i="3"/>
  <c r="R778" i="3" s="1"/>
  <c r="S778" i="3" s="1"/>
  <c r="Q779" i="3"/>
  <c r="Q780" i="3"/>
  <c r="R780" i="3" s="1"/>
  <c r="S780" i="3" s="1"/>
  <c r="Q781" i="3"/>
  <c r="R781" i="3" s="1"/>
  <c r="S781" i="3" s="1"/>
  <c r="Q782" i="3"/>
  <c r="R782" i="3" s="1"/>
  <c r="S782" i="3" s="1"/>
  <c r="Q783" i="3"/>
  <c r="Q784" i="3"/>
  <c r="Q785" i="3"/>
  <c r="R785" i="3" s="1"/>
  <c r="S785" i="3" s="1"/>
  <c r="Q786" i="3"/>
  <c r="R786" i="3" s="1"/>
  <c r="Q787" i="3"/>
  <c r="Q788" i="3"/>
  <c r="R788" i="3" s="1"/>
  <c r="S788" i="3" s="1"/>
  <c r="Q789" i="3"/>
  <c r="R789" i="3" s="1"/>
  <c r="S789" i="3" s="1"/>
  <c r="Q790" i="3"/>
  <c r="Q791" i="3"/>
  <c r="R791" i="3" s="1"/>
  <c r="S791" i="3" s="1"/>
  <c r="Q792" i="3"/>
  <c r="Q793" i="3"/>
  <c r="R793" i="3" s="1"/>
  <c r="S793" i="3" s="1"/>
  <c r="Q794" i="3"/>
  <c r="R794" i="3" s="1"/>
  <c r="S794" i="3" s="1"/>
  <c r="Q795" i="3"/>
  <c r="Q796" i="3"/>
  <c r="Q797" i="3"/>
  <c r="R797" i="3" s="1"/>
  <c r="S797" i="3" s="1"/>
  <c r="Q798" i="3"/>
  <c r="R798" i="3" s="1"/>
  <c r="S798" i="3" s="1"/>
  <c r="Q799" i="3"/>
  <c r="Q800" i="3"/>
  <c r="Q801" i="3"/>
  <c r="R801" i="3" s="1"/>
  <c r="S801" i="3" s="1"/>
  <c r="Q802" i="3"/>
  <c r="R802" i="3" s="1"/>
  <c r="S802" i="3" s="1"/>
  <c r="Q803" i="3"/>
  <c r="Q804" i="3"/>
  <c r="Q805" i="3"/>
  <c r="R805" i="3" s="1"/>
  <c r="S805" i="3" s="1"/>
  <c r="Q806" i="3"/>
  <c r="R806" i="3" s="1"/>
  <c r="S806" i="3" s="1"/>
  <c r="Q807" i="3"/>
  <c r="R807" i="3" s="1"/>
  <c r="S807" i="3" s="1"/>
  <c r="Q808" i="3"/>
  <c r="Q809" i="3"/>
  <c r="R809" i="3" s="1"/>
  <c r="Q810" i="3"/>
  <c r="R810" i="3" s="1"/>
  <c r="S810" i="3" s="1"/>
  <c r="Q811" i="3"/>
  <c r="Q812" i="3"/>
  <c r="R812" i="3" s="1"/>
  <c r="S812" i="3" s="1"/>
  <c r="Q813" i="3"/>
  <c r="Q814" i="3"/>
  <c r="R814" i="3" s="1"/>
  <c r="Q815" i="3"/>
  <c r="Q816" i="3"/>
  <c r="R816" i="3" s="1"/>
  <c r="Q817" i="3"/>
  <c r="R817" i="3" s="1"/>
  <c r="S817" i="3" s="1"/>
  <c r="Q818" i="3"/>
  <c r="R818" i="3" s="1"/>
  <c r="S818" i="3" s="1"/>
  <c r="Q819" i="3"/>
  <c r="R819" i="3" s="1"/>
  <c r="Q820" i="3"/>
  <c r="Q821" i="3"/>
  <c r="Q822" i="3"/>
  <c r="R822" i="3" s="1"/>
  <c r="S822" i="3" s="1"/>
  <c r="Q823" i="3"/>
  <c r="Q824" i="3"/>
  <c r="Q825" i="3"/>
  <c r="R825" i="3" s="1"/>
  <c r="S825" i="3" s="1"/>
  <c r="Q826" i="3"/>
  <c r="R826" i="3" s="1"/>
  <c r="S826" i="3" s="1"/>
  <c r="Q827" i="3"/>
  <c r="Q828" i="3"/>
  <c r="R828" i="3" s="1"/>
  <c r="S828" i="3" s="1"/>
  <c r="Q829" i="3"/>
  <c r="R829" i="3" s="1"/>
  <c r="S829" i="3" s="1"/>
  <c r="Q830" i="3"/>
  <c r="Q831" i="3"/>
  <c r="R831" i="3" s="1"/>
  <c r="S831" i="3" s="1"/>
  <c r="Q832" i="3"/>
  <c r="Q833" i="3"/>
  <c r="R833" i="3" s="1"/>
  <c r="S833" i="3" s="1"/>
  <c r="Q834" i="3"/>
  <c r="R834" i="3" s="1"/>
  <c r="S834" i="3" s="1"/>
  <c r="Q835" i="3"/>
  <c r="R835" i="3" s="1"/>
  <c r="Q836" i="3"/>
  <c r="Q837" i="3"/>
  <c r="R837" i="3" s="1"/>
  <c r="Q838" i="3"/>
  <c r="Q839" i="3"/>
  <c r="Q840" i="3"/>
  <c r="Q841" i="3"/>
  <c r="R841" i="3" s="1"/>
  <c r="Q842" i="3"/>
  <c r="R842" i="3" s="1"/>
  <c r="S842" i="3" s="1"/>
  <c r="Q843" i="3"/>
  <c r="Q844" i="3"/>
  <c r="R844" i="3" s="1"/>
  <c r="S844" i="3" s="1"/>
  <c r="Q845" i="3"/>
  <c r="R845" i="3" s="1"/>
  <c r="S845" i="3" s="1"/>
  <c r="Q846" i="3"/>
  <c r="R846" i="3" s="1"/>
  <c r="Q847" i="3"/>
  <c r="Q848" i="3"/>
  <c r="Q849" i="3"/>
  <c r="Q850" i="3"/>
  <c r="R850" i="3" s="1"/>
  <c r="Q851" i="3"/>
  <c r="Q852" i="3"/>
  <c r="R852" i="3" s="1"/>
  <c r="S852" i="3" s="1"/>
  <c r="Q853" i="3"/>
  <c r="R853" i="3" s="1"/>
  <c r="S853" i="3" s="1"/>
  <c r="Q854" i="3"/>
  <c r="R854" i="3" s="1"/>
  <c r="S854" i="3" s="1"/>
  <c r="Q855" i="3"/>
  <c r="R855" i="3" s="1"/>
  <c r="S855" i="3" s="1"/>
  <c r="Q856" i="3"/>
  <c r="R856" i="3" s="1"/>
  <c r="S856" i="3" s="1"/>
  <c r="Q857" i="3"/>
  <c r="Q858" i="3"/>
  <c r="R858" i="3" s="1"/>
  <c r="S858" i="3" s="1"/>
  <c r="Q859" i="3"/>
  <c r="Q860" i="3"/>
  <c r="R860" i="3" s="1"/>
  <c r="S860" i="3" s="1"/>
  <c r="Q861" i="3"/>
  <c r="R861" i="3" s="1"/>
  <c r="S861" i="3" s="1"/>
  <c r="Q862" i="3"/>
  <c r="R862" i="3" s="1"/>
  <c r="S862" i="3" s="1"/>
  <c r="Q863" i="3"/>
  <c r="R863" i="3" s="1"/>
  <c r="Q864" i="3"/>
  <c r="Q865" i="3"/>
  <c r="R865" i="3" s="1"/>
  <c r="S865" i="3" s="1"/>
  <c r="Q866" i="3"/>
  <c r="R866" i="3" s="1"/>
  <c r="S866" i="3" s="1"/>
  <c r="Q867" i="3"/>
  <c r="Q868" i="3"/>
  <c r="Q869" i="3"/>
  <c r="R869" i="3" s="1"/>
  <c r="S869" i="3" s="1"/>
  <c r="Q870" i="3"/>
  <c r="Q871" i="3"/>
  <c r="R871" i="3" s="1"/>
  <c r="Q872" i="3"/>
  <c r="Q873" i="3"/>
  <c r="R873" i="3" s="1"/>
  <c r="Q874" i="3"/>
  <c r="R874" i="3" s="1"/>
  <c r="S874" i="3" s="1"/>
  <c r="Q875" i="3"/>
  <c r="R875" i="3" s="1"/>
  <c r="Q876" i="3"/>
  <c r="Q877" i="3"/>
  <c r="R877" i="3" s="1"/>
  <c r="S877" i="3" s="1"/>
  <c r="Q878" i="3"/>
  <c r="R878" i="3" s="1"/>
  <c r="S878" i="3" s="1"/>
  <c r="Q879" i="3"/>
  <c r="Q880" i="3"/>
  <c r="R880" i="3" s="1"/>
  <c r="S880" i="3" s="1"/>
  <c r="Q881" i="3"/>
  <c r="Q882" i="3"/>
  <c r="R882" i="3" s="1"/>
  <c r="S882" i="3" s="1"/>
  <c r="Q883" i="3"/>
  <c r="R883" i="3" s="1"/>
  <c r="Q884" i="3"/>
  <c r="R884" i="3" s="1"/>
  <c r="S884" i="3" s="1"/>
  <c r="Q885" i="3"/>
  <c r="R885" i="3" s="1"/>
  <c r="S885" i="3" s="1"/>
  <c r="Q886" i="3"/>
  <c r="Q887" i="3"/>
  <c r="Q888" i="3"/>
  <c r="Q889" i="3"/>
  <c r="R889" i="3" s="1"/>
  <c r="S889" i="3" s="1"/>
  <c r="Q890" i="3"/>
  <c r="R890" i="3" s="1"/>
  <c r="S890" i="3" s="1"/>
  <c r="Q891" i="3"/>
  <c r="Q892" i="3"/>
  <c r="R892" i="3" s="1"/>
  <c r="S892" i="3" s="1"/>
  <c r="Q893" i="3"/>
  <c r="R893" i="3" s="1"/>
  <c r="S893" i="3" s="1"/>
  <c r="Q894" i="3"/>
  <c r="R894" i="3" s="1"/>
  <c r="S894" i="3" s="1"/>
  <c r="Q895" i="3"/>
  <c r="Q896" i="3"/>
  <c r="Q897" i="3"/>
  <c r="R897" i="3" s="1"/>
  <c r="S897" i="3" s="1"/>
  <c r="Q898" i="3"/>
  <c r="R898" i="3" s="1"/>
  <c r="S898" i="3" s="1"/>
  <c r="Q899" i="3"/>
  <c r="R899" i="3" s="1"/>
  <c r="Q900" i="3"/>
  <c r="R900" i="3" s="1"/>
  <c r="S900" i="3" s="1"/>
  <c r="Q901" i="3"/>
  <c r="R901" i="3" s="1"/>
  <c r="Q902" i="3"/>
  <c r="R902" i="3" s="1"/>
  <c r="S902" i="3" s="1"/>
  <c r="Q903" i="3"/>
  <c r="Q904" i="3"/>
  <c r="Q905" i="3"/>
  <c r="Q906" i="3"/>
  <c r="R906" i="3" s="1"/>
  <c r="S906" i="3" s="1"/>
  <c r="Q907" i="3"/>
  <c r="Q908" i="3"/>
  <c r="R908" i="3" s="1"/>
  <c r="S908" i="3" s="1"/>
  <c r="Q909" i="3"/>
  <c r="R909" i="3" s="1"/>
  <c r="S909" i="3" s="1"/>
  <c r="Q910" i="3"/>
  <c r="R910" i="3" s="1"/>
  <c r="Q911" i="3"/>
  <c r="Q912" i="3"/>
  <c r="R912" i="3" s="1"/>
  <c r="S912" i="3" s="1"/>
  <c r="Q913" i="3"/>
  <c r="R913" i="3" s="1"/>
  <c r="S913" i="3" s="1"/>
  <c r="Q914" i="3"/>
  <c r="R914" i="3" s="1"/>
  <c r="S914" i="3" s="1"/>
  <c r="Q915" i="3"/>
  <c r="Q916" i="3"/>
  <c r="Q917" i="3"/>
  <c r="R917" i="3" s="1"/>
  <c r="S917" i="3" s="1"/>
  <c r="Q918" i="3"/>
  <c r="R918" i="3" s="1"/>
  <c r="S918" i="3" s="1"/>
  <c r="Q919" i="3"/>
  <c r="R919" i="3" s="1"/>
  <c r="Q920" i="3"/>
  <c r="Q921" i="3"/>
  <c r="R921" i="3" s="1"/>
  <c r="S921" i="3" s="1"/>
  <c r="Q922" i="3"/>
  <c r="R922" i="3" s="1"/>
  <c r="S922" i="3" s="1"/>
  <c r="Q923" i="3"/>
  <c r="Q924" i="3"/>
  <c r="Q925" i="3"/>
  <c r="R925" i="3" s="1"/>
  <c r="S925" i="3" s="1"/>
  <c r="Q926" i="3"/>
  <c r="R926" i="3" s="1"/>
  <c r="Q927" i="3"/>
  <c r="R927" i="3" s="1"/>
  <c r="Q928" i="3"/>
  <c r="Q929" i="3"/>
  <c r="R929" i="3" s="1"/>
  <c r="Q930" i="3"/>
  <c r="R930" i="3" s="1"/>
  <c r="S930" i="3" s="1"/>
  <c r="Q931" i="3"/>
  <c r="Q932" i="3"/>
  <c r="Q933" i="3"/>
  <c r="R933" i="3" s="1"/>
  <c r="S933" i="3" s="1"/>
  <c r="Q934" i="3"/>
  <c r="Q935" i="3"/>
  <c r="R935" i="3" s="1"/>
  <c r="S935" i="3" s="1"/>
  <c r="Q936" i="3"/>
  <c r="R936" i="3" s="1"/>
  <c r="S936" i="3" s="1"/>
  <c r="Q937" i="3"/>
  <c r="R937" i="3" s="1"/>
  <c r="Q938" i="3"/>
  <c r="R938" i="3" s="1"/>
  <c r="S938" i="3" s="1"/>
  <c r="Q939" i="3"/>
  <c r="Q940" i="3"/>
  <c r="Q941" i="3"/>
  <c r="R941" i="3" s="1"/>
  <c r="S941" i="3" s="1"/>
  <c r="Q942" i="3"/>
  <c r="R942" i="3" s="1"/>
  <c r="S942" i="3" s="1"/>
  <c r="Q943" i="3"/>
  <c r="R943" i="3" s="1"/>
  <c r="S943" i="3" s="1"/>
  <c r="Q944" i="3"/>
  <c r="Q945" i="3"/>
  <c r="R945" i="3" s="1"/>
  <c r="S945" i="3" s="1"/>
  <c r="Q946" i="3"/>
  <c r="R946" i="3" s="1"/>
  <c r="Q947" i="3"/>
  <c r="R947" i="3" s="1"/>
  <c r="Q948" i="3"/>
  <c r="Q949" i="3"/>
  <c r="R949" i="3" s="1"/>
  <c r="S949" i="3" s="1"/>
  <c r="Q950" i="3"/>
  <c r="R950" i="3" s="1"/>
  <c r="S950" i="3" s="1"/>
  <c r="Q951" i="3"/>
  <c r="R951" i="3" s="1"/>
  <c r="Q952" i="3"/>
  <c r="Q953" i="3"/>
  <c r="R953" i="3" s="1"/>
  <c r="S953" i="3" s="1"/>
  <c r="Q954" i="3"/>
  <c r="R954" i="3" s="1"/>
  <c r="S954" i="3" s="1"/>
  <c r="Q955" i="3"/>
  <c r="Q956" i="3"/>
  <c r="R956" i="3" s="1"/>
  <c r="S956" i="3" s="1"/>
  <c r="Q957" i="3"/>
  <c r="R957" i="3" s="1"/>
  <c r="S957" i="3" s="1"/>
  <c r="Q958" i="3"/>
  <c r="R958" i="3" s="1"/>
  <c r="Q959" i="3"/>
  <c r="Q960" i="3"/>
  <c r="R960" i="3" s="1"/>
  <c r="S960" i="3" s="1"/>
  <c r="Q961" i="3"/>
  <c r="R961" i="3" s="1"/>
  <c r="S961" i="3" s="1"/>
  <c r="Q962" i="3"/>
  <c r="R962" i="3" s="1"/>
  <c r="S962" i="3" s="1"/>
  <c r="Q963" i="3"/>
  <c r="R963" i="3" s="1"/>
  <c r="Q964" i="3"/>
  <c r="R964" i="3" s="1"/>
  <c r="S964" i="3" s="1"/>
  <c r="Q965" i="3"/>
  <c r="R965" i="3" s="1"/>
  <c r="Q966" i="3"/>
  <c r="Q967" i="3"/>
  <c r="Q968" i="3"/>
  <c r="Q969" i="3"/>
  <c r="R969" i="3" s="1"/>
  <c r="S969" i="3" s="1"/>
  <c r="Q970" i="3"/>
  <c r="R970" i="3" s="1"/>
  <c r="S970" i="3" s="1"/>
  <c r="Q971" i="3"/>
  <c r="Q972" i="3"/>
  <c r="R972" i="3" s="1"/>
  <c r="S972" i="3" s="1"/>
  <c r="Q973" i="3"/>
  <c r="R973" i="3" s="1"/>
  <c r="S973" i="3" s="1"/>
  <c r="Q974" i="3"/>
  <c r="R974" i="3" s="1"/>
  <c r="Q975" i="3"/>
  <c r="R975" i="3" s="1"/>
  <c r="Q976" i="3"/>
  <c r="Q977" i="3"/>
  <c r="R977" i="3" s="1"/>
  <c r="S977" i="3" s="1"/>
  <c r="Q978" i="3"/>
  <c r="R978" i="3" s="1"/>
  <c r="S978" i="3" s="1"/>
  <c r="Q979" i="3"/>
  <c r="Q980" i="3"/>
  <c r="R980" i="3" s="1"/>
  <c r="S980" i="3" s="1"/>
  <c r="Q981" i="3"/>
  <c r="R981" i="3" s="1"/>
  <c r="S981" i="3" s="1"/>
  <c r="Q982" i="3"/>
  <c r="Q983" i="3"/>
  <c r="R983" i="3" s="1"/>
  <c r="Q984" i="3"/>
  <c r="Q985" i="3"/>
  <c r="R985" i="3" s="1"/>
  <c r="S985" i="3" s="1"/>
  <c r="Q986" i="3"/>
  <c r="R986" i="3" s="1"/>
  <c r="S986" i="3" s="1"/>
  <c r="Q987" i="3"/>
  <c r="R987" i="3" s="1"/>
  <c r="Q988" i="3"/>
  <c r="Q989" i="3"/>
  <c r="R989" i="3" s="1"/>
  <c r="S989" i="3" s="1"/>
  <c r="Q990" i="3"/>
  <c r="Q991" i="3"/>
  <c r="R991" i="3" s="1"/>
  <c r="Q992" i="3"/>
  <c r="Q993" i="3"/>
  <c r="Q994" i="3"/>
  <c r="R994" i="3" s="1"/>
  <c r="S994" i="3" s="1"/>
  <c r="Q995" i="3"/>
  <c r="Q996" i="3"/>
  <c r="R996" i="3" s="1"/>
  <c r="S996" i="3" s="1"/>
  <c r="Q997" i="3"/>
  <c r="R997" i="3" s="1"/>
  <c r="S997" i="3" s="1"/>
  <c r="Q998" i="3"/>
  <c r="R998" i="3" s="1"/>
  <c r="S998" i="3" s="1"/>
  <c r="Q999" i="3"/>
  <c r="R999" i="3" s="1"/>
  <c r="Q1000" i="3"/>
  <c r="R1000" i="3" s="1"/>
  <c r="S1000" i="3" s="1"/>
  <c r="Q1001" i="3"/>
  <c r="R1001" i="3" s="1"/>
  <c r="S1001" i="3" s="1"/>
  <c r="Q1002" i="3"/>
  <c r="R1002" i="3" s="1"/>
  <c r="S1002" i="3" s="1"/>
  <c r="Q1003" i="3"/>
  <c r="Q1004" i="3"/>
  <c r="Q1005" i="3"/>
  <c r="R1005" i="3" s="1"/>
  <c r="S1005" i="3" s="1"/>
  <c r="Q1006" i="3"/>
  <c r="Q1007" i="3"/>
  <c r="R1007" i="3" s="1"/>
  <c r="S1007" i="3" s="1"/>
  <c r="Q1008" i="3"/>
  <c r="Q1009" i="3"/>
  <c r="R1009" i="3" s="1"/>
  <c r="S1009" i="3" s="1"/>
  <c r="Q1010" i="3"/>
  <c r="R1010" i="3" s="1"/>
  <c r="S1010" i="3" s="1"/>
  <c r="Q1011" i="3"/>
  <c r="R1011" i="3" s="1"/>
  <c r="Q1012" i="3"/>
  <c r="Q1013" i="3"/>
  <c r="R1013" i="3" s="1"/>
  <c r="S1013" i="3" s="1"/>
  <c r="Q1014" i="3"/>
  <c r="Q1015" i="3"/>
  <c r="R1015" i="3" s="1"/>
  <c r="Q1016" i="3"/>
  <c r="Q1017" i="3"/>
  <c r="R1017" i="3" s="1"/>
  <c r="S1017" i="3" s="1"/>
  <c r="Q1018" i="3"/>
  <c r="R1018" i="3" s="1"/>
  <c r="S1018" i="3" s="1"/>
  <c r="Q1019" i="3"/>
  <c r="R1019" i="3" s="1"/>
  <c r="Q1020" i="3"/>
  <c r="R1020" i="3" s="1"/>
  <c r="S1020" i="3" s="1"/>
  <c r="Q1021" i="3"/>
  <c r="R1021" i="3" s="1"/>
  <c r="S1021" i="3" s="1"/>
  <c r="Q1022" i="3"/>
  <c r="R1022" i="3" s="1"/>
  <c r="S1022" i="3" s="1"/>
  <c r="Q1023" i="3"/>
  <c r="Q1024" i="3"/>
  <c r="Q1025" i="3"/>
  <c r="R1025" i="3" s="1"/>
  <c r="S1025" i="3" s="1"/>
  <c r="Q1026" i="3"/>
  <c r="R1026" i="3" s="1"/>
  <c r="S1026" i="3" s="1"/>
  <c r="Q1027" i="3"/>
  <c r="R1027" i="3" s="1"/>
  <c r="Q1028" i="3"/>
  <c r="Q1029" i="3"/>
  <c r="R1029" i="3" s="1"/>
  <c r="Q1030" i="3"/>
  <c r="Q1031" i="3"/>
  <c r="R1031" i="3" s="1"/>
  <c r="Q1032" i="3"/>
  <c r="Q1033" i="3"/>
  <c r="R1033" i="3" s="1"/>
  <c r="S1033" i="3" s="1"/>
  <c r="Q1034" i="3"/>
  <c r="R1034" i="3" s="1"/>
  <c r="S1034" i="3" s="1"/>
  <c r="Q1035" i="3"/>
  <c r="Q1036" i="3"/>
  <c r="R1036" i="3" s="1"/>
  <c r="S1036" i="3" s="1"/>
  <c r="Q1037" i="3"/>
  <c r="R1037" i="3" s="1"/>
  <c r="S1037" i="3" s="1"/>
  <c r="Q1038" i="3"/>
  <c r="R1038" i="3" s="1"/>
  <c r="S1038" i="3" s="1"/>
  <c r="Q1039" i="3"/>
  <c r="Q1040" i="3"/>
  <c r="R1040" i="3" s="1"/>
  <c r="S1040" i="3" s="1"/>
  <c r="Q1041" i="3"/>
  <c r="R1041" i="3" s="1"/>
  <c r="S1041" i="3" s="1"/>
  <c r="Q1042" i="3"/>
  <c r="R1042" i="3" s="1"/>
  <c r="S1042" i="3" s="1"/>
  <c r="Q1043" i="3"/>
  <c r="Q1044" i="3"/>
  <c r="Q1045" i="3"/>
  <c r="R1045" i="3" s="1"/>
  <c r="S1045" i="3" s="1"/>
  <c r="Q1046" i="3"/>
  <c r="Q1047" i="3"/>
  <c r="R1047" i="3" s="1"/>
  <c r="Q1048" i="3"/>
  <c r="Q1049" i="3"/>
  <c r="R1049" i="3" s="1"/>
  <c r="S1049" i="3" s="1"/>
  <c r="Q1050" i="3"/>
  <c r="R1050" i="3" s="1"/>
  <c r="S1050" i="3" s="1"/>
  <c r="Q1051" i="3"/>
  <c r="Q1052" i="3"/>
  <c r="R1052" i="3" s="1"/>
  <c r="S1052" i="3" s="1"/>
  <c r="Q1053" i="3"/>
  <c r="R1053" i="3" s="1"/>
  <c r="S1053" i="3" s="1"/>
  <c r="Q1054" i="3"/>
  <c r="Q1055" i="3"/>
  <c r="Q1056" i="3"/>
  <c r="R1056" i="3" s="1"/>
  <c r="S1056" i="3" s="1"/>
  <c r="Q1057" i="3"/>
  <c r="Q1058" i="3"/>
  <c r="R1058" i="3" s="1"/>
  <c r="S1058" i="3" s="1"/>
  <c r="Q1059" i="3"/>
  <c r="Q1060" i="3"/>
  <c r="Q1061" i="3"/>
  <c r="Q1062" i="3"/>
  <c r="R1062" i="3" s="1"/>
  <c r="Q1063" i="3"/>
  <c r="R1063" i="3" s="1"/>
  <c r="Q1064" i="3"/>
  <c r="R1064" i="3" s="1"/>
  <c r="S1064" i="3" s="1"/>
  <c r="Q1065" i="3"/>
  <c r="R1065" i="3" s="1"/>
  <c r="S1065" i="3" s="1"/>
  <c r="Q1066" i="3"/>
  <c r="R1066" i="3" s="1"/>
  <c r="S1066" i="3" s="1"/>
  <c r="Q1067" i="3"/>
  <c r="Q1068" i="3"/>
  <c r="Q1069" i="3"/>
  <c r="Q1070" i="3"/>
  <c r="R1070" i="3" s="1"/>
  <c r="S1070" i="3" s="1"/>
  <c r="Q1071" i="3"/>
  <c r="Q1072" i="3"/>
  <c r="Q1073" i="3"/>
  <c r="R1073" i="3" s="1"/>
  <c r="S1073" i="3" s="1"/>
  <c r="Q1074" i="3"/>
  <c r="R1074" i="3" s="1"/>
  <c r="S1074" i="3" s="1"/>
  <c r="Q1075" i="3"/>
  <c r="R1075" i="3" s="1"/>
  <c r="Q1076" i="3"/>
  <c r="R1076" i="3" s="1"/>
  <c r="S1076" i="3" s="1"/>
  <c r="Q1077" i="3"/>
  <c r="R1077" i="3" s="1"/>
  <c r="S1077" i="3" s="1"/>
  <c r="Q1078" i="3"/>
  <c r="Q1079" i="3"/>
  <c r="R1079" i="3" s="1"/>
  <c r="S1079" i="3" s="1"/>
  <c r="Q1080" i="3"/>
  <c r="Q1081" i="3"/>
  <c r="R1081" i="3" s="1"/>
  <c r="S1081" i="3" s="1"/>
  <c r="Q1082" i="3"/>
  <c r="R1082" i="3" s="1"/>
  <c r="S1082" i="3" s="1"/>
  <c r="Q1083" i="3"/>
  <c r="Q1084" i="3"/>
  <c r="R1084" i="3" s="1"/>
  <c r="S1084" i="3" s="1"/>
  <c r="Q1085" i="3"/>
  <c r="R1085" i="3" s="1"/>
  <c r="S1085" i="3" s="1"/>
  <c r="Q1086" i="3"/>
  <c r="Q1087" i="3"/>
  <c r="Q1088" i="3"/>
  <c r="R1088" i="3" s="1"/>
  <c r="S1088" i="3" s="1"/>
  <c r="Q1089" i="3"/>
  <c r="R1089" i="3" s="1"/>
  <c r="S1089" i="3" s="1"/>
  <c r="Q1090" i="3"/>
  <c r="R1090" i="3" s="1"/>
  <c r="S1090" i="3" s="1"/>
  <c r="Q1091" i="3"/>
  <c r="R1091" i="3" s="1"/>
  <c r="Q1092" i="3"/>
  <c r="R1092" i="3" s="1"/>
  <c r="S1092" i="3" s="1"/>
  <c r="Q1093" i="3"/>
  <c r="R1093" i="3" s="1"/>
  <c r="Q1094" i="3"/>
  <c r="Q1095" i="3"/>
  <c r="Q1096" i="3"/>
  <c r="R1096" i="3" s="1"/>
  <c r="Q1097" i="3"/>
  <c r="R1097" i="3" s="1"/>
  <c r="Q1098" i="3"/>
  <c r="R1098" i="3" s="1"/>
  <c r="S1098" i="3" s="1"/>
  <c r="Q1099" i="3"/>
  <c r="Q1100" i="3"/>
  <c r="R1100" i="3" s="1"/>
  <c r="S1100" i="3" s="1"/>
  <c r="Q1101" i="3"/>
  <c r="R1101" i="3" s="1"/>
  <c r="S1101" i="3" s="1"/>
  <c r="Q1102" i="3"/>
  <c r="Q1103" i="3"/>
  <c r="Q1104" i="3"/>
  <c r="Q1105" i="3"/>
  <c r="R1105" i="3" s="1"/>
  <c r="S1105" i="3" s="1"/>
  <c r="Q1106" i="3"/>
  <c r="R1106" i="3" s="1"/>
  <c r="S1106" i="3" s="1"/>
  <c r="Q1107" i="3"/>
  <c r="Q1108" i="3"/>
  <c r="R1108" i="3" s="1"/>
  <c r="S1108" i="3" s="1"/>
  <c r="Q1109" i="3"/>
  <c r="R1109" i="3" s="1"/>
  <c r="S1109" i="3" s="1"/>
  <c r="Q1110" i="3"/>
  <c r="R1110" i="3" s="1"/>
  <c r="S1110" i="3" s="1"/>
  <c r="Q1111" i="3"/>
  <c r="R1111" i="3" s="1"/>
  <c r="Q1112" i="3"/>
  <c r="Q1113" i="3"/>
  <c r="R1113" i="3" s="1"/>
  <c r="S1113" i="3" s="1"/>
  <c r="Q1114" i="3"/>
  <c r="R1114" i="3" s="1"/>
  <c r="S1114" i="3" s="1"/>
  <c r="Q1115" i="3"/>
  <c r="Q1116" i="3"/>
  <c r="Q1117" i="3"/>
  <c r="Q1118" i="3"/>
  <c r="R1118" i="3" s="1"/>
  <c r="S1118" i="3" s="1"/>
  <c r="Q1119" i="3"/>
  <c r="R1119" i="3" s="1"/>
  <c r="Q1120" i="3"/>
  <c r="R1120" i="3" s="1"/>
  <c r="Q1121" i="3"/>
  <c r="R1121" i="3" s="1"/>
  <c r="S1121" i="3" s="1"/>
  <c r="Q1122" i="3"/>
  <c r="R1122" i="3" s="1"/>
  <c r="S1122" i="3" s="1"/>
  <c r="Q1123" i="3"/>
  <c r="Q1124" i="3"/>
  <c r="Q1125" i="3"/>
  <c r="R1125" i="3" s="1"/>
  <c r="S1125" i="3" s="1"/>
  <c r="Q1126" i="3"/>
  <c r="R1126" i="3" s="1"/>
  <c r="S1126" i="3" s="1"/>
  <c r="Q1127" i="3"/>
  <c r="R1127" i="3" s="1"/>
  <c r="Q1128" i="3"/>
  <c r="Q1129" i="3"/>
  <c r="R1129" i="3" s="1"/>
  <c r="Q1130" i="3"/>
  <c r="R1130" i="3" s="1"/>
  <c r="Q1131" i="3"/>
  <c r="Q1132" i="3"/>
  <c r="Q1133" i="3"/>
  <c r="R1133" i="3" s="1"/>
  <c r="S1133" i="3" s="1"/>
  <c r="Q1134" i="3"/>
  <c r="Q1135" i="3"/>
  <c r="R1135" i="3" s="1"/>
  <c r="Q1136" i="3"/>
  <c r="Q1137" i="3"/>
  <c r="R1137" i="3" s="1"/>
  <c r="S1137" i="3" s="1"/>
  <c r="Q1138" i="3"/>
  <c r="R1138" i="3" s="1"/>
  <c r="S1138" i="3" s="1"/>
  <c r="Q1139" i="3"/>
  <c r="R1139" i="3" s="1"/>
  <c r="Q1140" i="3"/>
  <c r="Q1141" i="3"/>
  <c r="Q1142" i="3"/>
  <c r="R1142" i="3" s="1"/>
  <c r="S1142" i="3" s="1"/>
  <c r="Q1143" i="3"/>
  <c r="Q1144" i="3"/>
  <c r="R1144" i="3" s="1"/>
  <c r="S1144" i="3" s="1"/>
  <c r="Q1145" i="3"/>
  <c r="R1145" i="3" s="1"/>
  <c r="S1145" i="3" s="1"/>
  <c r="Q1146" i="3"/>
  <c r="R1146" i="3" s="1"/>
  <c r="S1146" i="3" s="1"/>
  <c r="Q1147" i="3"/>
  <c r="Q1148" i="3"/>
  <c r="R1148" i="3" s="1"/>
  <c r="S1148" i="3" s="1"/>
  <c r="Q1149" i="3"/>
  <c r="R1149" i="3" s="1"/>
  <c r="S1149" i="3" s="1"/>
  <c r="Q1150" i="3"/>
  <c r="Q1151" i="3"/>
  <c r="Q1152" i="3"/>
  <c r="Q1153" i="3"/>
  <c r="R1153" i="3" s="1"/>
  <c r="S1153" i="3" s="1"/>
  <c r="Q1154" i="3"/>
  <c r="R1154" i="3" s="1"/>
  <c r="S1154" i="3" s="1"/>
  <c r="Q1155" i="3"/>
  <c r="R1155" i="3" s="1"/>
  <c r="Q1156" i="3"/>
  <c r="Q1157" i="3"/>
  <c r="Q1158" i="3"/>
  <c r="R1158" i="3" s="1"/>
  <c r="S1158" i="3" s="1"/>
  <c r="Q1159" i="3"/>
  <c r="R1159" i="3" s="1"/>
  <c r="Q1160" i="3"/>
  <c r="R1160" i="3" s="1"/>
  <c r="S1160" i="3" s="1"/>
  <c r="Q1161" i="3"/>
  <c r="R1161" i="3" s="1"/>
  <c r="S1161" i="3" s="1"/>
  <c r="Q1162" i="3"/>
  <c r="R1162" i="3" s="1"/>
  <c r="S1162" i="3" s="1"/>
  <c r="Q1163" i="3"/>
  <c r="Q1164" i="3"/>
  <c r="R1164" i="3" s="1"/>
  <c r="S1164" i="3" s="1"/>
  <c r="Q1165" i="3"/>
  <c r="Q1166" i="3"/>
  <c r="Q1167" i="3"/>
  <c r="Q1168" i="3"/>
  <c r="Q1169" i="3"/>
  <c r="R1169" i="3" s="1"/>
  <c r="S1169" i="3" s="1"/>
  <c r="Q1170" i="3"/>
  <c r="R1170" i="3" s="1"/>
  <c r="S1170" i="3" s="1"/>
  <c r="Q1171" i="3"/>
  <c r="Q1172" i="3"/>
  <c r="Q1173" i="3"/>
  <c r="R1173" i="3" s="1"/>
  <c r="S1173" i="3" s="1"/>
  <c r="Q1174" i="3"/>
  <c r="R1174" i="3" s="1"/>
  <c r="S1174" i="3" s="1"/>
  <c r="Q1175" i="3"/>
  <c r="R1175" i="3" s="1"/>
  <c r="Q1176" i="3"/>
  <c r="R1176" i="3" s="1"/>
  <c r="S1176" i="3" s="1"/>
  <c r="Q1177" i="3"/>
  <c r="R1177" i="3" s="1"/>
  <c r="S1177" i="3" s="1"/>
  <c r="Q1178" i="3"/>
  <c r="R1178" i="3" s="1"/>
  <c r="S1178" i="3" s="1"/>
  <c r="Q1179" i="3"/>
  <c r="Q1180" i="3"/>
  <c r="R1180" i="3" s="1"/>
  <c r="S1180" i="3" s="1"/>
  <c r="Q1181" i="3"/>
  <c r="Q1182" i="3"/>
  <c r="Q1183" i="3"/>
  <c r="Q1184" i="3"/>
  <c r="Q1185" i="3"/>
  <c r="Q1186" i="3"/>
  <c r="R1186" i="3" s="1"/>
  <c r="S1186" i="3" s="1"/>
  <c r="Q1187" i="3"/>
  <c r="Q1188" i="3"/>
  <c r="R1188" i="3" s="1"/>
  <c r="S1188" i="3" s="1"/>
  <c r="Q1189" i="3"/>
  <c r="R1189" i="3" s="1"/>
  <c r="S1189" i="3" s="1"/>
  <c r="Q1190" i="3"/>
  <c r="Q1191" i="3"/>
  <c r="R1191" i="3" s="1"/>
  <c r="Q1192" i="3"/>
  <c r="Q1193" i="3"/>
  <c r="R1193" i="3" s="1"/>
  <c r="S1193" i="3" s="1"/>
  <c r="Q1194" i="3"/>
  <c r="R1194" i="3" s="1"/>
  <c r="S1194" i="3" s="1"/>
  <c r="Q1195" i="3"/>
  <c r="Q1196" i="3"/>
  <c r="Q1197" i="3"/>
  <c r="R1197" i="3" s="1"/>
  <c r="S1197" i="3" s="1"/>
  <c r="Q1198" i="3"/>
  <c r="Q1199" i="3"/>
  <c r="R1199" i="3" s="1"/>
  <c r="Q1200" i="3"/>
  <c r="R1200" i="3" s="1"/>
  <c r="Q1201" i="3"/>
  <c r="R1201" i="3" s="1"/>
  <c r="S1201" i="3" s="1"/>
  <c r="Q1202" i="3"/>
  <c r="R1202" i="3" s="1"/>
  <c r="S1202" i="3" s="1"/>
  <c r="Q1203" i="3"/>
  <c r="Q1204" i="3"/>
  <c r="R1204" i="3" s="1"/>
  <c r="S1204" i="3" s="1"/>
  <c r="Q1205" i="3"/>
  <c r="R1205" i="3" s="1"/>
  <c r="S1205" i="3" s="1"/>
  <c r="Q1206" i="3"/>
  <c r="Q1207" i="3"/>
  <c r="Q1208" i="3"/>
  <c r="Q1209" i="3"/>
  <c r="R1209" i="3" s="1"/>
  <c r="S1209" i="3" s="1"/>
  <c r="Q1210" i="3"/>
  <c r="R1210" i="3" s="1"/>
  <c r="S1210" i="3" s="1"/>
  <c r="Q1211" i="3"/>
  <c r="Q1212" i="3"/>
  <c r="Q1213" i="3"/>
  <c r="R1213" i="3" s="1"/>
  <c r="S1213" i="3" s="1"/>
  <c r="Q1214" i="3"/>
  <c r="Q1215" i="3"/>
  <c r="R1215" i="3" s="1"/>
  <c r="Q1216" i="3"/>
  <c r="Q1217" i="3"/>
  <c r="R1217" i="3" s="1"/>
  <c r="S1217" i="3" s="1"/>
  <c r="Q1218" i="3"/>
  <c r="R1218" i="3" s="1"/>
  <c r="S1218" i="3" s="1"/>
  <c r="Q1219" i="3"/>
  <c r="R1219" i="3" s="1"/>
  <c r="Q1220" i="3"/>
  <c r="R1220" i="3" s="1"/>
  <c r="Q1221" i="3"/>
  <c r="Q1222" i="3"/>
  <c r="Q1223" i="3"/>
  <c r="Q1224" i="3"/>
  <c r="R1224" i="3" s="1"/>
  <c r="S1224" i="3" s="1"/>
  <c r="Q1225" i="3"/>
  <c r="R1225" i="3" s="1"/>
  <c r="S1225" i="3" s="1"/>
  <c r="Q1226" i="3"/>
  <c r="R1226" i="3" s="1"/>
  <c r="S1226" i="3" s="1"/>
  <c r="Q1227" i="3"/>
  <c r="Q1228" i="3"/>
  <c r="R1228" i="3" s="1"/>
  <c r="Q1229" i="3"/>
  <c r="R1229" i="3" s="1"/>
  <c r="S1229" i="3" s="1"/>
  <c r="Q1230" i="3"/>
  <c r="R1230" i="3" s="1"/>
  <c r="S1230" i="3" s="1"/>
  <c r="Q1231" i="3"/>
  <c r="R1231" i="3" s="1"/>
  <c r="S1231" i="3" s="1"/>
  <c r="Q1232" i="3"/>
  <c r="Q1233" i="3"/>
  <c r="R1233" i="3" s="1"/>
  <c r="S1233" i="3" s="1"/>
  <c r="Q1234" i="3"/>
  <c r="R1234" i="3" s="1"/>
  <c r="S1234" i="3" s="1"/>
  <c r="Q1235" i="3"/>
  <c r="Q1236" i="3"/>
  <c r="R1236" i="3" s="1"/>
  <c r="S1236" i="3" s="1"/>
  <c r="Q1237" i="3"/>
  <c r="R1237" i="3" s="1"/>
  <c r="S1237" i="3" s="1"/>
  <c r="Q1238" i="3"/>
  <c r="Q1239" i="3"/>
  <c r="R1239" i="3" s="1"/>
  <c r="Q1240" i="3"/>
  <c r="Q1241" i="3"/>
  <c r="Q1242" i="3"/>
  <c r="R1242" i="3" s="1"/>
  <c r="S1242" i="3" s="1"/>
  <c r="Q1243" i="3"/>
  <c r="Q1244" i="3"/>
  <c r="R1244" i="3" s="1"/>
  <c r="S1244" i="3" s="1"/>
  <c r="Q1245" i="3"/>
  <c r="R1245" i="3" s="1"/>
  <c r="S1245" i="3" s="1"/>
  <c r="R4" i="3"/>
  <c r="R6" i="3"/>
  <c r="S6" i="3" s="1"/>
  <c r="R7" i="3"/>
  <c r="R8" i="3"/>
  <c r="S8" i="3" s="1"/>
  <c r="R9" i="3"/>
  <c r="S9" i="3" s="1"/>
  <c r="R11" i="3"/>
  <c r="R13" i="3"/>
  <c r="R14" i="3"/>
  <c r="R15" i="3"/>
  <c r="S15" i="3" s="1"/>
  <c r="R16" i="3"/>
  <c r="R19" i="3"/>
  <c r="R20" i="3"/>
  <c r="S20" i="3" s="1"/>
  <c r="R22" i="3"/>
  <c r="S22" i="3" s="1"/>
  <c r="R27" i="3"/>
  <c r="S27" i="3" s="1"/>
  <c r="R28" i="3"/>
  <c r="R30" i="3"/>
  <c r="R31" i="3"/>
  <c r="S31" i="3" s="1"/>
  <c r="R32" i="3"/>
  <c r="R33" i="3"/>
  <c r="S33" i="3" s="1"/>
  <c r="R35" i="3"/>
  <c r="S35" i="3" s="1"/>
  <c r="R37" i="3"/>
  <c r="S37" i="3" s="1"/>
  <c r="R43" i="3"/>
  <c r="R44" i="3"/>
  <c r="S44" i="3" s="1"/>
  <c r="R45" i="3"/>
  <c r="S45" i="3" s="1"/>
  <c r="R46" i="3"/>
  <c r="R48" i="3"/>
  <c r="S48" i="3" s="1"/>
  <c r="R52" i="3"/>
  <c r="R54" i="3"/>
  <c r="S54" i="3" s="1"/>
  <c r="R55" i="3"/>
  <c r="S55" i="3" s="1"/>
  <c r="R56" i="3"/>
  <c r="R59" i="3"/>
  <c r="S59" i="3" s="1"/>
  <c r="R62" i="3"/>
  <c r="R63" i="3"/>
  <c r="R64" i="3"/>
  <c r="R70" i="3"/>
  <c r="S70" i="3" s="1"/>
  <c r="R71" i="3"/>
  <c r="S71" i="3" s="1"/>
  <c r="R75" i="3"/>
  <c r="R77" i="3"/>
  <c r="S77" i="3" s="1"/>
  <c r="R78" i="3"/>
  <c r="R79" i="3"/>
  <c r="R83" i="3"/>
  <c r="S83" i="3" s="1"/>
  <c r="R86" i="3"/>
  <c r="R88" i="3"/>
  <c r="S88" i="3" s="1"/>
  <c r="R91" i="3"/>
  <c r="R92" i="3"/>
  <c r="S92" i="3" s="1"/>
  <c r="R93" i="3"/>
  <c r="R94" i="3"/>
  <c r="S94" i="3" s="1"/>
  <c r="R99" i="3"/>
  <c r="R100" i="3"/>
  <c r="S100" i="3" s="1"/>
  <c r="R102" i="3"/>
  <c r="S102" i="3" s="1"/>
  <c r="R104" i="3"/>
  <c r="R108" i="3"/>
  <c r="S108" i="3" s="1"/>
  <c r="R109" i="3"/>
  <c r="R110" i="3"/>
  <c r="R112" i="3"/>
  <c r="R118" i="3"/>
  <c r="S118" i="3" s="1"/>
  <c r="R119" i="3"/>
  <c r="R120" i="3"/>
  <c r="S120" i="3" s="1"/>
  <c r="R123" i="3"/>
  <c r="S123" i="3" s="1"/>
  <c r="R125" i="3"/>
  <c r="R126" i="3"/>
  <c r="R132" i="3"/>
  <c r="S132" i="3" s="1"/>
  <c r="R134" i="3"/>
  <c r="S134" i="3" s="1"/>
  <c r="R135" i="3"/>
  <c r="R136" i="3"/>
  <c r="R139" i="3"/>
  <c r="S139" i="3" s="1"/>
  <c r="R142" i="3"/>
  <c r="R143" i="3"/>
  <c r="R147" i="3"/>
  <c r="S147" i="3" s="1"/>
  <c r="R148" i="3"/>
  <c r="R150" i="3"/>
  <c r="R152" i="3"/>
  <c r="R153" i="3"/>
  <c r="S153" i="3" s="1"/>
  <c r="R155" i="3"/>
  <c r="S155" i="3" s="1"/>
  <c r="R156" i="3"/>
  <c r="S156" i="3" s="1"/>
  <c r="R160" i="3"/>
  <c r="R163" i="3"/>
  <c r="S163" i="3" s="1"/>
  <c r="R164" i="3"/>
  <c r="R165" i="3"/>
  <c r="R171" i="3"/>
  <c r="R172" i="3"/>
  <c r="S172" i="3" s="1"/>
  <c r="R175" i="3"/>
  <c r="R176" i="3"/>
  <c r="R180" i="3"/>
  <c r="S180" i="3" s="1"/>
  <c r="R181" i="3"/>
  <c r="R184" i="3"/>
  <c r="S184" i="3" s="1"/>
  <c r="R187" i="3"/>
  <c r="R189" i="3"/>
  <c r="S189" i="3" s="1"/>
  <c r="R191" i="3"/>
  <c r="R198" i="3"/>
  <c r="S198" i="3" s="1"/>
  <c r="R200" i="3"/>
  <c r="R203" i="3"/>
  <c r="S203" i="3" s="1"/>
  <c r="R205" i="3"/>
  <c r="R209" i="3"/>
  <c r="S209" i="3" s="1"/>
  <c r="R211" i="3"/>
  <c r="S211" i="3" s="1"/>
  <c r="R216" i="3"/>
  <c r="R220" i="3"/>
  <c r="S220" i="3" s="1"/>
  <c r="R221" i="3"/>
  <c r="S221" i="3" s="1"/>
  <c r="R222" i="3"/>
  <c r="R224" i="3"/>
  <c r="R227" i="3"/>
  <c r="R229" i="3"/>
  <c r="R232" i="3"/>
  <c r="S232" i="3" s="1"/>
  <c r="R235" i="3"/>
  <c r="R236" i="3"/>
  <c r="S236" i="3" s="1"/>
  <c r="R238" i="3"/>
  <c r="R241" i="3"/>
  <c r="S241" i="3" s="1"/>
  <c r="R244" i="3"/>
  <c r="S244" i="3" s="1"/>
  <c r="R245" i="3"/>
  <c r="R247" i="3"/>
  <c r="R248" i="3"/>
  <c r="R255" i="3"/>
  <c r="S255" i="3" s="1"/>
  <c r="R256" i="3"/>
  <c r="R260" i="3"/>
  <c r="R262" i="3"/>
  <c r="S262" i="3" s="1"/>
  <c r="R264" i="3"/>
  <c r="S264" i="3" s="1"/>
  <c r="R267" i="3"/>
  <c r="S267" i="3" s="1"/>
  <c r="R269" i="3"/>
  <c r="S269" i="3" s="1"/>
  <c r="R272" i="3"/>
  <c r="S272" i="3" s="1"/>
  <c r="R275" i="3"/>
  <c r="R276" i="3"/>
  <c r="R280" i="3"/>
  <c r="S280" i="3" s="1"/>
  <c r="R281" i="3"/>
  <c r="S281" i="3" s="1"/>
  <c r="R283" i="3"/>
  <c r="R286" i="3"/>
  <c r="R287" i="3"/>
  <c r="S287" i="3" s="1"/>
  <c r="R288" i="3"/>
  <c r="R291" i="3"/>
  <c r="S291" i="3" s="1"/>
  <c r="R292" i="3"/>
  <c r="S292" i="3" s="1"/>
  <c r="R293" i="3"/>
  <c r="R296" i="3"/>
  <c r="S296" i="3" s="1"/>
  <c r="R299" i="3"/>
  <c r="R300" i="3"/>
  <c r="S300" i="3" s="1"/>
  <c r="R301" i="3"/>
  <c r="R302" i="3"/>
  <c r="R303" i="3"/>
  <c r="S303" i="3" s="1"/>
  <c r="R304" i="3"/>
  <c r="R309" i="3"/>
  <c r="S309" i="3" s="1"/>
  <c r="R310" i="3"/>
  <c r="S310" i="3" s="1"/>
  <c r="R315" i="3"/>
  <c r="R317" i="3"/>
  <c r="S317" i="3" s="1"/>
  <c r="R318" i="3"/>
  <c r="S318" i="3" s="1"/>
  <c r="R320" i="3"/>
  <c r="R321" i="3"/>
  <c r="S321" i="3" s="1"/>
  <c r="R324" i="3"/>
  <c r="S324" i="3" s="1"/>
  <c r="R327" i="3"/>
  <c r="S327" i="3" s="1"/>
  <c r="R331" i="3"/>
  <c r="S331" i="3" s="1"/>
  <c r="R334" i="3"/>
  <c r="S334" i="3" s="1"/>
  <c r="R335" i="3"/>
  <c r="R336" i="3"/>
  <c r="S336" i="3" s="1"/>
  <c r="R339" i="3"/>
  <c r="R344" i="3"/>
  <c r="R347" i="3"/>
  <c r="S347" i="3" s="1"/>
  <c r="R350" i="3"/>
  <c r="R352" i="3"/>
  <c r="S352" i="3" s="1"/>
  <c r="R353" i="3"/>
  <c r="S353" i="3" s="1"/>
  <c r="R355" i="3"/>
  <c r="R357" i="3"/>
  <c r="R360" i="3"/>
  <c r="S360" i="3" s="1"/>
  <c r="R364" i="3"/>
  <c r="S364" i="3" s="1"/>
  <c r="R366" i="3"/>
  <c r="S366" i="3" s="1"/>
  <c r="R367" i="3"/>
  <c r="R368" i="3"/>
  <c r="R375" i="3"/>
  <c r="S375" i="3" s="1"/>
  <c r="R376" i="3"/>
  <c r="S376" i="3" s="1"/>
  <c r="R379" i="3"/>
  <c r="R381" i="3"/>
  <c r="S381" i="3" s="1"/>
  <c r="R383" i="3"/>
  <c r="R384" i="3"/>
  <c r="R390" i="3"/>
  <c r="R391" i="3"/>
  <c r="R392" i="3"/>
  <c r="R395" i="3"/>
  <c r="S395" i="3" s="1"/>
  <c r="R398" i="3"/>
  <c r="S398" i="3" s="1"/>
  <c r="R403" i="3"/>
  <c r="S403" i="3" s="1"/>
  <c r="R406" i="3"/>
  <c r="S406" i="3" s="1"/>
  <c r="R408" i="3"/>
  <c r="R409" i="3"/>
  <c r="S409" i="3" s="1"/>
  <c r="R411" i="3"/>
  <c r="S411" i="3" s="1"/>
  <c r="R412" i="3"/>
  <c r="S412" i="3" s="1"/>
  <c r="R414" i="3"/>
  <c r="S414" i="3" s="1"/>
  <c r="R419" i="3"/>
  <c r="R420" i="3"/>
  <c r="S420" i="3" s="1"/>
  <c r="R421" i="3"/>
  <c r="S421" i="3" s="1"/>
  <c r="R422" i="3"/>
  <c r="R427" i="3"/>
  <c r="S427" i="3" s="1"/>
  <c r="R428" i="3"/>
  <c r="R430" i="3"/>
  <c r="S430" i="3" s="1"/>
  <c r="R433" i="3"/>
  <c r="S433" i="3" s="1"/>
  <c r="R436" i="3"/>
  <c r="S436" i="3" s="1"/>
  <c r="R438" i="3"/>
  <c r="R440" i="3"/>
  <c r="R443" i="3"/>
  <c r="R445" i="3"/>
  <c r="R447" i="3"/>
  <c r="R455" i="3"/>
  <c r="S455" i="3" s="1"/>
  <c r="R456" i="3"/>
  <c r="R459" i="3"/>
  <c r="S459" i="3" s="1"/>
  <c r="R461" i="3"/>
  <c r="S461" i="3" s="1"/>
  <c r="R465" i="3"/>
  <c r="S465" i="3" s="1"/>
  <c r="R467" i="3"/>
  <c r="R470" i="3"/>
  <c r="R472" i="3"/>
  <c r="S472" i="3" s="1"/>
  <c r="R473" i="3"/>
  <c r="S473" i="3" s="1"/>
  <c r="R476" i="3"/>
  <c r="R480" i="3"/>
  <c r="R483" i="3"/>
  <c r="S483" i="3" s="1"/>
  <c r="R486" i="3"/>
  <c r="S486" i="3" s="1"/>
  <c r="R488" i="3"/>
  <c r="R491" i="3"/>
  <c r="R494" i="3"/>
  <c r="R496" i="3"/>
  <c r="S496" i="3" s="1"/>
  <c r="R497" i="3"/>
  <c r="S497" i="3" s="1"/>
  <c r="R500" i="3"/>
  <c r="S500" i="3" s="1"/>
  <c r="R502" i="3"/>
  <c r="S502" i="3" s="1"/>
  <c r="R503" i="3"/>
  <c r="R510" i="3"/>
  <c r="S510" i="3" s="1"/>
  <c r="R511" i="3"/>
  <c r="S511" i="3" s="1"/>
  <c r="R512" i="3"/>
  <c r="S512" i="3" s="1"/>
  <c r="R516" i="3"/>
  <c r="S516" i="3" s="1"/>
  <c r="R518" i="3"/>
  <c r="S518" i="3" s="1"/>
  <c r="R523" i="3"/>
  <c r="S523" i="3" s="1"/>
  <c r="R526" i="3"/>
  <c r="R527" i="3"/>
  <c r="S527" i="3" s="1"/>
  <c r="R528" i="3"/>
  <c r="S528" i="3" s="1"/>
  <c r="R531" i="3"/>
  <c r="R532" i="3"/>
  <c r="R534" i="3"/>
  <c r="S534" i="3" s="1"/>
  <c r="R539" i="3"/>
  <c r="R540" i="3"/>
  <c r="S540" i="3" s="1"/>
  <c r="R542" i="3"/>
  <c r="R543" i="3"/>
  <c r="S543" i="3" s="1"/>
  <c r="R544" i="3"/>
  <c r="R547" i="3"/>
  <c r="S547" i="3" s="1"/>
  <c r="R549" i="3"/>
  <c r="S549" i="3" s="1"/>
  <c r="R555" i="3"/>
  <c r="R556" i="3"/>
  <c r="R557" i="3"/>
  <c r="S557" i="3" s="1"/>
  <c r="R558" i="3"/>
  <c r="S558" i="3" s="1"/>
  <c r="R560" i="3"/>
  <c r="R564" i="3"/>
  <c r="R565" i="3"/>
  <c r="R568" i="3"/>
  <c r="S568" i="3" s="1"/>
  <c r="R571" i="3"/>
  <c r="S571" i="3" s="1"/>
  <c r="R574" i="3"/>
  <c r="R575" i="3"/>
  <c r="R576" i="3"/>
  <c r="S576" i="3" s="1"/>
  <c r="R580" i="3"/>
  <c r="S580" i="3" s="1"/>
  <c r="R583" i="3"/>
  <c r="S583" i="3" s="1"/>
  <c r="R587" i="3"/>
  <c r="R589" i="3"/>
  <c r="S589" i="3" s="1"/>
  <c r="R590" i="3"/>
  <c r="S590" i="3" s="1"/>
  <c r="R591" i="3"/>
  <c r="R592" i="3"/>
  <c r="R595" i="3"/>
  <c r="S595" i="3" s="1"/>
  <c r="R598" i="3"/>
  <c r="S598" i="3" s="1"/>
  <c r="R603" i="3"/>
  <c r="R604" i="3"/>
  <c r="S604" i="3" s="1"/>
  <c r="R605" i="3"/>
  <c r="S605" i="3" s="1"/>
  <c r="R606" i="3"/>
  <c r="R608" i="3"/>
  <c r="R611" i="3"/>
  <c r="R612" i="3"/>
  <c r="S612" i="3" s="1"/>
  <c r="R616" i="3"/>
  <c r="S616" i="3" s="1"/>
  <c r="R620" i="3"/>
  <c r="S620" i="3" s="1"/>
  <c r="R621" i="3"/>
  <c r="S621" i="3" s="1"/>
  <c r="R622" i="3"/>
  <c r="S622" i="3" s="1"/>
  <c r="R624" i="3"/>
  <c r="R628" i="3"/>
  <c r="S628" i="3" s="1"/>
  <c r="R630" i="3"/>
  <c r="S630" i="3" s="1"/>
  <c r="R632" i="3"/>
  <c r="S632" i="3" s="1"/>
  <c r="R635" i="3"/>
  <c r="S635" i="3" s="1"/>
  <c r="R637" i="3"/>
  <c r="R640" i="3"/>
  <c r="R644" i="3"/>
  <c r="S644" i="3" s="1"/>
  <c r="R646" i="3"/>
  <c r="S646" i="3" s="1"/>
  <c r="R647" i="3"/>
  <c r="S647" i="3" s="1"/>
  <c r="R651" i="3"/>
  <c r="S651" i="3" s="1"/>
  <c r="R654" i="3"/>
  <c r="S654" i="3" s="1"/>
  <c r="R657" i="3"/>
  <c r="S657" i="3" s="1"/>
  <c r="R659" i="3"/>
  <c r="S659" i="3" s="1"/>
  <c r="R660" i="3"/>
  <c r="S660" i="3" s="1"/>
  <c r="R662" i="3"/>
  <c r="S662" i="3" s="1"/>
  <c r="R664" i="3"/>
  <c r="S664" i="3" s="1"/>
  <c r="R667" i="3"/>
  <c r="R670" i="3"/>
  <c r="R672" i="3"/>
  <c r="R675" i="3"/>
  <c r="S675" i="3" s="1"/>
  <c r="R676" i="3"/>
  <c r="S676" i="3" s="1"/>
  <c r="R680" i="3"/>
  <c r="S680" i="3" s="1"/>
  <c r="R683" i="3"/>
  <c r="S683" i="3" s="1"/>
  <c r="R687" i="3"/>
  <c r="S687" i="3" s="1"/>
  <c r="R688" i="3"/>
  <c r="S688" i="3" s="1"/>
  <c r="R692" i="3"/>
  <c r="S692" i="3" s="1"/>
  <c r="R694" i="3"/>
  <c r="S694" i="3" s="1"/>
  <c r="R696" i="3"/>
  <c r="S696" i="3" s="1"/>
  <c r="R699" i="3"/>
  <c r="R701" i="3"/>
  <c r="S701" i="3" s="1"/>
  <c r="R704" i="3"/>
  <c r="S704" i="3" s="1"/>
  <c r="R705" i="3"/>
  <c r="S705" i="3" s="1"/>
  <c r="R710" i="3"/>
  <c r="S710" i="3" s="1"/>
  <c r="R711" i="3"/>
  <c r="S711" i="3" s="1"/>
  <c r="R713" i="3"/>
  <c r="R715" i="3"/>
  <c r="R720" i="3"/>
  <c r="S720" i="3" s="1"/>
  <c r="R723" i="3"/>
  <c r="S723" i="3" s="1"/>
  <c r="R724" i="3"/>
  <c r="S724" i="3" s="1"/>
  <c r="R728" i="3"/>
  <c r="S728" i="3" s="1"/>
  <c r="R732" i="3"/>
  <c r="S732" i="3" s="1"/>
  <c r="R736" i="3"/>
  <c r="R737" i="3"/>
  <c r="S737" i="3" s="1"/>
  <c r="R739" i="3"/>
  <c r="R744" i="3"/>
  <c r="S744" i="3" s="1"/>
  <c r="R747" i="3"/>
  <c r="S747" i="3" s="1"/>
  <c r="R748" i="3"/>
  <c r="S748" i="3" s="1"/>
  <c r="R750" i="3"/>
  <c r="R756" i="3"/>
  <c r="S756" i="3" s="1"/>
  <c r="R758" i="3"/>
  <c r="S758" i="3" s="1"/>
  <c r="R760" i="3"/>
  <c r="S760" i="3" s="1"/>
  <c r="R766" i="3"/>
  <c r="S766" i="3" s="1"/>
  <c r="R767" i="3"/>
  <c r="S767" i="3" s="1"/>
  <c r="R768" i="3"/>
  <c r="R772" i="3"/>
  <c r="S772" i="3" s="1"/>
  <c r="R776" i="3"/>
  <c r="R777" i="3"/>
  <c r="R779" i="3"/>
  <c r="S779" i="3" s="1"/>
  <c r="R783" i="3"/>
  <c r="R784" i="3"/>
  <c r="S784" i="3" s="1"/>
  <c r="R787" i="3"/>
  <c r="S787" i="3" s="1"/>
  <c r="R790" i="3"/>
  <c r="S790" i="3" s="1"/>
  <c r="R792" i="3"/>
  <c r="R795" i="3"/>
  <c r="S795" i="3" s="1"/>
  <c r="R796" i="3"/>
  <c r="S796" i="3" s="1"/>
  <c r="R799" i="3"/>
  <c r="S799" i="3" s="1"/>
  <c r="R800" i="3"/>
  <c r="R803" i="3"/>
  <c r="R804" i="3"/>
  <c r="S804" i="3" s="1"/>
  <c r="R808" i="3"/>
  <c r="S808" i="3" s="1"/>
  <c r="R811" i="3"/>
  <c r="S811" i="3" s="1"/>
  <c r="R813" i="3"/>
  <c r="S813" i="3" s="1"/>
  <c r="R815" i="3"/>
  <c r="S815" i="3" s="1"/>
  <c r="R820" i="3"/>
  <c r="S820" i="3" s="1"/>
  <c r="R821" i="3"/>
  <c r="S821" i="3" s="1"/>
  <c r="R823" i="3"/>
  <c r="R824" i="3"/>
  <c r="S824" i="3" s="1"/>
  <c r="R827" i="3"/>
  <c r="R830" i="3"/>
  <c r="R832" i="3"/>
  <c r="S832" i="3" s="1"/>
  <c r="R836" i="3"/>
  <c r="S836" i="3" s="1"/>
  <c r="R838" i="3"/>
  <c r="R839" i="3"/>
  <c r="S839" i="3" s="1"/>
  <c r="R840" i="3"/>
  <c r="S840" i="3" s="1"/>
  <c r="R843" i="3"/>
  <c r="R847" i="3"/>
  <c r="R848" i="3"/>
  <c r="S848" i="3" s="1"/>
  <c r="R849" i="3"/>
  <c r="S849" i="3" s="1"/>
  <c r="R851" i="3"/>
  <c r="R857" i="3"/>
  <c r="S857" i="3" s="1"/>
  <c r="R859" i="3"/>
  <c r="S859" i="3" s="1"/>
  <c r="R864" i="3"/>
  <c r="R867" i="3"/>
  <c r="S867" i="3" s="1"/>
  <c r="R868" i="3"/>
  <c r="S868" i="3" s="1"/>
  <c r="R870" i="3"/>
  <c r="S870" i="3" s="1"/>
  <c r="R872" i="3"/>
  <c r="S872" i="3" s="1"/>
  <c r="R876" i="3"/>
  <c r="S876" i="3" s="1"/>
  <c r="R879" i="3"/>
  <c r="S879" i="3" s="1"/>
  <c r="R881" i="3"/>
  <c r="S881" i="3" s="1"/>
  <c r="R886" i="3"/>
  <c r="S886" i="3" s="1"/>
  <c r="R887" i="3"/>
  <c r="S887" i="3" s="1"/>
  <c r="R888" i="3"/>
  <c r="R891" i="3"/>
  <c r="R895" i="3"/>
  <c r="S895" i="3" s="1"/>
  <c r="R896" i="3"/>
  <c r="S896" i="3" s="1"/>
  <c r="R903" i="3"/>
  <c r="R904" i="3"/>
  <c r="S904" i="3" s="1"/>
  <c r="R905" i="3"/>
  <c r="S905" i="3" s="1"/>
  <c r="R907" i="3"/>
  <c r="S907" i="3" s="1"/>
  <c r="R911" i="3"/>
  <c r="R915" i="3"/>
  <c r="S915" i="3" s="1"/>
  <c r="R916" i="3"/>
  <c r="S916" i="3" s="1"/>
  <c r="R920" i="3"/>
  <c r="R923" i="3"/>
  <c r="S923" i="3" s="1"/>
  <c r="R924" i="3"/>
  <c r="S924" i="3" s="1"/>
  <c r="R928" i="3"/>
  <c r="R931" i="3"/>
  <c r="S931" i="3" s="1"/>
  <c r="R932" i="3"/>
  <c r="S932" i="3" s="1"/>
  <c r="R934" i="3"/>
  <c r="S934" i="3" s="1"/>
  <c r="R939" i="3"/>
  <c r="R940" i="3"/>
  <c r="S940" i="3" s="1"/>
  <c r="R944" i="3"/>
  <c r="R948" i="3"/>
  <c r="S948" i="3" s="1"/>
  <c r="R952" i="3"/>
  <c r="R955" i="3"/>
  <c r="S955" i="3" s="1"/>
  <c r="R959" i="3"/>
  <c r="R966" i="3"/>
  <c r="S966" i="3" s="1"/>
  <c r="R967" i="3"/>
  <c r="S967" i="3" s="1"/>
  <c r="R968" i="3"/>
  <c r="S968" i="3" s="1"/>
  <c r="R971" i="3"/>
  <c r="S971" i="3" s="1"/>
  <c r="R976" i="3"/>
  <c r="S976" i="3" s="1"/>
  <c r="R979" i="3"/>
  <c r="R982" i="3"/>
  <c r="S982" i="3" s="1"/>
  <c r="R984" i="3"/>
  <c r="S984" i="3" s="1"/>
  <c r="R988" i="3"/>
  <c r="S988" i="3" s="1"/>
  <c r="R990" i="3"/>
  <c r="R992" i="3"/>
  <c r="S992" i="3" s="1"/>
  <c r="R993" i="3"/>
  <c r="S993" i="3" s="1"/>
  <c r="R995" i="3"/>
  <c r="S995" i="3" s="1"/>
  <c r="R1003" i="3"/>
  <c r="R1004" i="3"/>
  <c r="S1004" i="3" s="1"/>
  <c r="R1006" i="3"/>
  <c r="S1006" i="3" s="1"/>
  <c r="R1008" i="3"/>
  <c r="R1012" i="3"/>
  <c r="S1012" i="3" s="1"/>
  <c r="R1014" i="3"/>
  <c r="S1014" i="3" s="1"/>
  <c r="R1016" i="3"/>
  <c r="S1016" i="3" s="1"/>
  <c r="R1023" i="3"/>
  <c r="R1024" i="3"/>
  <c r="R1028" i="3"/>
  <c r="S1028" i="3" s="1"/>
  <c r="R1030" i="3"/>
  <c r="S1030" i="3" s="1"/>
  <c r="R1032" i="3"/>
  <c r="S1032" i="3" s="1"/>
  <c r="R1035" i="3"/>
  <c r="R1039" i="3"/>
  <c r="S1039" i="3" s="1"/>
  <c r="R1043" i="3"/>
  <c r="R1044" i="3"/>
  <c r="S1044" i="3" s="1"/>
  <c r="R1046" i="3"/>
  <c r="S1046" i="3" s="1"/>
  <c r="R1048" i="3"/>
  <c r="R1051" i="3"/>
  <c r="R1054" i="3"/>
  <c r="S1054" i="3" s="1"/>
  <c r="R1055" i="3"/>
  <c r="S1055" i="3" s="1"/>
  <c r="R1057" i="3"/>
  <c r="R1059" i="3"/>
  <c r="S1059" i="3" s="1"/>
  <c r="R1060" i="3"/>
  <c r="S1060" i="3" s="1"/>
  <c r="R1061" i="3"/>
  <c r="S1061" i="3" s="1"/>
  <c r="R1067" i="3"/>
  <c r="R1068" i="3"/>
  <c r="S1068" i="3" s="1"/>
  <c r="R1069" i="3"/>
  <c r="S1069" i="3" s="1"/>
  <c r="R1071" i="3"/>
  <c r="S1071" i="3" s="1"/>
  <c r="R1072" i="3"/>
  <c r="S1072" i="3" s="1"/>
  <c r="R1078" i="3"/>
  <c r="R1080" i="3"/>
  <c r="S1080" i="3" s="1"/>
  <c r="R1083" i="3"/>
  <c r="R1086" i="3"/>
  <c r="R1087" i="3"/>
  <c r="S1087" i="3" s="1"/>
  <c r="R1094" i="3"/>
  <c r="R1095" i="3"/>
  <c r="S1095" i="3" s="1"/>
  <c r="R1099" i="3"/>
  <c r="S1099" i="3" s="1"/>
  <c r="R1102" i="3"/>
  <c r="R1103" i="3"/>
  <c r="R1104" i="3"/>
  <c r="S1104" i="3" s="1"/>
  <c r="R1107" i="3"/>
  <c r="S1107" i="3" s="1"/>
  <c r="R1112" i="3"/>
  <c r="R1115" i="3"/>
  <c r="R1116" i="3"/>
  <c r="S1116" i="3" s="1"/>
  <c r="R1117" i="3"/>
  <c r="S1117" i="3" s="1"/>
  <c r="R1123" i="3"/>
  <c r="S1123" i="3" s="1"/>
  <c r="R1124" i="3"/>
  <c r="S1124" i="3" s="1"/>
  <c r="R1128" i="3"/>
  <c r="S1128" i="3" s="1"/>
  <c r="R1131" i="3"/>
  <c r="S1131" i="3" s="1"/>
  <c r="R1132" i="3"/>
  <c r="S1132" i="3" s="1"/>
  <c r="R1134" i="3"/>
  <c r="S1134" i="3" s="1"/>
  <c r="R1136" i="3"/>
  <c r="R1140" i="3"/>
  <c r="S1140" i="3" s="1"/>
  <c r="R1141" i="3"/>
  <c r="S1141" i="3" s="1"/>
  <c r="R1143" i="3"/>
  <c r="R1147" i="3"/>
  <c r="R1150" i="3"/>
  <c r="S1150" i="3" s="1"/>
  <c r="R1151" i="3"/>
  <c r="R1152" i="3"/>
  <c r="S1152" i="3" s="1"/>
  <c r="R1156" i="3"/>
  <c r="S1156" i="3" s="1"/>
  <c r="R1157" i="3"/>
  <c r="S1157" i="3" s="1"/>
  <c r="R1163" i="3"/>
  <c r="R1165" i="3"/>
  <c r="S1165" i="3" s="1"/>
  <c r="R1166" i="3"/>
  <c r="S1166" i="3" s="1"/>
  <c r="R1167" i="3"/>
  <c r="R1168" i="3"/>
  <c r="S1168" i="3" s="1"/>
  <c r="R1171" i="3"/>
  <c r="S1171" i="3" s="1"/>
  <c r="R1172" i="3"/>
  <c r="S1172" i="3" s="1"/>
  <c r="R1179" i="3"/>
  <c r="R1181" i="3"/>
  <c r="S1181" i="3" s="1"/>
  <c r="R1182" i="3"/>
  <c r="S1182" i="3" s="1"/>
  <c r="R1183" i="3"/>
  <c r="R1184" i="3"/>
  <c r="R1185" i="3"/>
  <c r="S1185" i="3" s="1"/>
  <c r="R1187" i="3"/>
  <c r="S1187" i="3" s="1"/>
  <c r="R1190" i="3"/>
  <c r="S1190" i="3" s="1"/>
  <c r="R1192" i="3"/>
  <c r="S1192" i="3" s="1"/>
  <c r="R1195" i="3"/>
  <c r="R1196" i="3"/>
  <c r="S1196" i="3" s="1"/>
  <c r="R1198" i="3"/>
  <c r="S1198" i="3" s="1"/>
  <c r="R1203" i="3"/>
  <c r="S1203" i="3" s="1"/>
  <c r="R1206" i="3"/>
  <c r="R1207" i="3"/>
  <c r="S1207" i="3" s="1"/>
  <c r="R1208" i="3"/>
  <c r="R1211" i="3"/>
  <c r="R1212" i="3"/>
  <c r="S1212" i="3" s="1"/>
  <c r="R1214" i="3"/>
  <c r="S1214" i="3" s="1"/>
  <c r="R1216" i="3"/>
  <c r="S1216" i="3" s="1"/>
  <c r="R1221" i="3"/>
  <c r="S1221" i="3" s="1"/>
  <c r="R1222" i="3"/>
  <c r="S1222" i="3" s="1"/>
  <c r="R1223" i="3"/>
  <c r="R1227" i="3"/>
  <c r="S1227" i="3" s="1"/>
  <c r="R1232" i="3"/>
  <c r="S1232" i="3" s="1"/>
  <c r="R1235" i="3"/>
  <c r="S1235" i="3" s="1"/>
  <c r="R1238" i="3"/>
  <c r="R1240" i="3"/>
  <c r="S1240" i="3" s="1"/>
  <c r="R1241" i="3"/>
  <c r="S1241" i="3" s="1"/>
  <c r="R1243" i="3"/>
  <c r="S2" i="3"/>
  <c r="S3" i="3"/>
  <c r="S4" i="3"/>
  <c r="S7" i="3"/>
  <c r="S10" i="3"/>
  <c r="S11" i="3"/>
  <c r="S12" i="3"/>
  <c r="S13" i="3"/>
  <c r="S14" i="3"/>
  <c r="S16" i="3"/>
  <c r="S19" i="3"/>
  <c r="S21" i="3"/>
  <c r="S23" i="3"/>
  <c r="S26" i="3"/>
  <c r="S28" i="3"/>
  <c r="S29" i="3"/>
  <c r="S30" i="3"/>
  <c r="S32" i="3"/>
  <c r="S34" i="3"/>
  <c r="S38" i="3"/>
  <c r="S39" i="3"/>
  <c r="S43" i="3"/>
  <c r="S46" i="3"/>
  <c r="S50" i="3"/>
  <c r="S51" i="3"/>
  <c r="S52" i="3"/>
  <c r="S53" i="3"/>
  <c r="S56" i="3"/>
  <c r="S60" i="3"/>
  <c r="S61" i="3"/>
  <c r="S62" i="3"/>
  <c r="S63" i="3"/>
  <c r="S64" i="3"/>
  <c r="S66" i="3"/>
  <c r="S67" i="3"/>
  <c r="S69" i="3"/>
  <c r="S74" i="3"/>
  <c r="S75" i="3"/>
  <c r="S76" i="3"/>
  <c r="S78" i="3"/>
  <c r="S79" i="3"/>
  <c r="S84" i="3"/>
  <c r="S85" i="3"/>
  <c r="S86" i="3"/>
  <c r="S90" i="3"/>
  <c r="S91" i="3"/>
  <c r="S93" i="3"/>
  <c r="S95" i="3"/>
  <c r="S98" i="3"/>
  <c r="S99" i="3"/>
  <c r="S101" i="3"/>
  <c r="S103" i="3"/>
  <c r="S104" i="3"/>
  <c r="S107" i="3"/>
  <c r="S109" i="3"/>
  <c r="S110" i="3"/>
  <c r="S111" i="3"/>
  <c r="S112" i="3"/>
  <c r="S114" i="3"/>
  <c r="S115" i="3"/>
  <c r="S116" i="3"/>
  <c r="S119" i="3"/>
  <c r="S122" i="3"/>
  <c r="S124" i="3"/>
  <c r="S125" i="3"/>
  <c r="S126" i="3"/>
  <c r="S130" i="3"/>
  <c r="S131" i="3"/>
  <c r="S133" i="3"/>
  <c r="S135" i="3"/>
  <c r="S136" i="3"/>
  <c r="S138" i="3"/>
  <c r="S140" i="3"/>
  <c r="S141" i="3"/>
  <c r="S142" i="3"/>
  <c r="S143" i="3"/>
  <c r="S144" i="3"/>
  <c r="S146" i="3"/>
  <c r="S148" i="3"/>
  <c r="S150" i="3"/>
  <c r="S151" i="3"/>
  <c r="S152" i="3"/>
  <c r="S154" i="3"/>
  <c r="S157" i="3"/>
  <c r="S159" i="3"/>
  <c r="S160" i="3"/>
  <c r="S164" i="3"/>
  <c r="S165" i="3"/>
  <c r="S168" i="3"/>
  <c r="S171" i="3"/>
  <c r="S173" i="3"/>
  <c r="S175" i="3"/>
  <c r="S176" i="3"/>
  <c r="S178" i="3"/>
  <c r="S179" i="3"/>
  <c r="S181" i="3"/>
  <c r="S182" i="3"/>
  <c r="S183" i="3"/>
  <c r="S186" i="3"/>
  <c r="S187" i="3"/>
  <c r="S188" i="3"/>
  <c r="S191" i="3"/>
  <c r="S194" i="3"/>
  <c r="S195" i="3"/>
  <c r="S197" i="3"/>
  <c r="S200" i="3"/>
  <c r="S204" i="3"/>
  <c r="S205" i="3"/>
  <c r="S207" i="3"/>
  <c r="S208" i="3"/>
  <c r="S213" i="3"/>
  <c r="S215" i="3"/>
  <c r="S216" i="3"/>
  <c r="S218" i="3"/>
  <c r="S219" i="3"/>
  <c r="S222" i="3"/>
  <c r="S223" i="3"/>
  <c r="S224" i="3"/>
  <c r="S226" i="3"/>
  <c r="S227" i="3"/>
  <c r="S228" i="3"/>
  <c r="S229" i="3"/>
  <c r="S235" i="3"/>
  <c r="S237" i="3"/>
  <c r="S238" i="3"/>
  <c r="S239" i="3"/>
  <c r="S240" i="3"/>
  <c r="S243" i="3"/>
  <c r="S245" i="3"/>
  <c r="S247" i="3"/>
  <c r="S248" i="3"/>
  <c r="S250" i="3"/>
  <c r="S251" i="3"/>
  <c r="S252" i="3"/>
  <c r="S254" i="3"/>
  <c r="S256" i="3"/>
  <c r="S259" i="3"/>
  <c r="S260" i="3"/>
  <c r="S263" i="3"/>
  <c r="S266" i="3"/>
  <c r="S268" i="3"/>
  <c r="S270" i="3"/>
  <c r="S271" i="3"/>
  <c r="S275" i="3"/>
  <c r="S276" i="3"/>
  <c r="S277" i="3"/>
  <c r="S279" i="3"/>
  <c r="S282" i="3"/>
  <c r="S283" i="3"/>
  <c r="S284" i="3"/>
  <c r="S285" i="3"/>
  <c r="S286" i="3"/>
  <c r="S288" i="3"/>
  <c r="S290" i="3"/>
  <c r="S293" i="3"/>
  <c r="S295" i="3"/>
  <c r="S299" i="3"/>
  <c r="S301" i="3"/>
  <c r="S302" i="3"/>
  <c r="S304" i="3"/>
  <c r="S307" i="3"/>
  <c r="S308" i="3"/>
  <c r="S314" i="3"/>
  <c r="S315" i="3"/>
  <c r="S316" i="3"/>
  <c r="S319" i="3"/>
  <c r="S320" i="3"/>
  <c r="S323" i="3"/>
  <c r="S325" i="3"/>
  <c r="S326" i="3"/>
  <c r="S332" i="3"/>
  <c r="S333" i="3"/>
  <c r="S335" i="3"/>
  <c r="S338" i="3"/>
  <c r="S339" i="3"/>
  <c r="S341" i="3"/>
  <c r="S343" i="3"/>
  <c r="S344" i="3"/>
  <c r="S346" i="3"/>
  <c r="S350" i="3"/>
  <c r="S351" i="3"/>
  <c r="S354" i="3"/>
  <c r="S355" i="3"/>
  <c r="S356" i="3"/>
  <c r="S357" i="3"/>
  <c r="S358" i="3"/>
  <c r="S363" i="3"/>
  <c r="S367" i="3"/>
  <c r="S368" i="3"/>
  <c r="S371" i="3"/>
  <c r="S373" i="3"/>
  <c r="S378" i="3"/>
  <c r="S379" i="3"/>
  <c r="S380" i="3"/>
  <c r="S383" i="3"/>
  <c r="S384" i="3"/>
  <c r="S387" i="3"/>
  <c r="S388" i="3"/>
  <c r="S389" i="3"/>
  <c r="S390" i="3"/>
  <c r="S391" i="3"/>
  <c r="S392" i="3"/>
  <c r="S394" i="3"/>
  <c r="S396" i="3"/>
  <c r="S400" i="3"/>
  <c r="S402" i="3"/>
  <c r="S404" i="3"/>
  <c r="S405" i="3"/>
  <c r="S407" i="3"/>
  <c r="S408" i="3"/>
  <c r="S413" i="3"/>
  <c r="S419" i="3"/>
  <c r="S422" i="3"/>
  <c r="S424" i="3"/>
  <c r="S428" i="3"/>
  <c r="S429" i="3"/>
  <c r="S431" i="3"/>
  <c r="S434" i="3"/>
  <c r="S435" i="3"/>
  <c r="S437" i="3"/>
  <c r="S438" i="3"/>
  <c r="S440" i="3"/>
  <c r="S443" i="3"/>
  <c r="S444" i="3"/>
  <c r="S445" i="3"/>
  <c r="S447" i="3"/>
  <c r="S450" i="3"/>
  <c r="S451" i="3"/>
  <c r="S452" i="3"/>
  <c r="S453" i="3"/>
  <c r="S456" i="3"/>
  <c r="S460" i="3"/>
  <c r="S463" i="3"/>
  <c r="S466" i="3"/>
  <c r="S467" i="3"/>
  <c r="S469" i="3"/>
  <c r="S470" i="3"/>
  <c r="S471" i="3"/>
  <c r="S475" i="3"/>
  <c r="S476" i="3"/>
  <c r="S477" i="3"/>
  <c r="S479" i="3"/>
  <c r="S480" i="3"/>
  <c r="S482" i="3"/>
  <c r="S487" i="3"/>
  <c r="S488" i="3"/>
  <c r="S491" i="3"/>
  <c r="S492" i="3"/>
  <c r="S493" i="3"/>
  <c r="S494" i="3"/>
  <c r="S495" i="3"/>
  <c r="S499" i="3"/>
  <c r="S503" i="3"/>
  <c r="S504" i="3"/>
  <c r="S507" i="3"/>
  <c r="S509" i="3"/>
  <c r="S515" i="3"/>
  <c r="S517" i="3"/>
  <c r="S519" i="3"/>
  <c r="S524" i="3"/>
  <c r="S526" i="3"/>
  <c r="S530" i="3"/>
  <c r="S531" i="3"/>
  <c r="S532" i="3"/>
  <c r="S533" i="3"/>
  <c r="S535" i="3"/>
  <c r="S536" i="3"/>
  <c r="S538" i="3"/>
  <c r="S539" i="3"/>
  <c r="S541" i="3"/>
  <c r="S542" i="3"/>
  <c r="S544" i="3"/>
  <c r="S555" i="3"/>
  <c r="S556" i="3"/>
  <c r="S560" i="3"/>
  <c r="S562" i="3"/>
  <c r="S563" i="3"/>
  <c r="S564" i="3"/>
  <c r="S565" i="3"/>
  <c r="S572" i="3"/>
  <c r="S574" i="3"/>
  <c r="S575" i="3"/>
  <c r="S579" i="3"/>
  <c r="S581" i="3"/>
  <c r="S582" i="3"/>
  <c r="S587" i="3"/>
  <c r="S588" i="3"/>
  <c r="S591" i="3"/>
  <c r="S592" i="3"/>
  <c r="S599" i="3"/>
  <c r="S602" i="3"/>
  <c r="S603" i="3"/>
  <c r="S606" i="3"/>
  <c r="S608" i="3"/>
  <c r="S611" i="3"/>
  <c r="S613" i="3"/>
  <c r="S615" i="3"/>
  <c r="S617" i="3"/>
  <c r="S618" i="3"/>
  <c r="S619" i="3"/>
  <c r="S623" i="3"/>
  <c r="S624" i="3"/>
  <c r="S626" i="3"/>
  <c r="S627" i="3"/>
  <c r="S637" i="3"/>
  <c r="S640" i="3"/>
  <c r="S643" i="3"/>
  <c r="S645" i="3"/>
  <c r="S655" i="3"/>
  <c r="S656" i="3"/>
  <c r="S663" i="3"/>
  <c r="S667" i="3"/>
  <c r="S670" i="3"/>
  <c r="S671" i="3"/>
  <c r="S672" i="3"/>
  <c r="S673" i="3"/>
  <c r="S679" i="3"/>
  <c r="S682" i="3"/>
  <c r="S686" i="3"/>
  <c r="S691" i="3"/>
  <c r="S695" i="3"/>
  <c r="S699" i="3"/>
  <c r="S702" i="3"/>
  <c r="S707" i="3"/>
  <c r="S709" i="3"/>
  <c r="S712" i="3"/>
  <c r="S713" i="3"/>
  <c r="S715" i="3"/>
  <c r="S718" i="3"/>
  <c r="S719" i="3"/>
  <c r="S722" i="3"/>
  <c r="S727" i="3"/>
  <c r="S731" i="3"/>
  <c r="S735" i="3"/>
  <c r="S736" i="3"/>
  <c r="S739" i="3"/>
  <c r="S742" i="3"/>
  <c r="S745" i="3"/>
  <c r="S750" i="3"/>
  <c r="S751" i="3"/>
  <c r="S752" i="3"/>
  <c r="S755" i="3"/>
  <c r="S763" i="3"/>
  <c r="S768" i="3"/>
  <c r="S771" i="3"/>
  <c r="S773" i="3"/>
  <c r="S775" i="3"/>
  <c r="S776" i="3"/>
  <c r="S777" i="3"/>
  <c r="S783" i="3"/>
  <c r="S786" i="3"/>
  <c r="S792" i="3"/>
  <c r="S800" i="3"/>
  <c r="S803" i="3"/>
  <c r="S809" i="3"/>
  <c r="S814" i="3"/>
  <c r="S816" i="3"/>
  <c r="S819" i="3"/>
  <c r="S823" i="3"/>
  <c r="S827" i="3"/>
  <c r="S830" i="3"/>
  <c r="S835" i="3"/>
  <c r="S837" i="3"/>
  <c r="S838" i="3"/>
  <c r="S841" i="3"/>
  <c r="S843" i="3"/>
  <c r="S846" i="3"/>
  <c r="S847" i="3"/>
  <c r="S850" i="3"/>
  <c r="S851" i="3"/>
  <c r="S863" i="3"/>
  <c r="S864" i="3"/>
  <c r="S871" i="3"/>
  <c r="S873" i="3"/>
  <c r="S875" i="3"/>
  <c r="S883" i="3"/>
  <c r="S888" i="3"/>
  <c r="S891" i="3"/>
  <c r="S899" i="3"/>
  <c r="S901" i="3"/>
  <c r="S903" i="3"/>
  <c r="S910" i="3"/>
  <c r="S911" i="3"/>
  <c r="S919" i="3"/>
  <c r="S920" i="3"/>
  <c r="S926" i="3"/>
  <c r="S927" i="3"/>
  <c r="S928" i="3"/>
  <c r="S929" i="3"/>
  <c r="S937" i="3"/>
  <c r="S939" i="3"/>
  <c r="S944" i="3"/>
  <c r="S946" i="3"/>
  <c r="S947" i="3"/>
  <c r="S951" i="3"/>
  <c r="S952" i="3"/>
  <c r="S958" i="3"/>
  <c r="S959" i="3"/>
  <c r="S963" i="3"/>
  <c r="S965" i="3"/>
  <c r="S974" i="3"/>
  <c r="S975" i="3"/>
  <c r="S979" i="3"/>
  <c r="S983" i="3"/>
  <c r="S987" i="3"/>
  <c r="S990" i="3"/>
  <c r="S991" i="3"/>
  <c r="S999" i="3"/>
  <c r="S1003" i="3"/>
  <c r="S1008" i="3"/>
  <c r="S1011" i="3"/>
  <c r="S1015" i="3"/>
  <c r="S1019" i="3"/>
  <c r="S1023" i="3"/>
  <c r="S1024" i="3"/>
  <c r="S1027" i="3"/>
  <c r="S1029" i="3"/>
  <c r="S1031" i="3"/>
  <c r="S1035" i="3"/>
  <c r="S1043" i="3"/>
  <c r="S1047" i="3"/>
  <c r="S1048" i="3"/>
  <c r="S1051" i="3"/>
  <c r="S1057" i="3"/>
  <c r="S1062" i="3"/>
  <c r="S1063" i="3"/>
  <c r="S1067" i="3"/>
  <c r="S1075" i="3"/>
  <c r="S1078" i="3"/>
  <c r="S1083" i="3"/>
  <c r="S1086" i="3"/>
  <c r="S1091" i="3"/>
  <c r="S1093" i="3"/>
  <c r="S1094" i="3"/>
  <c r="S1096" i="3"/>
  <c r="S1097" i="3"/>
  <c r="S1102" i="3"/>
  <c r="S1103" i="3"/>
  <c r="S1111" i="3"/>
  <c r="S1112" i="3"/>
  <c r="S1115" i="3"/>
  <c r="S1119" i="3"/>
  <c r="S1120" i="3"/>
  <c r="S1127" i="3"/>
  <c r="S1129" i="3"/>
  <c r="S1130" i="3"/>
  <c r="S1135" i="3"/>
  <c r="S1136" i="3"/>
  <c r="S1139" i="3"/>
  <c r="S1143" i="3"/>
  <c r="S1147" i="3"/>
  <c r="S1151" i="3"/>
  <c r="S1155" i="3"/>
  <c r="S1159" i="3"/>
  <c r="S1163" i="3"/>
  <c r="S1167" i="3"/>
  <c r="S1175" i="3"/>
  <c r="S1179" i="3"/>
  <c r="S1183" i="3"/>
  <c r="S1184" i="3"/>
  <c r="S1191" i="3"/>
  <c r="S1195" i="3"/>
  <c r="S1199" i="3"/>
  <c r="S1200" i="3"/>
  <c r="S1206" i="3"/>
  <c r="S1208" i="3"/>
  <c r="S1211" i="3"/>
  <c r="S1215" i="3"/>
  <c r="S1219" i="3"/>
  <c r="S1220" i="3"/>
  <c r="S1223" i="3"/>
  <c r="S1228" i="3"/>
  <c r="S1238" i="3"/>
  <c r="S1239" i="3"/>
  <c r="S1243" i="3"/>
  <c r="F2" i="10"/>
  <c r="F3" i="10"/>
  <c r="F4" i="10"/>
  <c r="F5" i="10"/>
  <c r="F6" i="10"/>
  <c r="F7" i="10"/>
  <c r="F8" i="10"/>
  <c r="F9" i="10"/>
  <c r="I9" i="10" s="1"/>
  <c r="F10" i="10"/>
  <c r="F11" i="10"/>
  <c r="F12" i="10"/>
  <c r="F13" i="10"/>
  <c r="F14" i="10"/>
  <c r="F15" i="10"/>
  <c r="F16" i="10"/>
  <c r="F17" i="10"/>
  <c r="I17" i="10" s="1"/>
  <c r="F18" i="10"/>
  <c r="F19" i="10"/>
  <c r="F20" i="10"/>
  <c r="F21" i="10"/>
  <c r="F22" i="10"/>
  <c r="F23" i="10"/>
  <c r="F24" i="10"/>
  <c r="F25" i="10"/>
  <c r="I25" i="10" s="1"/>
  <c r="F26" i="10"/>
  <c r="F27" i="10"/>
  <c r="F28" i="10"/>
  <c r="F29" i="10"/>
  <c r="F30" i="10"/>
  <c r="F31" i="10"/>
  <c r="F32" i="10"/>
  <c r="F33" i="10"/>
  <c r="I33" i="10" s="1"/>
  <c r="F34" i="10"/>
  <c r="F35" i="10"/>
  <c r="F36" i="10"/>
  <c r="F37" i="10"/>
  <c r="F38" i="10"/>
  <c r="F39" i="10"/>
  <c r="F40" i="10"/>
  <c r="F41" i="10"/>
  <c r="I41" i="10" s="1"/>
  <c r="F42" i="10"/>
  <c r="F43" i="10"/>
  <c r="F44" i="10"/>
  <c r="F45" i="10"/>
  <c r="F46" i="10"/>
  <c r="F47" i="10"/>
  <c r="F48" i="10"/>
  <c r="F49" i="10"/>
  <c r="I49" i="10" s="1"/>
  <c r="F50" i="10"/>
  <c r="F51" i="10"/>
  <c r="F52" i="10"/>
  <c r="F53" i="10"/>
  <c r="F54" i="10"/>
  <c r="F55" i="10"/>
  <c r="F56" i="10"/>
  <c r="F57" i="10"/>
  <c r="I57" i="10" s="1"/>
  <c r="F58" i="10"/>
  <c r="F59" i="10"/>
  <c r="F60" i="10"/>
  <c r="F61" i="10"/>
  <c r="F62" i="10"/>
  <c r="F63" i="10"/>
  <c r="F64" i="10"/>
  <c r="F65" i="10"/>
  <c r="I65" i="10" s="1"/>
  <c r="F66" i="10"/>
  <c r="F67" i="10"/>
  <c r="F68" i="10"/>
  <c r="F69" i="10"/>
  <c r="F70" i="10"/>
  <c r="F71" i="10"/>
  <c r="F72" i="10"/>
  <c r="F73" i="10"/>
  <c r="I73" i="10" s="1"/>
  <c r="F74" i="10"/>
  <c r="F75" i="10"/>
  <c r="F76" i="10"/>
  <c r="F77" i="10"/>
  <c r="F78" i="10"/>
  <c r="F79" i="10"/>
  <c r="F80" i="10"/>
  <c r="F81" i="10"/>
  <c r="I81" i="10" s="1"/>
  <c r="F82" i="10"/>
  <c r="F83" i="10"/>
  <c r="F84" i="10"/>
  <c r="F85" i="10"/>
  <c r="F86" i="10"/>
  <c r="F87" i="10"/>
  <c r="F88" i="10"/>
  <c r="F89" i="10"/>
  <c r="I89" i="10" s="1"/>
  <c r="F90" i="10"/>
  <c r="F91" i="10"/>
  <c r="F92" i="10"/>
  <c r="F93" i="10"/>
  <c r="F94" i="10"/>
  <c r="F95" i="10"/>
  <c r="F96" i="10"/>
  <c r="F97" i="10"/>
  <c r="I97" i="10" s="1"/>
  <c r="F98" i="10"/>
  <c r="F99" i="10"/>
  <c r="F100" i="10"/>
  <c r="F101" i="10"/>
  <c r="F102" i="10"/>
  <c r="F103" i="10"/>
  <c r="F104" i="10"/>
  <c r="F105" i="10"/>
  <c r="I105" i="10" s="1"/>
  <c r="F106" i="10"/>
  <c r="F107" i="10"/>
  <c r="F108" i="10"/>
  <c r="F109" i="10"/>
  <c r="F110" i="10"/>
  <c r="F111" i="10"/>
  <c r="F112" i="10"/>
  <c r="F113" i="10"/>
  <c r="I113" i="10" s="1"/>
  <c r="F114" i="10"/>
  <c r="F115" i="10"/>
  <c r="F116" i="10"/>
  <c r="F117" i="10"/>
  <c r="F118" i="10"/>
  <c r="F119" i="10"/>
  <c r="F120" i="10"/>
  <c r="F121" i="10"/>
  <c r="I121" i="10" s="1"/>
  <c r="F122" i="10"/>
  <c r="F123" i="10"/>
  <c r="F124" i="10"/>
  <c r="F125" i="10"/>
  <c r="F126" i="10"/>
  <c r="F127" i="10"/>
  <c r="F128" i="10"/>
  <c r="F129" i="10"/>
  <c r="I129" i="10" s="1"/>
  <c r="F130" i="10"/>
  <c r="F131" i="10"/>
  <c r="F132" i="10"/>
  <c r="F133" i="10"/>
  <c r="F134" i="10"/>
  <c r="F135" i="10"/>
  <c r="F136" i="10"/>
  <c r="F137" i="10"/>
  <c r="I137" i="10" s="1"/>
  <c r="F138" i="10"/>
  <c r="F139" i="10"/>
  <c r="F140" i="10"/>
  <c r="F141" i="10"/>
  <c r="F142" i="10"/>
  <c r="F143" i="10"/>
  <c r="F144" i="10"/>
  <c r="F145" i="10"/>
  <c r="I145" i="10" s="1"/>
  <c r="F146" i="10"/>
  <c r="F147" i="10"/>
  <c r="F148" i="10"/>
  <c r="F149" i="10"/>
  <c r="F150" i="10"/>
  <c r="F151" i="10"/>
  <c r="F152" i="10"/>
  <c r="F153" i="10"/>
  <c r="I153" i="10" s="1"/>
  <c r="F154" i="10"/>
  <c r="F155" i="10"/>
  <c r="F156" i="10"/>
  <c r="F157" i="10"/>
  <c r="F158" i="10"/>
  <c r="F159" i="10"/>
  <c r="F160" i="10"/>
  <c r="F161" i="10"/>
  <c r="I161" i="10" s="1"/>
  <c r="F162" i="10"/>
  <c r="F163" i="10"/>
  <c r="F164" i="10"/>
  <c r="F165" i="10"/>
  <c r="F166" i="10"/>
  <c r="F167" i="10"/>
  <c r="F168" i="10"/>
  <c r="F169" i="10"/>
  <c r="I169" i="10" s="1"/>
  <c r="F170" i="10"/>
  <c r="F171" i="10"/>
  <c r="F172" i="10"/>
  <c r="F173" i="10"/>
  <c r="F174" i="10"/>
  <c r="F175" i="10"/>
  <c r="F176" i="10"/>
  <c r="F177" i="10"/>
  <c r="I177" i="10" s="1"/>
  <c r="F178" i="10"/>
  <c r="F179" i="10"/>
  <c r="F180" i="10"/>
  <c r="F181" i="10"/>
  <c r="F182" i="10"/>
  <c r="F183" i="10"/>
  <c r="F184" i="10"/>
  <c r="F185" i="10"/>
  <c r="I185" i="10" s="1"/>
  <c r="F186" i="10"/>
  <c r="G2" i="10"/>
  <c r="G3" i="10"/>
  <c r="G4" i="10"/>
  <c r="G5" i="10"/>
  <c r="G6" i="10"/>
  <c r="G7" i="10"/>
  <c r="G8" i="10"/>
  <c r="I8" i="10" s="1"/>
  <c r="G9" i="10"/>
  <c r="G10" i="10"/>
  <c r="G11" i="10"/>
  <c r="G12" i="10"/>
  <c r="G13" i="10"/>
  <c r="G14" i="10"/>
  <c r="G15" i="10"/>
  <c r="G16" i="10"/>
  <c r="I16" i="10" s="1"/>
  <c r="G17" i="10"/>
  <c r="G18" i="10"/>
  <c r="G19" i="10"/>
  <c r="G20" i="10"/>
  <c r="G21" i="10"/>
  <c r="G22" i="10"/>
  <c r="G23" i="10"/>
  <c r="G24" i="10"/>
  <c r="I24" i="10" s="1"/>
  <c r="G25" i="10"/>
  <c r="G26" i="10"/>
  <c r="G27" i="10"/>
  <c r="G28" i="10"/>
  <c r="G29" i="10"/>
  <c r="G30" i="10"/>
  <c r="G31" i="10"/>
  <c r="G32" i="10"/>
  <c r="I32" i="10" s="1"/>
  <c r="G33" i="10"/>
  <c r="G34" i="10"/>
  <c r="G35" i="10"/>
  <c r="G36" i="10"/>
  <c r="G37" i="10"/>
  <c r="G38" i="10"/>
  <c r="G39" i="10"/>
  <c r="G40" i="10"/>
  <c r="I40" i="10" s="1"/>
  <c r="G41" i="10"/>
  <c r="G42" i="10"/>
  <c r="G43" i="10"/>
  <c r="G44" i="10"/>
  <c r="G45" i="10"/>
  <c r="G46" i="10"/>
  <c r="G47" i="10"/>
  <c r="G48" i="10"/>
  <c r="I48" i="10" s="1"/>
  <c r="G49" i="10"/>
  <c r="G50" i="10"/>
  <c r="G51" i="10"/>
  <c r="G52" i="10"/>
  <c r="G53" i="10"/>
  <c r="G54" i="10"/>
  <c r="G55" i="10"/>
  <c r="G56" i="10"/>
  <c r="I56" i="10" s="1"/>
  <c r="G57" i="10"/>
  <c r="G58" i="10"/>
  <c r="G59" i="10"/>
  <c r="G60" i="10"/>
  <c r="G61" i="10"/>
  <c r="G62" i="10"/>
  <c r="G63" i="10"/>
  <c r="G64" i="10"/>
  <c r="I64" i="10" s="1"/>
  <c r="G65" i="10"/>
  <c r="G66" i="10"/>
  <c r="G67" i="10"/>
  <c r="G68" i="10"/>
  <c r="G69" i="10"/>
  <c r="G70" i="10"/>
  <c r="G71" i="10"/>
  <c r="G72" i="10"/>
  <c r="I72" i="10" s="1"/>
  <c r="G73" i="10"/>
  <c r="G74" i="10"/>
  <c r="G75" i="10"/>
  <c r="G76" i="10"/>
  <c r="G77" i="10"/>
  <c r="G78" i="10"/>
  <c r="G79" i="10"/>
  <c r="G80" i="10"/>
  <c r="I80" i="10" s="1"/>
  <c r="G81" i="10"/>
  <c r="G82" i="10"/>
  <c r="G83" i="10"/>
  <c r="G84" i="10"/>
  <c r="G85" i="10"/>
  <c r="G86" i="10"/>
  <c r="G87" i="10"/>
  <c r="G88" i="10"/>
  <c r="I88" i="10" s="1"/>
  <c r="G89" i="10"/>
  <c r="G90" i="10"/>
  <c r="G91" i="10"/>
  <c r="G92" i="10"/>
  <c r="G93" i="10"/>
  <c r="G94" i="10"/>
  <c r="G95" i="10"/>
  <c r="G96" i="10"/>
  <c r="I96" i="10" s="1"/>
  <c r="G97" i="10"/>
  <c r="G98" i="10"/>
  <c r="G99" i="10"/>
  <c r="G100" i="10"/>
  <c r="G101" i="10"/>
  <c r="G102" i="10"/>
  <c r="G103" i="10"/>
  <c r="G104" i="10"/>
  <c r="I104" i="10" s="1"/>
  <c r="G105" i="10"/>
  <c r="G106" i="10"/>
  <c r="G107" i="10"/>
  <c r="G108" i="10"/>
  <c r="G109" i="10"/>
  <c r="G110" i="10"/>
  <c r="G111" i="10"/>
  <c r="G112" i="10"/>
  <c r="I112" i="10" s="1"/>
  <c r="G113" i="10"/>
  <c r="G114" i="10"/>
  <c r="G115" i="10"/>
  <c r="G116" i="10"/>
  <c r="G117" i="10"/>
  <c r="G118" i="10"/>
  <c r="G119" i="10"/>
  <c r="G120" i="10"/>
  <c r="I120" i="10" s="1"/>
  <c r="G121" i="10"/>
  <c r="G122" i="10"/>
  <c r="G123" i="10"/>
  <c r="G124" i="10"/>
  <c r="G125" i="10"/>
  <c r="G126" i="10"/>
  <c r="G127" i="10"/>
  <c r="G128" i="10"/>
  <c r="I128" i="10" s="1"/>
  <c r="G129" i="10"/>
  <c r="G130" i="10"/>
  <c r="G131" i="10"/>
  <c r="G132" i="10"/>
  <c r="G133" i="10"/>
  <c r="G134" i="10"/>
  <c r="G135" i="10"/>
  <c r="G136" i="10"/>
  <c r="I136" i="10" s="1"/>
  <c r="G137" i="10"/>
  <c r="G138" i="10"/>
  <c r="G139" i="10"/>
  <c r="G140" i="10"/>
  <c r="G141" i="10"/>
  <c r="G142" i="10"/>
  <c r="G143" i="10"/>
  <c r="G144" i="10"/>
  <c r="I144" i="10" s="1"/>
  <c r="G145" i="10"/>
  <c r="G146" i="10"/>
  <c r="G147" i="10"/>
  <c r="G148" i="10"/>
  <c r="G149" i="10"/>
  <c r="G150" i="10"/>
  <c r="G151" i="10"/>
  <c r="G152" i="10"/>
  <c r="I152" i="10" s="1"/>
  <c r="G153" i="10"/>
  <c r="G154" i="10"/>
  <c r="G155" i="10"/>
  <c r="G156" i="10"/>
  <c r="G157" i="10"/>
  <c r="G158" i="10"/>
  <c r="G159" i="10"/>
  <c r="G160" i="10"/>
  <c r="I160" i="10" s="1"/>
  <c r="G161" i="10"/>
  <c r="G162" i="10"/>
  <c r="G163" i="10"/>
  <c r="G164" i="10"/>
  <c r="G165" i="10"/>
  <c r="G166" i="10"/>
  <c r="G167" i="10"/>
  <c r="G168" i="10"/>
  <c r="I168" i="10" s="1"/>
  <c r="G169" i="10"/>
  <c r="G170" i="10"/>
  <c r="G171" i="10"/>
  <c r="G172" i="10"/>
  <c r="G173" i="10"/>
  <c r="G174" i="10"/>
  <c r="G175" i="10"/>
  <c r="G176" i="10"/>
  <c r="I176" i="10" s="1"/>
  <c r="G177" i="10"/>
  <c r="G178" i="10"/>
  <c r="G179" i="10"/>
  <c r="G180" i="10"/>
  <c r="G181" i="10"/>
  <c r="G182" i="10"/>
  <c r="G183" i="10"/>
  <c r="G184" i="10"/>
  <c r="I184" i="10" s="1"/>
  <c r="G185" i="10"/>
  <c r="G186" i="10"/>
  <c r="H2" i="10"/>
  <c r="H3" i="10"/>
  <c r="H4" i="10"/>
  <c r="H5" i="10"/>
  <c r="H6" i="10"/>
  <c r="H7" i="10"/>
  <c r="I7" i="10" s="1"/>
  <c r="H8" i="10"/>
  <c r="H9" i="10"/>
  <c r="H10" i="10"/>
  <c r="H11" i="10"/>
  <c r="H12" i="10"/>
  <c r="H13" i="10"/>
  <c r="H14" i="10"/>
  <c r="H15" i="10"/>
  <c r="I15" i="10" s="1"/>
  <c r="H16" i="10"/>
  <c r="H17" i="10"/>
  <c r="H18" i="10"/>
  <c r="H19" i="10"/>
  <c r="H20" i="10"/>
  <c r="H21" i="10"/>
  <c r="H22" i="10"/>
  <c r="H23" i="10"/>
  <c r="I23" i="10" s="1"/>
  <c r="H24" i="10"/>
  <c r="H25" i="10"/>
  <c r="H26" i="10"/>
  <c r="H27" i="10"/>
  <c r="H28" i="10"/>
  <c r="H29" i="10"/>
  <c r="H30" i="10"/>
  <c r="H31" i="10"/>
  <c r="I31" i="10" s="1"/>
  <c r="H32" i="10"/>
  <c r="H33" i="10"/>
  <c r="H34" i="10"/>
  <c r="H35" i="10"/>
  <c r="H36" i="10"/>
  <c r="H37" i="10"/>
  <c r="H38" i="10"/>
  <c r="H39" i="10"/>
  <c r="I39" i="10" s="1"/>
  <c r="H40" i="10"/>
  <c r="H41" i="10"/>
  <c r="H42" i="10"/>
  <c r="H43" i="10"/>
  <c r="H44" i="10"/>
  <c r="H45" i="10"/>
  <c r="H46" i="10"/>
  <c r="H47" i="10"/>
  <c r="I47" i="10" s="1"/>
  <c r="H48" i="10"/>
  <c r="H49" i="10"/>
  <c r="H50" i="10"/>
  <c r="H51" i="10"/>
  <c r="H52" i="10"/>
  <c r="H53" i="10"/>
  <c r="H54" i="10"/>
  <c r="H55" i="10"/>
  <c r="I55" i="10" s="1"/>
  <c r="H56" i="10"/>
  <c r="H57" i="10"/>
  <c r="H58" i="10"/>
  <c r="H59" i="10"/>
  <c r="H60" i="10"/>
  <c r="H61" i="10"/>
  <c r="H62" i="10"/>
  <c r="H63" i="10"/>
  <c r="I63" i="10" s="1"/>
  <c r="H64" i="10"/>
  <c r="H65" i="10"/>
  <c r="H66" i="10"/>
  <c r="H67" i="10"/>
  <c r="H68" i="10"/>
  <c r="H69" i="10"/>
  <c r="H70" i="10"/>
  <c r="H71" i="10"/>
  <c r="I71" i="10" s="1"/>
  <c r="H72" i="10"/>
  <c r="H73" i="10"/>
  <c r="H74" i="10"/>
  <c r="H75" i="10"/>
  <c r="H76" i="10"/>
  <c r="H77" i="10"/>
  <c r="H78" i="10"/>
  <c r="H79" i="10"/>
  <c r="I79" i="10" s="1"/>
  <c r="H80" i="10"/>
  <c r="H81" i="10"/>
  <c r="H82" i="10"/>
  <c r="H83" i="10"/>
  <c r="H84" i="10"/>
  <c r="H85" i="10"/>
  <c r="H86" i="10"/>
  <c r="H87" i="10"/>
  <c r="I87" i="10" s="1"/>
  <c r="H88" i="10"/>
  <c r="H89" i="10"/>
  <c r="H90" i="10"/>
  <c r="H91" i="10"/>
  <c r="H92" i="10"/>
  <c r="H93" i="10"/>
  <c r="H94" i="10"/>
  <c r="H95" i="10"/>
  <c r="I95" i="10" s="1"/>
  <c r="H96" i="10"/>
  <c r="H97" i="10"/>
  <c r="H98" i="10"/>
  <c r="H99" i="10"/>
  <c r="H100" i="10"/>
  <c r="H101" i="10"/>
  <c r="H102" i="10"/>
  <c r="H103" i="10"/>
  <c r="I103" i="10" s="1"/>
  <c r="H104" i="10"/>
  <c r="H105" i="10"/>
  <c r="H106" i="10"/>
  <c r="H107" i="10"/>
  <c r="H108" i="10"/>
  <c r="H109" i="10"/>
  <c r="H110" i="10"/>
  <c r="H111" i="10"/>
  <c r="I111" i="10" s="1"/>
  <c r="H112" i="10"/>
  <c r="H113" i="10"/>
  <c r="H114" i="10"/>
  <c r="H115" i="10"/>
  <c r="H116" i="10"/>
  <c r="H117" i="10"/>
  <c r="H118" i="10"/>
  <c r="H119" i="10"/>
  <c r="I119" i="10" s="1"/>
  <c r="H120" i="10"/>
  <c r="H121" i="10"/>
  <c r="H122" i="10"/>
  <c r="H123" i="10"/>
  <c r="H124" i="10"/>
  <c r="H125" i="10"/>
  <c r="H126" i="10"/>
  <c r="H127" i="10"/>
  <c r="I127" i="10" s="1"/>
  <c r="H128" i="10"/>
  <c r="H129" i="10"/>
  <c r="H130" i="10"/>
  <c r="H131" i="10"/>
  <c r="H132" i="10"/>
  <c r="H133" i="10"/>
  <c r="H134" i="10"/>
  <c r="H135" i="10"/>
  <c r="I135" i="10" s="1"/>
  <c r="H136" i="10"/>
  <c r="H137" i="10"/>
  <c r="H138" i="10"/>
  <c r="H139" i="10"/>
  <c r="H140" i="10"/>
  <c r="H141" i="10"/>
  <c r="H142" i="10"/>
  <c r="H143" i="10"/>
  <c r="I143" i="10" s="1"/>
  <c r="H144" i="10"/>
  <c r="H145" i="10"/>
  <c r="H146" i="10"/>
  <c r="H147" i="10"/>
  <c r="H148" i="10"/>
  <c r="H149" i="10"/>
  <c r="H150" i="10"/>
  <c r="H151" i="10"/>
  <c r="I151" i="10" s="1"/>
  <c r="H152" i="10"/>
  <c r="H153" i="10"/>
  <c r="H154" i="10"/>
  <c r="H155" i="10"/>
  <c r="H156" i="10"/>
  <c r="H157" i="10"/>
  <c r="H158" i="10"/>
  <c r="H159" i="10"/>
  <c r="I159" i="10" s="1"/>
  <c r="H160" i="10"/>
  <c r="H161" i="10"/>
  <c r="H162" i="10"/>
  <c r="H163" i="10"/>
  <c r="H164" i="10"/>
  <c r="H165" i="10"/>
  <c r="H166" i="10"/>
  <c r="H167" i="10"/>
  <c r="I167" i="10" s="1"/>
  <c r="H168" i="10"/>
  <c r="H169" i="10"/>
  <c r="H170" i="10"/>
  <c r="H171" i="10"/>
  <c r="H172" i="10"/>
  <c r="H173" i="10"/>
  <c r="H174" i="10"/>
  <c r="H175" i="10"/>
  <c r="I175" i="10" s="1"/>
  <c r="H176" i="10"/>
  <c r="H177" i="10"/>
  <c r="H178" i="10"/>
  <c r="H179" i="10"/>
  <c r="H180" i="10"/>
  <c r="H181" i="10"/>
  <c r="H182" i="10"/>
  <c r="H183" i="10"/>
  <c r="I183" i="10" s="1"/>
  <c r="H184" i="10"/>
  <c r="H185" i="10"/>
  <c r="H186" i="10"/>
  <c r="I2" i="10"/>
  <c r="I3" i="10"/>
  <c r="I4" i="10"/>
  <c r="I5" i="10"/>
  <c r="I6" i="10"/>
  <c r="I10" i="10"/>
  <c r="I11" i="10"/>
  <c r="I12" i="10"/>
  <c r="I13" i="10"/>
  <c r="I14" i="10"/>
  <c r="I18" i="10"/>
  <c r="I19" i="10"/>
  <c r="I20" i="10"/>
  <c r="I21" i="10"/>
  <c r="I22" i="10"/>
  <c r="I26" i="10"/>
  <c r="I27" i="10"/>
  <c r="I28" i="10"/>
  <c r="I29" i="10"/>
  <c r="I30" i="10"/>
  <c r="I34" i="10"/>
  <c r="I35" i="10"/>
  <c r="I36" i="10"/>
  <c r="I37" i="10"/>
  <c r="I38" i="10"/>
  <c r="I42" i="10"/>
  <c r="I43" i="10"/>
  <c r="I44" i="10"/>
  <c r="I45" i="10"/>
  <c r="I46" i="10"/>
  <c r="I50" i="10"/>
  <c r="I51" i="10"/>
  <c r="I52" i="10"/>
  <c r="I53" i="10"/>
  <c r="I54" i="10"/>
  <c r="I58" i="10"/>
  <c r="I59" i="10"/>
  <c r="I60" i="10"/>
  <c r="I61" i="10"/>
  <c r="I62" i="10"/>
  <c r="I66" i="10"/>
  <c r="I67" i="10"/>
  <c r="I68" i="10"/>
  <c r="I69" i="10"/>
  <c r="I70" i="10"/>
  <c r="I74" i="10"/>
  <c r="I75" i="10"/>
  <c r="I76" i="10"/>
  <c r="I77" i="10"/>
  <c r="I78" i="10"/>
  <c r="I82" i="10"/>
  <c r="I83" i="10"/>
  <c r="I84" i="10"/>
  <c r="I85" i="10"/>
  <c r="I86" i="10"/>
  <c r="I90" i="10"/>
  <c r="I91" i="10"/>
  <c r="I92" i="10"/>
  <c r="I93" i="10"/>
  <c r="I94" i="10"/>
  <c r="I98" i="10"/>
  <c r="I99" i="10"/>
  <c r="I100" i="10"/>
  <c r="I101" i="10"/>
  <c r="I102" i="10"/>
  <c r="I106" i="10"/>
  <c r="I107" i="10"/>
  <c r="I108" i="10"/>
  <c r="I109" i="10"/>
  <c r="I110" i="10"/>
  <c r="I114" i="10"/>
  <c r="I115" i="10"/>
  <c r="I116" i="10"/>
  <c r="I117" i="10"/>
  <c r="I118" i="10"/>
  <c r="I122" i="10"/>
  <c r="I123" i="10"/>
  <c r="I124" i="10"/>
  <c r="I125" i="10"/>
  <c r="I126" i="10"/>
  <c r="I130" i="10"/>
  <c r="I131" i="10"/>
  <c r="I132" i="10"/>
  <c r="I133" i="10"/>
  <c r="I134" i="10"/>
  <c r="I138" i="10"/>
  <c r="I139" i="10"/>
  <c r="I140" i="10"/>
  <c r="I141" i="10"/>
  <c r="I142" i="10"/>
  <c r="I146" i="10"/>
  <c r="I147" i="10"/>
  <c r="I148" i="10"/>
  <c r="I149" i="10"/>
  <c r="I150" i="10"/>
  <c r="I154" i="10"/>
  <c r="I155" i="10"/>
  <c r="I156" i="10"/>
  <c r="I157" i="10"/>
  <c r="I158" i="10"/>
  <c r="I162" i="10"/>
  <c r="I163" i="10"/>
  <c r="I164" i="10"/>
  <c r="I165" i="10"/>
  <c r="I166" i="10"/>
  <c r="I170" i="10"/>
  <c r="I171" i="10"/>
  <c r="I172" i="10"/>
  <c r="I173" i="10"/>
  <c r="I174" i="10"/>
  <c r="I178" i="10"/>
  <c r="I179" i="10"/>
  <c r="I180" i="10"/>
  <c r="I181" i="10"/>
  <c r="I182" i="10"/>
  <c r="I186" i="10"/>
  <c r="J2" i="2"/>
  <c r="J3" i="2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1" i="2"/>
  <c r="J162" i="2"/>
  <c r="J163" i="2"/>
  <c r="J164" i="2"/>
  <c r="J165" i="2"/>
  <c r="J166" i="2"/>
  <c r="J167" i="2"/>
  <c r="J168" i="2"/>
  <c r="J169" i="2"/>
  <c r="J170" i="2"/>
  <c r="J171" i="2"/>
  <c r="J172" i="2"/>
  <c r="J173" i="2"/>
  <c r="J174" i="2"/>
  <c r="J175" i="2"/>
  <c r="J176" i="2"/>
  <c r="J177" i="2"/>
  <c r="J178" i="2"/>
  <c r="J179" i="2"/>
  <c r="J180" i="2"/>
  <c r="J181" i="2"/>
  <c r="J182" i="2"/>
  <c r="J183" i="2"/>
  <c r="J184" i="2"/>
  <c r="J185" i="2"/>
  <c r="J186" i="2"/>
  <c r="J187" i="2"/>
  <c r="J188" i="2"/>
  <c r="J189" i="2"/>
  <c r="J190" i="2"/>
  <c r="J191" i="2"/>
  <c r="J192" i="2"/>
  <c r="J193" i="2"/>
  <c r="J194" i="2"/>
  <c r="J195" i="2"/>
  <c r="J196" i="2"/>
  <c r="J197" i="2"/>
  <c r="J198" i="2"/>
  <c r="J199" i="2"/>
  <c r="J200" i="2"/>
  <c r="J201" i="2"/>
  <c r="J202" i="2"/>
  <c r="J203" i="2"/>
  <c r="J204" i="2"/>
  <c r="J205" i="2"/>
  <c r="J206" i="2"/>
  <c r="J207" i="2"/>
  <c r="J208" i="2"/>
  <c r="J209" i="2"/>
  <c r="J210" i="2"/>
  <c r="J211" i="2"/>
  <c r="J212" i="2"/>
  <c r="J213" i="2"/>
  <c r="J214" i="2"/>
  <c r="J215" i="2"/>
  <c r="J216" i="2"/>
  <c r="J217" i="2"/>
  <c r="J218" i="2"/>
  <c r="J219" i="2"/>
  <c r="J220" i="2"/>
  <c r="J221" i="2"/>
  <c r="J222" i="2"/>
  <c r="J223" i="2"/>
  <c r="J224" i="2"/>
  <c r="J225" i="2"/>
  <c r="J226" i="2"/>
  <c r="J227" i="2"/>
  <c r="J228" i="2"/>
  <c r="J229" i="2"/>
  <c r="J230" i="2"/>
  <c r="J231" i="2"/>
  <c r="J232" i="2"/>
  <c r="J233" i="2"/>
  <c r="J234" i="2"/>
  <c r="J235" i="2"/>
  <c r="J236" i="2"/>
  <c r="J237" i="2"/>
  <c r="J238" i="2"/>
  <c r="J239" i="2"/>
  <c r="J240" i="2"/>
  <c r="J241" i="2"/>
  <c r="J242" i="2"/>
  <c r="J243" i="2"/>
  <c r="J244" i="2"/>
  <c r="J245" i="2"/>
  <c r="J246" i="2"/>
  <c r="J247" i="2"/>
  <c r="J248" i="2"/>
  <c r="J249" i="2"/>
  <c r="J250" i="2"/>
  <c r="J251" i="2"/>
  <c r="J252" i="2"/>
  <c r="J253" i="2"/>
  <c r="J254" i="2"/>
  <c r="J255" i="2"/>
  <c r="J256" i="2"/>
  <c r="J257" i="2"/>
  <c r="J258" i="2"/>
  <c r="J259" i="2"/>
  <c r="J260" i="2"/>
  <c r="J261" i="2"/>
  <c r="J262" i="2"/>
  <c r="J263" i="2"/>
  <c r="J264" i="2"/>
  <c r="J265" i="2"/>
  <c r="J266" i="2"/>
  <c r="J267" i="2"/>
  <c r="J268" i="2"/>
  <c r="J269" i="2"/>
  <c r="J270" i="2"/>
  <c r="J271" i="2"/>
  <c r="J272" i="2"/>
  <c r="J273" i="2"/>
  <c r="J274" i="2"/>
  <c r="J275" i="2"/>
  <c r="J276" i="2"/>
  <c r="J277" i="2"/>
  <c r="J278" i="2"/>
  <c r="J279" i="2"/>
  <c r="J280" i="2"/>
  <c r="J281" i="2"/>
  <c r="J282" i="2"/>
  <c r="J283" i="2"/>
  <c r="J284" i="2"/>
  <c r="J285" i="2"/>
  <c r="J286" i="2"/>
  <c r="J287" i="2"/>
  <c r="J288" i="2"/>
  <c r="J289" i="2"/>
  <c r="J290" i="2"/>
  <c r="J291" i="2"/>
  <c r="J292" i="2"/>
  <c r="J293" i="2"/>
  <c r="J294" i="2"/>
  <c r="J295" i="2"/>
  <c r="J296" i="2"/>
  <c r="J297" i="2"/>
  <c r="J298" i="2"/>
  <c r="J299" i="2"/>
  <c r="J300" i="2"/>
  <c r="J301" i="2"/>
  <c r="J302" i="2"/>
  <c r="J303" i="2"/>
  <c r="J304" i="2"/>
  <c r="J305" i="2"/>
  <c r="J306" i="2"/>
  <c r="J307" i="2"/>
  <c r="J308" i="2"/>
  <c r="J309" i="2"/>
  <c r="J310" i="2"/>
  <c r="J311" i="2"/>
  <c r="J312" i="2"/>
  <c r="J313" i="2"/>
  <c r="J314" i="2"/>
  <c r="J315" i="2"/>
  <c r="J316" i="2"/>
  <c r="J317" i="2"/>
  <c r="J318" i="2"/>
  <c r="J319" i="2"/>
  <c r="J320" i="2"/>
  <c r="J321" i="2"/>
  <c r="J322" i="2"/>
  <c r="J323" i="2"/>
  <c r="J324" i="2"/>
  <c r="J325" i="2"/>
  <c r="J326" i="2"/>
  <c r="J327" i="2"/>
  <c r="J328" i="2"/>
  <c r="J329" i="2"/>
  <c r="J330" i="2"/>
  <c r="J331" i="2"/>
  <c r="J332" i="2"/>
  <c r="J333" i="2"/>
  <c r="J334" i="2"/>
  <c r="J335" i="2"/>
  <c r="J336" i="2"/>
  <c r="J337" i="2"/>
  <c r="J338" i="2"/>
  <c r="J339" i="2"/>
  <c r="J340" i="2"/>
  <c r="J341" i="2"/>
  <c r="J342" i="2"/>
  <c r="J343" i="2"/>
  <c r="J344" i="2"/>
  <c r="J345" i="2"/>
  <c r="J346" i="2"/>
  <c r="J347" i="2"/>
  <c r="J348" i="2"/>
  <c r="J349" i="2"/>
  <c r="J350" i="2"/>
  <c r="J351" i="2"/>
  <c r="J352" i="2"/>
  <c r="J353" i="2"/>
  <c r="J354" i="2"/>
  <c r="J355" i="2"/>
  <c r="J356" i="2"/>
  <c r="J357" i="2"/>
  <c r="J358" i="2"/>
  <c r="J359" i="2"/>
  <c r="J360" i="2"/>
  <c r="J361" i="2"/>
  <c r="J362" i="2"/>
  <c r="J363" i="2"/>
  <c r="J364" i="2"/>
  <c r="J365" i="2"/>
  <c r="J366" i="2"/>
  <c r="J367" i="2"/>
  <c r="J368" i="2"/>
  <c r="J369" i="2"/>
  <c r="J370" i="2"/>
  <c r="J371" i="2"/>
  <c r="J372" i="2"/>
  <c r="J373" i="2"/>
  <c r="J374" i="2"/>
  <c r="J375" i="2"/>
  <c r="J376" i="2"/>
  <c r="J377" i="2"/>
  <c r="J378" i="2"/>
  <c r="J379" i="2"/>
  <c r="J380" i="2"/>
  <c r="J381" i="2"/>
  <c r="J382" i="2"/>
  <c r="J383" i="2"/>
  <c r="J384" i="2"/>
  <c r="J385" i="2"/>
  <c r="J386" i="2"/>
  <c r="J387" i="2"/>
  <c r="J388" i="2"/>
  <c r="J389" i="2"/>
  <c r="J390" i="2"/>
  <c r="J391" i="2"/>
  <c r="J392" i="2"/>
  <c r="J393" i="2"/>
  <c r="J394" i="2"/>
  <c r="J395" i="2"/>
  <c r="J396" i="2"/>
  <c r="J397" i="2"/>
  <c r="J398" i="2"/>
  <c r="J399" i="2"/>
  <c r="J400" i="2"/>
  <c r="J401" i="2"/>
  <c r="J402" i="2"/>
  <c r="J403" i="2"/>
  <c r="J404" i="2"/>
  <c r="J405" i="2"/>
  <c r="J406" i="2"/>
  <c r="J407" i="2"/>
  <c r="J408" i="2"/>
  <c r="J409" i="2"/>
  <c r="J410" i="2"/>
  <c r="J411" i="2"/>
  <c r="J412" i="2"/>
  <c r="J413" i="2"/>
  <c r="J414" i="2"/>
  <c r="J415" i="2"/>
  <c r="J416" i="2"/>
  <c r="J417" i="2"/>
  <c r="J418" i="2"/>
  <c r="J419" i="2"/>
  <c r="J420" i="2"/>
  <c r="J421" i="2"/>
  <c r="J422" i="2"/>
  <c r="J423" i="2"/>
  <c r="J424" i="2"/>
  <c r="J425" i="2"/>
  <c r="J426" i="2"/>
  <c r="J427" i="2"/>
  <c r="J428" i="2"/>
  <c r="J429" i="2"/>
  <c r="J430" i="2"/>
  <c r="J431" i="2"/>
  <c r="J432" i="2"/>
  <c r="J433" i="2"/>
  <c r="J434" i="2"/>
  <c r="J435" i="2"/>
  <c r="J436" i="2"/>
  <c r="J437" i="2"/>
  <c r="J438" i="2"/>
  <c r="J439" i="2"/>
  <c r="J440" i="2"/>
  <c r="J441" i="2"/>
  <c r="J442" i="2"/>
  <c r="J443" i="2"/>
  <c r="J444" i="2"/>
  <c r="J445" i="2"/>
  <c r="J446" i="2"/>
  <c r="J447" i="2"/>
  <c r="J448" i="2"/>
  <c r="J449" i="2"/>
  <c r="J450" i="2"/>
  <c r="J451" i="2"/>
  <c r="J452" i="2"/>
  <c r="J453" i="2"/>
  <c r="J454" i="2"/>
  <c r="J455" i="2"/>
  <c r="J456" i="2"/>
  <c r="J457" i="2"/>
  <c r="J458" i="2"/>
  <c r="J459" i="2"/>
  <c r="J460" i="2"/>
  <c r="J461" i="2"/>
  <c r="J462" i="2"/>
  <c r="J463" i="2"/>
  <c r="J464" i="2"/>
  <c r="J465" i="2"/>
  <c r="J466" i="2"/>
  <c r="J467" i="2"/>
  <c r="J468" i="2"/>
  <c r="J469" i="2"/>
  <c r="J470" i="2"/>
  <c r="J471" i="2"/>
  <c r="J472" i="2"/>
  <c r="J473" i="2"/>
  <c r="J474" i="2"/>
  <c r="J475" i="2"/>
  <c r="J476" i="2"/>
  <c r="J477" i="2"/>
  <c r="J478" i="2"/>
  <c r="J479" i="2"/>
  <c r="J480" i="2"/>
  <c r="J481" i="2"/>
  <c r="J482" i="2"/>
  <c r="J483" i="2"/>
  <c r="J484" i="2"/>
  <c r="J485" i="2"/>
  <c r="J486" i="2"/>
  <c r="J487" i="2"/>
  <c r="J488" i="2"/>
  <c r="J489" i="2"/>
  <c r="J490" i="2"/>
  <c r="J491" i="2"/>
  <c r="J492" i="2"/>
  <c r="J493" i="2"/>
  <c r="J494" i="2"/>
  <c r="J495" i="2"/>
  <c r="J496" i="2"/>
  <c r="J497" i="2"/>
  <c r="J498" i="2"/>
  <c r="J499" i="2"/>
  <c r="J500" i="2"/>
  <c r="J501" i="2"/>
  <c r="J502" i="2"/>
  <c r="J503" i="2"/>
  <c r="J504" i="2"/>
  <c r="J505" i="2"/>
  <c r="J506" i="2"/>
  <c r="J507" i="2"/>
  <c r="J508" i="2"/>
  <c r="J509" i="2"/>
  <c r="J510" i="2"/>
  <c r="J511" i="2"/>
  <c r="J512" i="2"/>
  <c r="J513" i="2"/>
  <c r="J514" i="2"/>
  <c r="J515" i="2"/>
  <c r="J516" i="2"/>
  <c r="J517" i="2"/>
  <c r="J518" i="2"/>
  <c r="J519" i="2"/>
  <c r="J520" i="2"/>
  <c r="J521" i="2"/>
  <c r="J522" i="2"/>
  <c r="J523" i="2"/>
  <c r="J524" i="2"/>
  <c r="J525" i="2"/>
  <c r="J526" i="2"/>
  <c r="J527" i="2"/>
  <c r="J528" i="2"/>
  <c r="J529" i="2"/>
  <c r="J530" i="2"/>
  <c r="J531" i="2"/>
  <c r="J532" i="2"/>
  <c r="J533" i="2"/>
  <c r="J534" i="2"/>
  <c r="J535" i="2"/>
  <c r="J536" i="2"/>
  <c r="J537" i="2"/>
  <c r="J538" i="2"/>
  <c r="J539" i="2"/>
  <c r="J540" i="2"/>
  <c r="J541" i="2"/>
  <c r="J542" i="2"/>
  <c r="J543" i="2"/>
  <c r="J544" i="2"/>
  <c r="J545" i="2"/>
  <c r="J546" i="2"/>
  <c r="J547" i="2"/>
  <c r="J548" i="2"/>
  <c r="J549" i="2"/>
  <c r="J550" i="2"/>
  <c r="J551" i="2"/>
  <c r="J552" i="2"/>
  <c r="J553" i="2"/>
  <c r="J554" i="2"/>
  <c r="J555" i="2"/>
  <c r="J556" i="2"/>
  <c r="J557" i="2"/>
  <c r="J558" i="2"/>
  <c r="J559" i="2"/>
  <c r="J560" i="2"/>
  <c r="J561" i="2"/>
  <c r="J562" i="2"/>
  <c r="J563" i="2"/>
  <c r="J564" i="2"/>
  <c r="J565" i="2"/>
  <c r="J566" i="2"/>
  <c r="J567" i="2"/>
  <c r="J568" i="2"/>
  <c r="J569" i="2"/>
  <c r="J570" i="2"/>
  <c r="J571" i="2"/>
  <c r="J572" i="2"/>
  <c r="J573" i="2"/>
  <c r="J574" i="2"/>
  <c r="J575" i="2"/>
  <c r="J576" i="2"/>
  <c r="J577" i="2"/>
  <c r="J578" i="2"/>
  <c r="J579" i="2"/>
  <c r="J580" i="2"/>
  <c r="J581" i="2"/>
  <c r="J582" i="2"/>
  <c r="J583" i="2"/>
  <c r="J584" i="2"/>
  <c r="J585" i="2"/>
  <c r="J586" i="2"/>
  <c r="J587" i="2"/>
  <c r="J588" i="2"/>
  <c r="J589" i="2"/>
  <c r="J590" i="2"/>
  <c r="J591" i="2"/>
  <c r="J592" i="2"/>
  <c r="J593" i="2"/>
  <c r="J594" i="2"/>
  <c r="J595" i="2"/>
  <c r="J596" i="2"/>
  <c r="J597" i="2"/>
  <c r="J598" i="2"/>
  <c r="J599" i="2"/>
  <c r="J600" i="2"/>
  <c r="J601" i="2"/>
  <c r="J602" i="2"/>
  <c r="J603" i="2"/>
  <c r="J604" i="2"/>
  <c r="J605" i="2"/>
  <c r="J606" i="2"/>
  <c r="J607" i="2"/>
  <c r="J608" i="2"/>
  <c r="J609" i="2"/>
  <c r="J610" i="2"/>
  <c r="J611" i="2"/>
  <c r="J612" i="2"/>
  <c r="J613" i="2"/>
  <c r="J614" i="2"/>
  <c r="J615" i="2"/>
  <c r="J616" i="2"/>
  <c r="J617" i="2"/>
  <c r="J618" i="2"/>
  <c r="J619" i="2"/>
  <c r="J620" i="2"/>
  <c r="J621" i="2"/>
  <c r="J622" i="2"/>
  <c r="J623" i="2"/>
  <c r="J624" i="2"/>
  <c r="J625" i="2"/>
  <c r="J626" i="2"/>
  <c r="J627" i="2"/>
  <c r="J628" i="2"/>
  <c r="J629" i="2"/>
  <c r="J630" i="2"/>
  <c r="J631" i="2"/>
  <c r="J632" i="2"/>
  <c r="J633" i="2"/>
  <c r="J634" i="2"/>
  <c r="J635" i="2"/>
  <c r="J636" i="2"/>
  <c r="J637" i="2"/>
  <c r="J638" i="2"/>
  <c r="J639" i="2"/>
  <c r="J640" i="2"/>
  <c r="J641" i="2"/>
  <c r="J642" i="2"/>
  <c r="J643" i="2"/>
  <c r="J644" i="2"/>
  <c r="J645" i="2"/>
  <c r="J646" i="2"/>
  <c r="J647" i="2"/>
  <c r="J648" i="2"/>
  <c r="J649" i="2"/>
  <c r="J650" i="2"/>
  <c r="J651" i="2"/>
  <c r="J652" i="2"/>
  <c r="J653" i="2"/>
  <c r="J654" i="2"/>
  <c r="J655" i="2"/>
  <c r="J656" i="2"/>
  <c r="J657" i="2"/>
  <c r="J658" i="2"/>
  <c r="J659" i="2"/>
  <c r="J660" i="2"/>
  <c r="J661" i="2"/>
  <c r="J662" i="2"/>
  <c r="J663" i="2"/>
  <c r="J664" i="2"/>
  <c r="J665" i="2"/>
  <c r="J666" i="2"/>
  <c r="J667" i="2"/>
  <c r="J668" i="2"/>
  <c r="J669" i="2"/>
  <c r="J670" i="2"/>
  <c r="J671" i="2"/>
  <c r="J672" i="2"/>
  <c r="J673" i="2"/>
  <c r="J674" i="2"/>
  <c r="J675" i="2"/>
  <c r="J676" i="2"/>
  <c r="J677" i="2"/>
  <c r="J678" i="2"/>
  <c r="J679" i="2"/>
  <c r="J680" i="2"/>
  <c r="J681" i="2"/>
  <c r="J682" i="2"/>
  <c r="J683" i="2"/>
  <c r="J684" i="2"/>
  <c r="J685" i="2"/>
  <c r="J686" i="2"/>
  <c r="J687" i="2"/>
  <c r="J688" i="2"/>
  <c r="J689" i="2"/>
  <c r="J690" i="2"/>
  <c r="J691" i="2"/>
  <c r="J692" i="2"/>
  <c r="J693" i="2"/>
  <c r="J694" i="2"/>
  <c r="J695" i="2"/>
  <c r="J696" i="2"/>
  <c r="J697" i="2"/>
  <c r="J698" i="2"/>
  <c r="J699" i="2"/>
  <c r="J700" i="2"/>
  <c r="J701" i="2"/>
  <c r="J702" i="2"/>
  <c r="J703" i="2"/>
  <c r="J704" i="2"/>
  <c r="J705" i="2"/>
  <c r="J706" i="2"/>
  <c r="J707" i="2"/>
  <c r="J708" i="2"/>
  <c r="J709" i="2"/>
  <c r="J710" i="2"/>
  <c r="J711" i="2"/>
  <c r="J712" i="2"/>
  <c r="J713" i="2"/>
  <c r="J714" i="2"/>
  <c r="J715" i="2"/>
  <c r="J716" i="2"/>
  <c r="J717" i="2"/>
  <c r="J718" i="2"/>
  <c r="J719" i="2"/>
  <c r="J720" i="2"/>
  <c r="J721" i="2"/>
  <c r="J722" i="2"/>
  <c r="J723" i="2"/>
  <c r="J724" i="2"/>
  <c r="J725" i="2"/>
  <c r="J726" i="2"/>
  <c r="J727" i="2"/>
  <c r="J728" i="2"/>
  <c r="J729" i="2"/>
  <c r="J730" i="2"/>
  <c r="J731" i="2"/>
  <c r="J732" i="2"/>
  <c r="J733" i="2"/>
  <c r="J734" i="2"/>
  <c r="J735" i="2"/>
  <c r="J736" i="2"/>
  <c r="J737" i="2"/>
  <c r="J738" i="2"/>
  <c r="J739" i="2"/>
  <c r="J740" i="2"/>
  <c r="J741" i="2"/>
  <c r="J742" i="2"/>
  <c r="J743" i="2"/>
  <c r="J744" i="2"/>
  <c r="J745" i="2"/>
  <c r="J746" i="2"/>
  <c r="J747" i="2"/>
  <c r="J748" i="2"/>
  <c r="J749" i="2"/>
  <c r="J750" i="2"/>
  <c r="J751" i="2"/>
  <c r="J752" i="2"/>
  <c r="J753" i="2"/>
  <c r="J754" i="2"/>
  <c r="J755" i="2"/>
  <c r="J756" i="2"/>
  <c r="J757" i="2"/>
  <c r="J758" i="2"/>
  <c r="J759" i="2"/>
  <c r="J760" i="2"/>
  <c r="J761" i="2"/>
  <c r="J762" i="2"/>
  <c r="J763" i="2"/>
  <c r="J764" i="2"/>
  <c r="J765" i="2"/>
  <c r="J766" i="2"/>
  <c r="J767" i="2"/>
  <c r="J768" i="2"/>
  <c r="J769" i="2"/>
  <c r="J770" i="2"/>
  <c r="J771" i="2"/>
  <c r="J772" i="2"/>
  <c r="J773" i="2"/>
  <c r="J774" i="2"/>
  <c r="J775" i="2"/>
  <c r="J776" i="2"/>
  <c r="J777" i="2"/>
  <c r="J778" i="2"/>
  <c r="J779" i="2"/>
  <c r="J780" i="2"/>
  <c r="J781" i="2"/>
  <c r="J782" i="2"/>
  <c r="J783" i="2"/>
  <c r="J784" i="2"/>
  <c r="J785" i="2"/>
  <c r="J786" i="2"/>
  <c r="J787" i="2"/>
  <c r="J788" i="2"/>
  <c r="J789" i="2"/>
  <c r="J790" i="2"/>
  <c r="J791" i="2"/>
  <c r="J792" i="2"/>
  <c r="J793" i="2"/>
  <c r="J794" i="2"/>
  <c r="J795" i="2"/>
  <c r="J796" i="2"/>
  <c r="J797" i="2"/>
  <c r="J798" i="2"/>
  <c r="J799" i="2"/>
  <c r="J800" i="2"/>
  <c r="J801" i="2"/>
  <c r="J802" i="2"/>
  <c r="J803" i="2"/>
  <c r="J804" i="2"/>
  <c r="J805" i="2"/>
  <c r="J806" i="2"/>
  <c r="J807" i="2"/>
  <c r="J808" i="2"/>
  <c r="J809" i="2"/>
  <c r="J810" i="2"/>
  <c r="J811" i="2"/>
  <c r="J812" i="2"/>
  <c r="J813" i="2"/>
  <c r="J814" i="2"/>
  <c r="J815" i="2"/>
  <c r="J816" i="2"/>
  <c r="J817" i="2"/>
  <c r="J818" i="2"/>
  <c r="J819" i="2"/>
  <c r="J820" i="2"/>
  <c r="J821" i="2"/>
  <c r="J822" i="2"/>
  <c r="J823" i="2"/>
  <c r="J824" i="2"/>
  <c r="J825" i="2"/>
  <c r="J826" i="2"/>
  <c r="J827" i="2"/>
  <c r="J828" i="2"/>
  <c r="J829" i="2"/>
  <c r="J830" i="2"/>
  <c r="J831" i="2"/>
  <c r="J832" i="2"/>
  <c r="J833" i="2"/>
  <c r="J834" i="2"/>
  <c r="J835" i="2"/>
  <c r="J836" i="2"/>
  <c r="J837" i="2"/>
  <c r="J838" i="2"/>
  <c r="J839" i="2"/>
  <c r="J840" i="2"/>
  <c r="J841" i="2"/>
  <c r="J842" i="2"/>
  <c r="J843" i="2"/>
  <c r="J844" i="2"/>
  <c r="J845" i="2"/>
  <c r="J846" i="2"/>
  <c r="J847" i="2"/>
  <c r="J848" i="2"/>
  <c r="J849" i="2"/>
  <c r="J850" i="2"/>
  <c r="J851" i="2"/>
  <c r="J852" i="2"/>
  <c r="J853" i="2"/>
  <c r="J854" i="2"/>
  <c r="J855" i="2"/>
  <c r="J856" i="2"/>
  <c r="J857" i="2"/>
  <c r="J858" i="2"/>
  <c r="J859" i="2"/>
  <c r="J860" i="2"/>
  <c r="J861" i="2"/>
  <c r="J862" i="2"/>
  <c r="J863" i="2"/>
  <c r="J864" i="2"/>
  <c r="J865" i="2"/>
  <c r="J866" i="2"/>
  <c r="J867" i="2"/>
  <c r="J868" i="2"/>
  <c r="J869" i="2"/>
  <c r="J870" i="2"/>
  <c r="J871" i="2"/>
  <c r="J872" i="2"/>
  <c r="J873" i="2"/>
  <c r="J874" i="2"/>
  <c r="J875" i="2"/>
  <c r="J876" i="2"/>
  <c r="J877" i="2"/>
  <c r="J878" i="2"/>
  <c r="J879" i="2"/>
  <c r="J880" i="2"/>
  <c r="J881" i="2"/>
  <c r="J882" i="2"/>
  <c r="J883" i="2"/>
  <c r="J884" i="2"/>
  <c r="J885" i="2"/>
  <c r="J886" i="2"/>
  <c r="J887" i="2"/>
  <c r="J888" i="2"/>
  <c r="J889" i="2"/>
  <c r="J890" i="2"/>
  <c r="J891" i="2"/>
  <c r="J892" i="2"/>
  <c r="J893" i="2"/>
  <c r="J894" i="2"/>
  <c r="J895" i="2"/>
  <c r="J896" i="2"/>
  <c r="J897" i="2"/>
  <c r="J898" i="2"/>
  <c r="J899" i="2"/>
  <c r="J900" i="2"/>
  <c r="J901" i="2"/>
  <c r="J902" i="2"/>
  <c r="J903" i="2"/>
  <c r="J904" i="2"/>
  <c r="J905" i="2"/>
  <c r="J906" i="2"/>
  <c r="J907" i="2"/>
  <c r="J908" i="2"/>
  <c r="J909" i="2"/>
  <c r="J910" i="2"/>
  <c r="J911" i="2"/>
  <c r="J912" i="2"/>
  <c r="J913" i="2"/>
  <c r="J914" i="2"/>
  <c r="J915" i="2"/>
  <c r="J916" i="2"/>
  <c r="J917" i="2"/>
  <c r="J918" i="2"/>
  <c r="J919" i="2"/>
  <c r="J920" i="2"/>
  <c r="J921" i="2"/>
  <c r="J922" i="2"/>
  <c r="J923" i="2"/>
  <c r="J924" i="2"/>
  <c r="J925" i="2"/>
  <c r="J926" i="2"/>
  <c r="J927" i="2"/>
  <c r="J928" i="2"/>
  <c r="J929" i="2"/>
  <c r="J930" i="2"/>
  <c r="J931" i="2"/>
  <c r="J932" i="2"/>
  <c r="J933" i="2"/>
  <c r="J934" i="2"/>
  <c r="J935" i="2"/>
  <c r="J936" i="2"/>
  <c r="J937" i="2"/>
  <c r="J938" i="2"/>
  <c r="J939" i="2"/>
  <c r="J940" i="2"/>
  <c r="J941" i="2"/>
  <c r="J942" i="2"/>
  <c r="J943" i="2"/>
  <c r="J944" i="2"/>
  <c r="J945" i="2"/>
  <c r="J946" i="2"/>
  <c r="J947" i="2"/>
  <c r="J948" i="2"/>
  <c r="J949" i="2"/>
  <c r="J950" i="2"/>
  <c r="J951" i="2"/>
  <c r="J952" i="2"/>
  <c r="J953" i="2"/>
  <c r="J954" i="2"/>
  <c r="J955" i="2"/>
  <c r="J956" i="2"/>
  <c r="J957" i="2"/>
  <c r="J958" i="2"/>
  <c r="J959" i="2"/>
  <c r="J960" i="2"/>
  <c r="J961" i="2"/>
  <c r="J962" i="2"/>
  <c r="J963" i="2"/>
  <c r="J964" i="2"/>
  <c r="J965" i="2"/>
  <c r="J966" i="2"/>
  <c r="J967" i="2"/>
  <c r="J968" i="2"/>
  <c r="J969" i="2"/>
  <c r="J970" i="2"/>
  <c r="J971" i="2"/>
  <c r="J972" i="2"/>
  <c r="J973" i="2"/>
  <c r="J974" i="2"/>
  <c r="J975" i="2"/>
  <c r="J976" i="2"/>
  <c r="J977" i="2"/>
  <c r="J978" i="2"/>
  <c r="J979" i="2"/>
  <c r="J980" i="2"/>
  <c r="J981" i="2"/>
  <c r="J982" i="2"/>
  <c r="J983" i="2"/>
  <c r="J984" i="2"/>
  <c r="J985" i="2"/>
  <c r="J986" i="2"/>
  <c r="J987" i="2"/>
  <c r="J988" i="2"/>
  <c r="J989" i="2"/>
  <c r="J990" i="2"/>
  <c r="J991" i="2"/>
  <c r="J992" i="2"/>
  <c r="J993" i="2"/>
  <c r="J994" i="2"/>
  <c r="J995" i="2"/>
  <c r="J996" i="2"/>
  <c r="J997" i="2"/>
  <c r="J998" i="2"/>
  <c r="J999" i="2"/>
  <c r="J1000" i="2"/>
  <c r="J1001" i="2"/>
  <c r="J1002" i="2"/>
  <c r="J1003" i="2"/>
  <c r="J1004" i="2"/>
  <c r="J1005" i="2"/>
  <c r="J1006" i="2"/>
  <c r="J1007" i="2"/>
  <c r="J1008" i="2"/>
  <c r="J1009" i="2"/>
  <c r="J1010" i="2"/>
  <c r="J1011" i="2"/>
  <c r="J1012" i="2"/>
  <c r="J1013" i="2"/>
  <c r="J1014" i="2"/>
  <c r="J1015" i="2"/>
  <c r="J1016" i="2"/>
  <c r="J1017" i="2"/>
  <c r="J1018" i="2"/>
  <c r="J1019" i="2"/>
  <c r="J1020" i="2"/>
  <c r="J1021" i="2"/>
  <c r="J1022" i="2"/>
  <c r="J1023" i="2"/>
  <c r="J1024" i="2"/>
  <c r="J1025" i="2"/>
  <c r="J1026" i="2"/>
  <c r="J1027" i="2"/>
  <c r="J1028" i="2"/>
  <c r="J1029" i="2"/>
  <c r="J1030" i="2"/>
  <c r="J1031" i="2"/>
  <c r="J1032" i="2"/>
  <c r="J1033" i="2"/>
  <c r="J1034" i="2"/>
  <c r="J1035" i="2"/>
  <c r="J1036" i="2"/>
  <c r="J1037" i="2"/>
  <c r="J1038" i="2"/>
  <c r="J1039" i="2"/>
  <c r="J1040" i="2"/>
  <c r="J1041" i="2"/>
  <c r="J1042" i="2"/>
  <c r="J1043" i="2"/>
  <c r="J1044" i="2"/>
  <c r="J1045" i="2"/>
  <c r="J1046" i="2"/>
  <c r="J1047" i="2"/>
  <c r="J1048" i="2"/>
  <c r="J1049" i="2"/>
  <c r="J1050" i="2"/>
  <c r="J1051" i="2"/>
  <c r="J1052" i="2"/>
  <c r="J1053" i="2"/>
  <c r="J1054" i="2"/>
  <c r="J1055" i="2"/>
  <c r="J1056" i="2"/>
  <c r="J1057" i="2"/>
  <c r="J1058" i="2"/>
  <c r="J1059" i="2"/>
  <c r="J1060" i="2"/>
  <c r="J1061" i="2"/>
  <c r="J1062" i="2"/>
  <c r="J1063" i="2"/>
  <c r="J1064" i="2"/>
  <c r="J1065" i="2"/>
  <c r="J1066" i="2"/>
  <c r="J1067" i="2"/>
  <c r="J1068" i="2"/>
  <c r="J1069" i="2"/>
  <c r="J1070" i="2"/>
  <c r="J1071" i="2"/>
  <c r="J1072" i="2"/>
  <c r="J1073" i="2"/>
  <c r="J1074" i="2"/>
  <c r="J1075" i="2"/>
  <c r="J1076" i="2"/>
  <c r="J1077" i="2"/>
  <c r="J1078" i="2"/>
  <c r="J1079" i="2"/>
  <c r="J1080" i="2"/>
  <c r="J1081" i="2"/>
  <c r="J1082" i="2"/>
  <c r="J1083" i="2"/>
  <c r="J1084" i="2"/>
  <c r="J1085" i="2"/>
  <c r="J1086" i="2"/>
  <c r="J1087" i="2"/>
  <c r="J1088" i="2"/>
  <c r="J1089" i="2"/>
  <c r="J1090" i="2"/>
  <c r="J1091" i="2"/>
  <c r="J1092" i="2"/>
  <c r="J1093" i="2"/>
  <c r="J1094" i="2"/>
  <c r="J1095" i="2"/>
  <c r="J1096" i="2"/>
  <c r="J1097" i="2"/>
  <c r="J1098" i="2"/>
  <c r="J1099" i="2"/>
  <c r="J1100" i="2"/>
  <c r="J1101" i="2"/>
  <c r="J1102" i="2"/>
  <c r="J1103" i="2"/>
  <c r="J1104" i="2"/>
  <c r="J1105" i="2"/>
  <c r="J1106" i="2"/>
  <c r="J1107" i="2"/>
  <c r="J1108" i="2"/>
  <c r="J1109" i="2"/>
  <c r="J1110" i="2"/>
  <c r="J1111" i="2"/>
  <c r="J1112" i="2"/>
  <c r="J1113" i="2"/>
  <c r="J1114" i="2"/>
  <c r="J1115" i="2"/>
  <c r="J1116" i="2"/>
  <c r="J1117" i="2"/>
  <c r="J1118" i="2"/>
  <c r="J1119" i="2"/>
  <c r="J1120" i="2"/>
  <c r="J1121" i="2"/>
  <c r="J1122" i="2"/>
  <c r="J1123" i="2"/>
  <c r="J1124" i="2"/>
  <c r="J1125" i="2"/>
  <c r="J1126" i="2"/>
  <c r="J1127" i="2"/>
  <c r="J1128" i="2"/>
  <c r="J1129" i="2"/>
  <c r="J1130" i="2"/>
  <c r="J1131" i="2"/>
  <c r="J1132" i="2"/>
  <c r="J1133" i="2"/>
  <c r="J1134" i="2"/>
  <c r="J1135" i="2"/>
  <c r="J1136" i="2"/>
  <c r="J1137" i="2"/>
  <c r="J1138" i="2"/>
  <c r="J1139" i="2"/>
  <c r="J1140" i="2"/>
  <c r="J1141" i="2"/>
  <c r="J1142" i="2"/>
  <c r="J1143" i="2"/>
  <c r="J1144" i="2"/>
  <c r="J1145" i="2"/>
  <c r="J1146" i="2"/>
  <c r="J1147" i="2"/>
  <c r="J1148" i="2"/>
  <c r="J1149" i="2"/>
  <c r="J1150" i="2"/>
  <c r="J1151" i="2"/>
  <c r="J1152" i="2"/>
  <c r="J1153" i="2"/>
  <c r="J1154" i="2"/>
  <c r="J1155" i="2"/>
  <c r="J1156" i="2"/>
  <c r="J1157" i="2"/>
  <c r="J1158" i="2"/>
  <c r="J1159" i="2"/>
  <c r="J1160" i="2"/>
  <c r="J1161" i="2"/>
  <c r="J1162" i="2"/>
  <c r="J1163" i="2"/>
  <c r="J1164" i="2"/>
  <c r="J1165" i="2"/>
  <c r="J1166" i="2"/>
  <c r="J1167" i="2"/>
  <c r="J1168" i="2"/>
  <c r="J1169" i="2"/>
  <c r="J1170" i="2"/>
  <c r="J1171" i="2"/>
  <c r="J1172" i="2"/>
  <c r="J1173" i="2"/>
  <c r="J1174" i="2"/>
  <c r="J1175" i="2"/>
  <c r="J1176" i="2"/>
  <c r="J1177" i="2"/>
  <c r="J1178" i="2"/>
  <c r="J1179" i="2"/>
  <c r="J1180" i="2"/>
  <c r="J1181" i="2"/>
  <c r="J1182" i="2"/>
  <c r="J1183" i="2"/>
  <c r="J1184" i="2"/>
  <c r="J1185" i="2"/>
  <c r="J1186" i="2"/>
  <c r="J1187" i="2"/>
  <c r="J1188" i="2"/>
  <c r="J1189" i="2"/>
  <c r="K2" i="2"/>
  <c r="K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236" i="2"/>
  <c r="K237" i="2"/>
  <c r="K238" i="2"/>
  <c r="K239" i="2"/>
  <c r="K240" i="2"/>
  <c r="K241" i="2"/>
  <c r="K242" i="2"/>
  <c r="K243" i="2"/>
  <c r="K244" i="2"/>
  <c r="K245" i="2"/>
  <c r="K246" i="2"/>
  <c r="K247" i="2"/>
  <c r="K248" i="2"/>
  <c r="K249" i="2"/>
  <c r="K250" i="2"/>
  <c r="K251" i="2"/>
  <c r="K252" i="2"/>
  <c r="K253" i="2"/>
  <c r="K254" i="2"/>
  <c r="K255" i="2"/>
  <c r="K256" i="2"/>
  <c r="K257" i="2"/>
  <c r="K258" i="2"/>
  <c r="K259" i="2"/>
  <c r="K260" i="2"/>
  <c r="K261" i="2"/>
  <c r="K262" i="2"/>
  <c r="K263" i="2"/>
  <c r="K264" i="2"/>
  <c r="K265" i="2"/>
  <c r="K266" i="2"/>
  <c r="K267" i="2"/>
  <c r="K268" i="2"/>
  <c r="K269" i="2"/>
  <c r="K270" i="2"/>
  <c r="K271" i="2"/>
  <c r="K272" i="2"/>
  <c r="K273" i="2"/>
  <c r="K274" i="2"/>
  <c r="K275" i="2"/>
  <c r="K276" i="2"/>
  <c r="K277" i="2"/>
  <c r="K278" i="2"/>
  <c r="K279" i="2"/>
  <c r="K280" i="2"/>
  <c r="K281" i="2"/>
  <c r="K282" i="2"/>
  <c r="K283" i="2"/>
  <c r="K284" i="2"/>
  <c r="K285" i="2"/>
  <c r="K286" i="2"/>
  <c r="K287" i="2"/>
  <c r="K288" i="2"/>
  <c r="K289" i="2"/>
  <c r="K290" i="2"/>
  <c r="K291" i="2"/>
  <c r="K292" i="2"/>
  <c r="K293" i="2"/>
  <c r="K294" i="2"/>
  <c r="K295" i="2"/>
  <c r="K296" i="2"/>
  <c r="K297" i="2"/>
  <c r="K298" i="2"/>
  <c r="K299" i="2"/>
  <c r="K300" i="2"/>
  <c r="K301" i="2"/>
  <c r="K302" i="2"/>
  <c r="K303" i="2"/>
  <c r="K304" i="2"/>
  <c r="K305" i="2"/>
  <c r="K306" i="2"/>
  <c r="K307" i="2"/>
  <c r="K308" i="2"/>
  <c r="K309" i="2"/>
  <c r="K310" i="2"/>
  <c r="K311" i="2"/>
  <c r="K312" i="2"/>
  <c r="K313" i="2"/>
  <c r="K314" i="2"/>
  <c r="K315" i="2"/>
  <c r="K316" i="2"/>
  <c r="K317" i="2"/>
  <c r="K318" i="2"/>
  <c r="K319" i="2"/>
  <c r="K320" i="2"/>
  <c r="K321" i="2"/>
  <c r="K322" i="2"/>
  <c r="K323" i="2"/>
  <c r="K324" i="2"/>
  <c r="K325" i="2"/>
  <c r="K326" i="2"/>
  <c r="K327" i="2"/>
  <c r="K328" i="2"/>
  <c r="K329" i="2"/>
  <c r="K330" i="2"/>
  <c r="K331" i="2"/>
  <c r="K332" i="2"/>
  <c r="K333" i="2"/>
  <c r="K334" i="2"/>
  <c r="K335" i="2"/>
  <c r="K336" i="2"/>
  <c r="K337" i="2"/>
  <c r="K338" i="2"/>
  <c r="K339" i="2"/>
  <c r="K340" i="2"/>
  <c r="K341" i="2"/>
  <c r="K342" i="2"/>
  <c r="K343" i="2"/>
  <c r="K344" i="2"/>
  <c r="K345" i="2"/>
  <c r="K346" i="2"/>
  <c r="K347" i="2"/>
  <c r="K348" i="2"/>
  <c r="K349" i="2"/>
  <c r="K350" i="2"/>
  <c r="K351" i="2"/>
  <c r="K352" i="2"/>
  <c r="K353" i="2"/>
  <c r="K354" i="2"/>
  <c r="K355" i="2"/>
  <c r="K356" i="2"/>
  <c r="K357" i="2"/>
  <c r="K358" i="2"/>
  <c r="K359" i="2"/>
  <c r="K360" i="2"/>
  <c r="K361" i="2"/>
  <c r="K362" i="2"/>
  <c r="K363" i="2"/>
  <c r="K364" i="2"/>
  <c r="K365" i="2"/>
  <c r="K366" i="2"/>
  <c r="K367" i="2"/>
  <c r="K368" i="2"/>
  <c r="K369" i="2"/>
  <c r="K370" i="2"/>
  <c r="K371" i="2"/>
  <c r="K372" i="2"/>
  <c r="K373" i="2"/>
  <c r="K374" i="2"/>
  <c r="K375" i="2"/>
  <c r="K376" i="2"/>
  <c r="K377" i="2"/>
  <c r="K378" i="2"/>
  <c r="K379" i="2"/>
  <c r="K380" i="2"/>
  <c r="K381" i="2"/>
  <c r="K382" i="2"/>
  <c r="K383" i="2"/>
  <c r="K384" i="2"/>
  <c r="K385" i="2"/>
  <c r="K386" i="2"/>
  <c r="K387" i="2"/>
  <c r="K388" i="2"/>
  <c r="K389" i="2"/>
  <c r="K390" i="2"/>
  <c r="K391" i="2"/>
  <c r="K392" i="2"/>
  <c r="K393" i="2"/>
  <c r="K394" i="2"/>
  <c r="K395" i="2"/>
  <c r="K396" i="2"/>
  <c r="K397" i="2"/>
  <c r="K398" i="2"/>
  <c r="K399" i="2"/>
  <c r="K400" i="2"/>
  <c r="K401" i="2"/>
  <c r="K402" i="2"/>
  <c r="K403" i="2"/>
  <c r="K404" i="2"/>
  <c r="K405" i="2"/>
  <c r="K406" i="2"/>
  <c r="K407" i="2"/>
  <c r="K408" i="2"/>
  <c r="K409" i="2"/>
  <c r="K410" i="2"/>
  <c r="K411" i="2"/>
  <c r="K412" i="2"/>
  <c r="K413" i="2"/>
  <c r="K414" i="2"/>
  <c r="K415" i="2"/>
  <c r="K416" i="2"/>
  <c r="K417" i="2"/>
  <c r="K418" i="2"/>
  <c r="K419" i="2"/>
  <c r="K420" i="2"/>
  <c r="K421" i="2"/>
  <c r="K422" i="2"/>
  <c r="K423" i="2"/>
  <c r="K424" i="2"/>
  <c r="K425" i="2"/>
  <c r="K426" i="2"/>
  <c r="K427" i="2"/>
  <c r="K428" i="2"/>
  <c r="K429" i="2"/>
  <c r="K430" i="2"/>
  <c r="K431" i="2"/>
  <c r="K432" i="2"/>
  <c r="K433" i="2"/>
  <c r="K434" i="2"/>
  <c r="K435" i="2"/>
  <c r="K436" i="2"/>
  <c r="K437" i="2"/>
  <c r="K438" i="2"/>
  <c r="K439" i="2"/>
  <c r="K440" i="2"/>
  <c r="K441" i="2"/>
  <c r="K442" i="2"/>
  <c r="K443" i="2"/>
  <c r="K444" i="2"/>
  <c r="K445" i="2"/>
  <c r="K446" i="2"/>
  <c r="K447" i="2"/>
  <c r="K448" i="2"/>
  <c r="K449" i="2"/>
  <c r="K450" i="2"/>
  <c r="K451" i="2"/>
  <c r="K452" i="2"/>
  <c r="K453" i="2"/>
  <c r="K454" i="2"/>
  <c r="K455" i="2"/>
  <c r="K456" i="2"/>
  <c r="K457" i="2"/>
  <c r="K458" i="2"/>
  <c r="K459" i="2"/>
  <c r="K460" i="2"/>
  <c r="K461" i="2"/>
  <c r="K462" i="2"/>
  <c r="K463" i="2"/>
  <c r="K464" i="2"/>
  <c r="K465" i="2"/>
  <c r="K466" i="2"/>
  <c r="K467" i="2"/>
  <c r="K468" i="2"/>
  <c r="K469" i="2"/>
  <c r="K470" i="2"/>
  <c r="K471" i="2"/>
  <c r="K472" i="2"/>
  <c r="K473" i="2"/>
  <c r="K474" i="2"/>
  <c r="K475" i="2"/>
  <c r="K476" i="2"/>
  <c r="K477" i="2"/>
  <c r="K478" i="2"/>
  <c r="K479" i="2"/>
  <c r="K480" i="2"/>
  <c r="K481" i="2"/>
  <c r="K482" i="2"/>
  <c r="K483" i="2"/>
  <c r="K484" i="2"/>
  <c r="K485" i="2"/>
  <c r="K486" i="2"/>
  <c r="K487" i="2"/>
  <c r="K488" i="2"/>
  <c r="K489" i="2"/>
  <c r="K490" i="2"/>
  <c r="K491" i="2"/>
  <c r="K492" i="2"/>
  <c r="K493" i="2"/>
  <c r="K494" i="2"/>
  <c r="K495" i="2"/>
  <c r="K496" i="2"/>
  <c r="K497" i="2"/>
  <c r="K498" i="2"/>
  <c r="K499" i="2"/>
  <c r="K500" i="2"/>
  <c r="K501" i="2"/>
  <c r="K502" i="2"/>
  <c r="K503" i="2"/>
  <c r="K504" i="2"/>
  <c r="K505" i="2"/>
  <c r="K506" i="2"/>
  <c r="K507" i="2"/>
  <c r="K508" i="2"/>
  <c r="K509" i="2"/>
  <c r="K510" i="2"/>
  <c r="K511" i="2"/>
  <c r="K512" i="2"/>
  <c r="K513" i="2"/>
  <c r="K514" i="2"/>
  <c r="K515" i="2"/>
  <c r="K516" i="2"/>
  <c r="K517" i="2"/>
  <c r="K518" i="2"/>
  <c r="K519" i="2"/>
  <c r="K520" i="2"/>
  <c r="K521" i="2"/>
  <c r="K522" i="2"/>
  <c r="K523" i="2"/>
  <c r="K524" i="2"/>
  <c r="K525" i="2"/>
  <c r="K526" i="2"/>
  <c r="K527" i="2"/>
  <c r="K528" i="2"/>
  <c r="K529" i="2"/>
  <c r="K530" i="2"/>
  <c r="K531" i="2"/>
  <c r="K532" i="2"/>
  <c r="K533" i="2"/>
  <c r="K534" i="2"/>
  <c r="K535" i="2"/>
  <c r="K536" i="2"/>
  <c r="K537" i="2"/>
  <c r="K538" i="2"/>
  <c r="K539" i="2"/>
  <c r="K540" i="2"/>
  <c r="K541" i="2"/>
  <c r="K542" i="2"/>
  <c r="K543" i="2"/>
  <c r="K544" i="2"/>
  <c r="K545" i="2"/>
  <c r="K546" i="2"/>
  <c r="K547" i="2"/>
  <c r="K548" i="2"/>
  <c r="K549" i="2"/>
  <c r="K550" i="2"/>
  <c r="K551" i="2"/>
  <c r="K552" i="2"/>
  <c r="K553" i="2"/>
  <c r="K554" i="2"/>
  <c r="K555" i="2"/>
  <c r="K556" i="2"/>
  <c r="K557" i="2"/>
  <c r="K558" i="2"/>
  <c r="K559" i="2"/>
  <c r="K560" i="2"/>
  <c r="K561" i="2"/>
  <c r="K562" i="2"/>
  <c r="K563" i="2"/>
  <c r="K564" i="2"/>
  <c r="K565" i="2"/>
  <c r="K566" i="2"/>
  <c r="K567" i="2"/>
  <c r="K568" i="2"/>
  <c r="K569" i="2"/>
  <c r="K570" i="2"/>
  <c r="K571" i="2"/>
  <c r="K572" i="2"/>
  <c r="K573" i="2"/>
  <c r="K574" i="2"/>
  <c r="K575" i="2"/>
  <c r="K576" i="2"/>
  <c r="K577" i="2"/>
  <c r="K578" i="2"/>
  <c r="K579" i="2"/>
  <c r="K580" i="2"/>
  <c r="K581" i="2"/>
  <c r="K582" i="2"/>
  <c r="K583" i="2"/>
  <c r="K584" i="2"/>
  <c r="K585" i="2"/>
  <c r="K586" i="2"/>
  <c r="K587" i="2"/>
  <c r="K588" i="2"/>
  <c r="K589" i="2"/>
  <c r="K590" i="2"/>
  <c r="K591" i="2"/>
  <c r="K592" i="2"/>
  <c r="K593" i="2"/>
  <c r="K594" i="2"/>
  <c r="K595" i="2"/>
  <c r="K596" i="2"/>
  <c r="K597" i="2"/>
  <c r="K598" i="2"/>
  <c r="K599" i="2"/>
  <c r="K600" i="2"/>
  <c r="K601" i="2"/>
  <c r="K602" i="2"/>
  <c r="K603" i="2"/>
  <c r="K604" i="2"/>
  <c r="K605" i="2"/>
  <c r="K606" i="2"/>
  <c r="K607" i="2"/>
  <c r="K608" i="2"/>
  <c r="K609" i="2"/>
  <c r="K610" i="2"/>
  <c r="K611" i="2"/>
  <c r="K612" i="2"/>
  <c r="K613" i="2"/>
  <c r="K614" i="2"/>
  <c r="K615" i="2"/>
  <c r="K616" i="2"/>
  <c r="K617" i="2"/>
  <c r="K618" i="2"/>
  <c r="K619" i="2"/>
  <c r="K620" i="2"/>
  <c r="K621" i="2"/>
  <c r="K622" i="2"/>
  <c r="K623" i="2"/>
  <c r="K624" i="2"/>
  <c r="K625" i="2"/>
  <c r="K626" i="2"/>
  <c r="K627" i="2"/>
  <c r="K628" i="2"/>
  <c r="K629" i="2"/>
  <c r="K630" i="2"/>
  <c r="K631" i="2"/>
  <c r="K632" i="2"/>
  <c r="K633" i="2"/>
  <c r="K634" i="2"/>
  <c r="K635" i="2"/>
  <c r="K636" i="2"/>
  <c r="K637" i="2"/>
  <c r="K638" i="2"/>
  <c r="K639" i="2"/>
  <c r="K640" i="2"/>
  <c r="K641" i="2"/>
  <c r="K642" i="2"/>
  <c r="K643" i="2"/>
  <c r="K644" i="2"/>
  <c r="K645" i="2"/>
  <c r="K646" i="2"/>
  <c r="K647" i="2"/>
  <c r="K648" i="2"/>
  <c r="K649" i="2"/>
  <c r="K650" i="2"/>
  <c r="K651" i="2"/>
  <c r="K652" i="2"/>
  <c r="K653" i="2"/>
  <c r="K654" i="2"/>
  <c r="K655" i="2"/>
  <c r="K656" i="2"/>
  <c r="K657" i="2"/>
  <c r="K658" i="2"/>
  <c r="K659" i="2"/>
  <c r="K660" i="2"/>
  <c r="K661" i="2"/>
  <c r="K662" i="2"/>
  <c r="K663" i="2"/>
  <c r="K664" i="2"/>
  <c r="K665" i="2"/>
  <c r="K666" i="2"/>
  <c r="K667" i="2"/>
  <c r="K668" i="2"/>
  <c r="K669" i="2"/>
  <c r="K670" i="2"/>
  <c r="K671" i="2"/>
  <c r="K672" i="2"/>
  <c r="K673" i="2"/>
  <c r="K674" i="2"/>
  <c r="K675" i="2"/>
  <c r="K676" i="2"/>
  <c r="K677" i="2"/>
  <c r="K678" i="2"/>
  <c r="K679" i="2"/>
  <c r="K680" i="2"/>
  <c r="K681" i="2"/>
  <c r="K682" i="2"/>
  <c r="K683" i="2"/>
  <c r="K684" i="2"/>
  <c r="K685" i="2"/>
  <c r="K686" i="2"/>
  <c r="K687" i="2"/>
  <c r="K688" i="2"/>
  <c r="K689" i="2"/>
  <c r="K690" i="2"/>
  <c r="K691" i="2"/>
  <c r="K692" i="2"/>
  <c r="K693" i="2"/>
  <c r="K694" i="2"/>
  <c r="K695" i="2"/>
  <c r="K696" i="2"/>
  <c r="K697" i="2"/>
  <c r="K698" i="2"/>
  <c r="K699" i="2"/>
  <c r="K700" i="2"/>
  <c r="K701" i="2"/>
  <c r="K702" i="2"/>
  <c r="K703" i="2"/>
  <c r="K704" i="2"/>
  <c r="K705" i="2"/>
  <c r="K706" i="2"/>
  <c r="K707" i="2"/>
  <c r="K708" i="2"/>
  <c r="K709" i="2"/>
  <c r="K710" i="2"/>
  <c r="K711" i="2"/>
  <c r="K712" i="2"/>
  <c r="K713" i="2"/>
  <c r="K714" i="2"/>
  <c r="K715" i="2"/>
  <c r="K716" i="2"/>
  <c r="K717" i="2"/>
  <c r="K718" i="2"/>
  <c r="K719" i="2"/>
  <c r="K720" i="2"/>
  <c r="K721" i="2"/>
  <c r="K722" i="2"/>
  <c r="K723" i="2"/>
  <c r="K724" i="2"/>
  <c r="K725" i="2"/>
  <c r="K726" i="2"/>
  <c r="K727" i="2"/>
  <c r="K728" i="2"/>
  <c r="K729" i="2"/>
  <c r="K730" i="2"/>
  <c r="K731" i="2"/>
  <c r="K732" i="2"/>
  <c r="K733" i="2"/>
  <c r="K734" i="2"/>
  <c r="K735" i="2"/>
  <c r="K736" i="2"/>
  <c r="K737" i="2"/>
  <c r="K738" i="2"/>
  <c r="K739" i="2"/>
  <c r="K740" i="2"/>
  <c r="K741" i="2"/>
  <c r="K742" i="2"/>
  <c r="K743" i="2"/>
  <c r="K744" i="2"/>
  <c r="K745" i="2"/>
  <c r="K746" i="2"/>
  <c r="K747" i="2"/>
  <c r="K748" i="2"/>
  <c r="K749" i="2"/>
  <c r="K750" i="2"/>
  <c r="K751" i="2"/>
  <c r="K752" i="2"/>
  <c r="K753" i="2"/>
  <c r="K754" i="2"/>
  <c r="K755" i="2"/>
  <c r="K756" i="2"/>
  <c r="K757" i="2"/>
  <c r="K758" i="2"/>
  <c r="K759" i="2"/>
  <c r="K760" i="2"/>
  <c r="K761" i="2"/>
  <c r="K762" i="2"/>
  <c r="K763" i="2"/>
  <c r="K764" i="2"/>
  <c r="K765" i="2"/>
  <c r="K766" i="2"/>
  <c r="K767" i="2"/>
  <c r="K768" i="2"/>
  <c r="K769" i="2"/>
  <c r="K770" i="2"/>
  <c r="K771" i="2"/>
  <c r="K772" i="2"/>
  <c r="K773" i="2"/>
  <c r="K774" i="2"/>
  <c r="K775" i="2"/>
  <c r="K776" i="2"/>
  <c r="K777" i="2"/>
  <c r="K778" i="2"/>
  <c r="K779" i="2"/>
  <c r="K780" i="2"/>
  <c r="K781" i="2"/>
  <c r="K782" i="2"/>
  <c r="K783" i="2"/>
  <c r="K784" i="2"/>
  <c r="K785" i="2"/>
  <c r="K786" i="2"/>
  <c r="K787" i="2"/>
  <c r="K788" i="2"/>
  <c r="K789" i="2"/>
  <c r="K790" i="2"/>
  <c r="K791" i="2"/>
  <c r="K792" i="2"/>
  <c r="K793" i="2"/>
  <c r="K794" i="2"/>
  <c r="K795" i="2"/>
  <c r="K796" i="2"/>
  <c r="K797" i="2"/>
  <c r="K798" i="2"/>
  <c r="K799" i="2"/>
  <c r="K800" i="2"/>
  <c r="K801" i="2"/>
  <c r="K802" i="2"/>
  <c r="K803" i="2"/>
  <c r="K804" i="2"/>
  <c r="K805" i="2"/>
  <c r="K806" i="2"/>
  <c r="K807" i="2"/>
  <c r="K808" i="2"/>
  <c r="K809" i="2"/>
  <c r="K810" i="2"/>
  <c r="K811" i="2"/>
  <c r="K812" i="2"/>
  <c r="K813" i="2"/>
  <c r="K814" i="2"/>
  <c r="K815" i="2"/>
  <c r="K816" i="2"/>
  <c r="K817" i="2"/>
  <c r="K818" i="2"/>
  <c r="K819" i="2"/>
  <c r="K820" i="2"/>
  <c r="K821" i="2"/>
  <c r="K822" i="2"/>
  <c r="K823" i="2"/>
  <c r="K824" i="2"/>
  <c r="K825" i="2"/>
  <c r="K826" i="2"/>
  <c r="K827" i="2"/>
  <c r="K828" i="2"/>
  <c r="K829" i="2"/>
  <c r="K830" i="2"/>
  <c r="K831" i="2"/>
  <c r="K832" i="2"/>
  <c r="K833" i="2"/>
  <c r="K834" i="2"/>
  <c r="K835" i="2"/>
  <c r="K836" i="2"/>
  <c r="K837" i="2"/>
  <c r="K838" i="2"/>
  <c r="K839" i="2"/>
  <c r="K840" i="2"/>
  <c r="K841" i="2"/>
  <c r="K842" i="2"/>
  <c r="K843" i="2"/>
  <c r="K844" i="2"/>
  <c r="K845" i="2"/>
  <c r="K846" i="2"/>
  <c r="K847" i="2"/>
  <c r="K848" i="2"/>
  <c r="K849" i="2"/>
  <c r="K850" i="2"/>
  <c r="K851" i="2"/>
  <c r="K852" i="2"/>
  <c r="K853" i="2"/>
  <c r="K854" i="2"/>
  <c r="K855" i="2"/>
  <c r="K856" i="2"/>
  <c r="K857" i="2"/>
  <c r="K858" i="2"/>
  <c r="K859" i="2"/>
  <c r="K860" i="2"/>
  <c r="K861" i="2"/>
  <c r="K862" i="2"/>
  <c r="K863" i="2"/>
  <c r="K864" i="2"/>
  <c r="K865" i="2"/>
  <c r="K866" i="2"/>
  <c r="K867" i="2"/>
  <c r="K868" i="2"/>
  <c r="K869" i="2"/>
  <c r="K870" i="2"/>
  <c r="K871" i="2"/>
  <c r="K872" i="2"/>
  <c r="K873" i="2"/>
  <c r="K874" i="2"/>
  <c r="K875" i="2"/>
  <c r="K876" i="2"/>
  <c r="K877" i="2"/>
  <c r="K878" i="2"/>
  <c r="K879" i="2"/>
  <c r="K880" i="2"/>
  <c r="K881" i="2"/>
  <c r="K882" i="2"/>
  <c r="K883" i="2"/>
  <c r="K884" i="2"/>
  <c r="K885" i="2"/>
  <c r="K886" i="2"/>
  <c r="K887" i="2"/>
  <c r="K888" i="2"/>
  <c r="K889" i="2"/>
  <c r="K890" i="2"/>
  <c r="K891" i="2"/>
  <c r="K892" i="2"/>
  <c r="K893" i="2"/>
  <c r="K894" i="2"/>
  <c r="K895" i="2"/>
  <c r="K896" i="2"/>
  <c r="K897" i="2"/>
  <c r="K898" i="2"/>
  <c r="K899" i="2"/>
  <c r="K900" i="2"/>
  <c r="K901" i="2"/>
  <c r="K902" i="2"/>
  <c r="K903" i="2"/>
  <c r="K904" i="2"/>
  <c r="K905" i="2"/>
  <c r="K906" i="2"/>
  <c r="K907" i="2"/>
  <c r="K908" i="2"/>
  <c r="K909" i="2"/>
  <c r="K910" i="2"/>
  <c r="K911" i="2"/>
  <c r="K912" i="2"/>
  <c r="K913" i="2"/>
  <c r="K914" i="2"/>
  <c r="K915" i="2"/>
  <c r="K916" i="2"/>
  <c r="K917" i="2"/>
  <c r="K918" i="2"/>
  <c r="K919" i="2"/>
  <c r="K920" i="2"/>
  <c r="K921" i="2"/>
  <c r="K922" i="2"/>
  <c r="K923" i="2"/>
  <c r="K924" i="2"/>
  <c r="K925" i="2"/>
  <c r="K926" i="2"/>
  <c r="K927" i="2"/>
  <c r="K928" i="2"/>
  <c r="K929" i="2"/>
  <c r="K930" i="2"/>
  <c r="K931" i="2"/>
  <c r="K932" i="2"/>
  <c r="K933" i="2"/>
  <c r="K934" i="2"/>
  <c r="K935" i="2"/>
  <c r="K936" i="2"/>
  <c r="K937" i="2"/>
  <c r="K938" i="2"/>
  <c r="K939" i="2"/>
  <c r="K940" i="2"/>
  <c r="K941" i="2"/>
  <c r="K942" i="2"/>
  <c r="K943" i="2"/>
  <c r="K944" i="2"/>
  <c r="K945" i="2"/>
  <c r="K946" i="2"/>
  <c r="K947" i="2"/>
  <c r="K948" i="2"/>
  <c r="K949" i="2"/>
  <c r="K950" i="2"/>
  <c r="K951" i="2"/>
  <c r="K952" i="2"/>
  <c r="K953" i="2"/>
  <c r="K954" i="2"/>
  <c r="K955" i="2"/>
  <c r="K956" i="2"/>
  <c r="K957" i="2"/>
  <c r="K958" i="2"/>
  <c r="K959" i="2"/>
  <c r="K960" i="2"/>
  <c r="K961" i="2"/>
  <c r="K962" i="2"/>
  <c r="K963" i="2"/>
  <c r="K964" i="2"/>
  <c r="K965" i="2"/>
  <c r="K966" i="2"/>
  <c r="K967" i="2"/>
  <c r="K968" i="2"/>
  <c r="K969" i="2"/>
  <c r="K970" i="2"/>
  <c r="K971" i="2"/>
  <c r="K972" i="2"/>
  <c r="K973" i="2"/>
  <c r="K974" i="2"/>
  <c r="K975" i="2"/>
  <c r="K976" i="2"/>
  <c r="K977" i="2"/>
  <c r="K978" i="2"/>
  <c r="K979" i="2"/>
  <c r="K980" i="2"/>
  <c r="K981" i="2"/>
  <c r="K982" i="2"/>
  <c r="K983" i="2"/>
  <c r="K984" i="2"/>
  <c r="K985" i="2"/>
  <c r="K986" i="2"/>
  <c r="K987" i="2"/>
  <c r="K988" i="2"/>
  <c r="K989" i="2"/>
  <c r="K990" i="2"/>
  <c r="K991" i="2"/>
  <c r="K992" i="2"/>
  <c r="K993" i="2"/>
  <c r="K994" i="2"/>
  <c r="K995" i="2"/>
  <c r="K996" i="2"/>
  <c r="K997" i="2"/>
  <c r="K998" i="2"/>
  <c r="K999" i="2"/>
  <c r="K1000" i="2"/>
  <c r="K1001" i="2"/>
  <c r="K1002" i="2"/>
  <c r="K1003" i="2"/>
  <c r="K1004" i="2"/>
  <c r="K1005" i="2"/>
  <c r="K1006" i="2"/>
  <c r="K1007" i="2"/>
  <c r="K1008" i="2"/>
  <c r="K1009" i="2"/>
  <c r="K1010" i="2"/>
  <c r="K1011" i="2"/>
  <c r="K1012" i="2"/>
  <c r="K1013" i="2"/>
  <c r="K1014" i="2"/>
  <c r="K1015" i="2"/>
  <c r="K1016" i="2"/>
  <c r="K1017" i="2"/>
  <c r="K1018" i="2"/>
  <c r="K1019" i="2"/>
  <c r="K1020" i="2"/>
  <c r="K1021" i="2"/>
  <c r="K1022" i="2"/>
  <c r="K1023" i="2"/>
  <c r="K1024" i="2"/>
  <c r="K1025" i="2"/>
  <c r="K1026" i="2"/>
  <c r="K1027" i="2"/>
  <c r="K1028" i="2"/>
  <c r="K1029" i="2"/>
  <c r="K1030" i="2"/>
  <c r="K1031" i="2"/>
  <c r="K1032" i="2"/>
  <c r="K1033" i="2"/>
  <c r="K1034" i="2"/>
  <c r="K1035" i="2"/>
  <c r="K1036" i="2"/>
  <c r="K1037" i="2"/>
  <c r="K1038" i="2"/>
  <c r="K1039" i="2"/>
  <c r="K1040" i="2"/>
  <c r="K1041" i="2"/>
  <c r="K1042" i="2"/>
  <c r="K1043" i="2"/>
  <c r="K1044" i="2"/>
  <c r="K1045" i="2"/>
  <c r="K1046" i="2"/>
  <c r="K1047" i="2"/>
  <c r="K1048" i="2"/>
  <c r="K1049" i="2"/>
  <c r="K1050" i="2"/>
  <c r="K1051" i="2"/>
  <c r="K1052" i="2"/>
  <c r="K1053" i="2"/>
  <c r="K1054" i="2"/>
  <c r="K1055" i="2"/>
  <c r="K1056" i="2"/>
  <c r="K1057" i="2"/>
  <c r="K1058" i="2"/>
  <c r="K1059" i="2"/>
  <c r="K1060" i="2"/>
  <c r="K1061" i="2"/>
  <c r="K1062" i="2"/>
  <c r="K1063" i="2"/>
  <c r="K1064" i="2"/>
  <c r="K1065" i="2"/>
  <c r="K1066" i="2"/>
  <c r="K1067" i="2"/>
  <c r="K1068" i="2"/>
  <c r="K1069" i="2"/>
  <c r="K1070" i="2"/>
  <c r="K1071" i="2"/>
  <c r="K1072" i="2"/>
  <c r="K1073" i="2"/>
  <c r="K1074" i="2"/>
  <c r="K1075" i="2"/>
  <c r="K1076" i="2"/>
  <c r="K1077" i="2"/>
  <c r="K1078" i="2"/>
  <c r="K1079" i="2"/>
  <c r="K1080" i="2"/>
  <c r="K1081" i="2"/>
  <c r="K1082" i="2"/>
  <c r="K1083" i="2"/>
  <c r="K1084" i="2"/>
  <c r="K1085" i="2"/>
  <c r="K1086" i="2"/>
  <c r="K1087" i="2"/>
  <c r="K1088" i="2"/>
  <c r="K1089" i="2"/>
  <c r="K1090" i="2"/>
  <c r="K1091" i="2"/>
  <c r="K1092" i="2"/>
  <c r="K1093" i="2"/>
  <c r="K1094" i="2"/>
  <c r="K1095" i="2"/>
  <c r="K1096" i="2"/>
  <c r="K1097" i="2"/>
  <c r="K1098" i="2"/>
  <c r="K1099" i="2"/>
  <c r="K1100" i="2"/>
  <c r="K1101" i="2"/>
  <c r="K1102" i="2"/>
  <c r="K1103" i="2"/>
  <c r="K1104" i="2"/>
  <c r="K1105" i="2"/>
  <c r="K1106" i="2"/>
  <c r="K1107" i="2"/>
  <c r="K1108" i="2"/>
  <c r="K1109" i="2"/>
  <c r="K1110" i="2"/>
  <c r="K1111" i="2"/>
  <c r="K1112" i="2"/>
  <c r="K1113" i="2"/>
  <c r="K1114" i="2"/>
  <c r="K1115" i="2"/>
  <c r="K1116" i="2"/>
  <c r="K1117" i="2"/>
  <c r="K1118" i="2"/>
  <c r="K1119" i="2"/>
  <c r="K1120" i="2"/>
  <c r="K1121" i="2"/>
  <c r="K1122" i="2"/>
  <c r="K1123" i="2"/>
  <c r="K1124" i="2"/>
  <c r="K1125" i="2"/>
  <c r="K1126" i="2"/>
  <c r="K1127" i="2"/>
  <c r="K1128" i="2"/>
  <c r="K1129" i="2"/>
  <c r="K1130" i="2"/>
  <c r="K1131" i="2"/>
  <c r="K1132" i="2"/>
  <c r="K1133" i="2"/>
  <c r="K1134" i="2"/>
  <c r="K1135" i="2"/>
  <c r="K1136" i="2"/>
  <c r="K1137" i="2"/>
  <c r="K1138" i="2"/>
  <c r="K1139" i="2"/>
  <c r="K1140" i="2"/>
  <c r="K1141" i="2"/>
  <c r="K1142" i="2"/>
  <c r="K1143" i="2"/>
  <c r="K1144" i="2"/>
  <c r="K1145" i="2"/>
  <c r="K1146" i="2"/>
  <c r="K1147" i="2"/>
  <c r="K1148" i="2"/>
  <c r="K1149" i="2"/>
  <c r="K1150" i="2"/>
  <c r="K1151" i="2"/>
  <c r="K1152" i="2"/>
  <c r="K1153" i="2"/>
  <c r="K1154" i="2"/>
  <c r="K1155" i="2"/>
  <c r="K1156" i="2"/>
  <c r="K1157" i="2"/>
  <c r="K1158" i="2"/>
  <c r="K1159" i="2"/>
  <c r="K1160" i="2"/>
  <c r="K1161" i="2"/>
  <c r="K1162" i="2"/>
  <c r="K1163" i="2"/>
  <c r="K1164" i="2"/>
  <c r="K1165" i="2"/>
  <c r="K1166" i="2"/>
  <c r="K1167" i="2"/>
  <c r="K1168" i="2"/>
  <c r="K1169" i="2"/>
  <c r="K1170" i="2"/>
  <c r="K1171" i="2"/>
  <c r="K1172" i="2"/>
  <c r="K1173" i="2"/>
  <c r="K1174" i="2"/>
  <c r="K1175" i="2"/>
  <c r="K1176" i="2"/>
  <c r="K1177" i="2"/>
  <c r="K1178" i="2"/>
  <c r="K1179" i="2"/>
  <c r="K1180" i="2"/>
  <c r="K1181" i="2"/>
  <c r="S1181" i="2" s="1"/>
  <c r="K1182" i="2"/>
  <c r="K1183" i="2"/>
  <c r="K1184" i="2"/>
  <c r="K1185" i="2"/>
  <c r="K1186" i="2"/>
  <c r="K1187" i="2"/>
  <c r="K1188" i="2"/>
  <c r="K1189" i="2"/>
  <c r="L2" i="2"/>
  <c r="L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L127" i="2"/>
  <c r="L128" i="2"/>
  <c r="L129" i="2"/>
  <c r="L130" i="2"/>
  <c r="L131" i="2"/>
  <c r="L132" i="2"/>
  <c r="L133" i="2"/>
  <c r="L134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147" i="2"/>
  <c r="L148" i="2"/>
  <c r="L149" i="2"/>
  <c r="L150" i="2"/>
  <c r="L151" i="2"/>
  <c r="L152" i="2"/>
  <c r="L153" i="2"/>
  <c r="L154" i="2"/>
  <c r="L155" i="2"/>
  <c r="L156" i="2"/>
  <c r="L157" i="2"/>
  <c r="L158" i="2"/>
  <c r="L159" i="2"/>
  <c r="L160" i="2"/>
  <c r="L161" i="2"/>
  <c r="L162" i="2"/>
  <c r="L163" i="2"/>
  <c r="L164" i="2"/>
  <c r="L165" i="2"/>
  <c r="L166" i="2"/>
  <c r="L167" i="2"/>
  <c r="L168" i="2"/>
  <c r="L169" i="2"/>
  <c r="L170" i="2"/>
  <c r="L171" i="2"/>
  <c r="L172" i="2"/>
  <c r="L173" i="2"/>
  <c r="L174" i="2"/>
  <c r="L175" i="2"/>
  <c r="L176" i="2"/>
  <c r="L177" i="2"/>
  <c r="L178" i="2"/>
  <c r="L179" i="2"/>
  <c r="L180" i="2"/>
  <c r="L181" i="2"/>
  <c r="L182" i="2"/>
  <c r="L183" i="2"/>
  <c r="L184" i="2"/>
  <c r="L185" i="2"/>
  <c r="L186" i="2"/>
  <c r="L187" i="2"/>
  <c r="L188" i="2"/>
  <c r="L189" i="2"/>
  <c r="L190" i="2"/>
  <c r="L191" i="2"/>
  <c r="L192" i="2"/>
  <c r="L193" i="2"/>
  <c r="L194" i="2"/>
  <c r="L195" i="2"/>
  <c r="L196" i="2"/>
  <c r="L197" i="2"/>
  <c r="L198" i="2"/>
  <c r="L199" i="2"/>
  <c r="L200" i="2"/>
  <c r="L201" i="2"/>
  <c r="L202" i="2"/>
  <c r="L203" i="2"/>
  <c r="L204" i="2"/>
  <c r="L205" i="2"/>
  <c r="L206" i="2"/>
  <c r="L207" i="2"/>
  <c r="L208" i="2"/>
  <c r="L209" i="2"/>
  <c r="L210" i="2"/>
  <c r="L211" i="2"/>
  <c r="L212" i="2"/>
  <c r="L213" i="2"/>
  <c r="L214" i="2"/>
  <c r="L215" i="2"/>
  <c r="L216" i="2"/>
  <c r="L217" i="2"/>
  <c r="L218" i="2"/>
  <c r="L219" i="2"/>
  <c r="L220" i="2"/>
  <c r="L221" i="2"/>
  <c r="L222" i="2"/>
  <c r="L223" i="2"/>
  <c r="L224" i="2"/>
  <c r="L225" i="2"/>
  <c r="L226" i="2"/>
  <c r="L227" i="2"/>
  <c r="L228" i="2"/>
  <c r="L229" i="2"/>
  <c r="L230" i="2"/>
  <c r="L231" i="2"/>
  <c r="L232" i="2"/>
  <c r="L233" i="2"/>
  <c r="L234" i="2"/>
  <c r="L235" i="2"/>
  <c r="L236" i="2"/>
  <c r="L237" i="2"/>
  <c r="L238" i="2"/>
  <c r="L239" i="2"/>
  <c r="L240" i="2"/>
  <c r="L241" i="2"/>
  <c r="L242" i="2"/>
  <c r="L243" i="2"/>
  <c r="L244" i="2"/>
  <c r="L245" i="2"/>
  <c r="L246" i="2"/>
  <c r="L247" i="2"/>
  <c r="L248" i="2"/>
  <c r="L249" i="2"/>
  <c r="L250" i="2"/>
  <c r="L251" i="2"/>
  <c r="L252" i="2"/>
  <c r="L253" i="2"/>
  <c r="L254" i="2"/>
  <c r="L255" i="2"/>
  <c r="L256" i="2"/>
  <c r="L257" i="2"/>
  <c r="L258" i="2"/>
  <c r="L259" i="2"/>
  <c r="L260" i="2"/>
  <c r="L261" i="2"/>
  <c r="L262" i="2"/>
  <c r="L263" i="2"/>
  <c r="L264" i="2"/>
  <c r="L265" i="2"/>
  <c r="L266" i="2"/>
  <c r="L267" i="2"/>
  <c r="L268" i="2"/>
  <c r="L269" i="2"/>
  <c r="L270" i="2"/>
  <c r="L271" i="2"/>
  <c r="L272" i="2"/>
  <c r="L273" i="2"/>
  <c r="L274" i="2"/>
  <c r="L275" i="2"/>
  <c r="L276" i="2"/>
  <c r="L277" i="2"/>
  <c r="L278" i="2"/>
  <c r="L279" i="2"/>
  <c r="L280" i="2"/>
  <c r="L281" i="2"/>
  <c r="L282" i="2"/>
  <c r="L283" i="2"/>
  <c r="L284" i="2"/>
  <c r="L285" i="2"/>
  <c r="L286" i="2"/>
  <c r="L287" i="2"/>
  <c r="L288" i="2"/>
  <c r="L289" i="2"/>
  <c r="L290" i="2"/>
  <c r="L291" i="2"/>
  <c r="L292" i="2"/>
  <c r="L293" i="2"/>
  <c r="L294" i="2"/>
  <c r="L295" i="2"/>
  <c r="L296" i="2"/>
  <c r="L297" i="2"/>
  <c r="L298" i="2"/>
  <c r="L299" i="2"/>
  <c r="L300" i="2"/>
  <c r="L301" i="2"/>
  <c r="L302" i="2"/>
  <c r="L303" i="2"/>
  <c r="L304" i="2"/>
  <c r="L305" i="2"/>
  <c r="L306" i="2"/>
  <c r="L307" i="2"/>
  <c r="L308" i="2"/>
  <c r="L309" i="2"/>
  <c r="L310" i="2"/>
  <c r="L311" i="2"/>
  <c r="L312" i="2"/>
  <c r="L313" i="2"/>
  <c r="L314" i="2"/>
  <c r="L315" i="2"/>
  <c r="L316" i="2"/>
  <c r="L317" i="2"/>
  <c r="L318" i="2"/>
  <c r="L319" i="2"/>
  <c r="L320" i="2"/>
  <c r="L321" i="2"/>
  <c r="L322" i="2"/>
  <c r="L323" i="2"/>
  <c r="L324" i="2"/>
  <c r="L325" i="2"/>
  <c r="L326" i="2"/>
  <c r="L327" i="2"/>
  <c r="L328" i="2"/>
  <c r="L329" i="2"/>
  <c r="L330" i="2"/>
  <c r="L331" i="2"/>
  <c r="L332" i="2"/>
  <c r="L333" i="2"/>
  <c r="L334" i="2"/>
  <c r="L335" i="2"/>
  <c r="L336" i="2"/>
  <c r="L337" i="2"/>
  <c r="L338" i="2"/>
  <c r="L339" i="2"/>
  <c r="L340" i="2"/>
  <c r="L341" i="2"/>
  <c r="L342" i="2"/>
  <c r="L343" i="2"/>
  <c r="L344" i="2"/>
  <c r="L345" i="2"/>
  <c r="L346" i="2"/>
  <c r="L347" i="2"/>
  <c r="L348" i="2"/>
  <c r="L349" i="2"/>
  <c r="L350" i="2"/>
  <c r="L351" i="2"/>
  <c r="L352" i="2"/>
  <c r="L353" i="2"/>
  <c r="L354" i="2"/>
  <c r="L355" i="2"/>
  <c r="L356" i="2"/>
  <c r="L357" i="2"/>
  <c r="L358" i="2"/>
  <c r="L359" i="2"/>
  <c r="L360" i="2"/>
  <c r="L361" i="2"/>
  <c r="L362" i="2"/>
  <c r="L363" i="2"/>
  <c r="L364" i="2"/>
  <c r="L365" i="2"/>
  <c r="L366" i="2"/>
  <c r="L367" i="2"/>
  <c r="L368" i="2"/>
  <c r="L369" i="2"/>
  <c r="L370" i="2"/>
  <c r="L371" i="2"/>
  <c r="L372" i="2"/>
  <c r="L373" i="2"/>
  <c r="L374" i="2"/>
  <c r="L375" i="2"/>
  <c r="L376" i="2"/>
  <c r="L377" i="2"/>
  <c r="L378" i="2"/>
  <c r="L379" i="2"/>
  <c r="L380" i="2"/>
  <c r="L381" i="2"/>
  <c r="L382" i="2"/>
  <c r="L383" i="2"/>
  <c r="L384" i="2"/>
  <c r="L385" i="2"/>
  <c r="L386" i="2"/>
  <c r="L387" i="2"/>
  <c r="L388" i="2"/>
  <c r="L389" i="2"/>
  <c r="L390" i="2"/>
  <c r="L391" i="2"/>
  <c r="L392" i="2"/>
  <c r="L393" i="2"/>
  <c r="L394" i="2"/>
  <c r="L395" i="2"/>
  <c r="L396" i="2"/>
  <c r="L397" i="2"/>
  <c r="L398" i="2"/>
  <c r="L399" i="2"/>
  <c r="L400" i="2"/>
  <c r="L401" i="2"/>
  <c r="L402" i="2"/>
  <c r="L403" i="2"/>
  <c r="L404" i="2"/>
  <c r="L405" i="2"/>
  <c r="L406" i="2"/>
  <c r="L407" i="2"/>
  <c r="L408" i="2"/>
  <c r="L409" i="2"/>
  <c r="L410" i="2"/>
  <c r="L411" i="2"/>
  <c r="L412" i="2"/>
  <c r="L413" i="2"/>
  <c r="L414" i="2"/>
  <c r="L415" i="2"/>
  <c r="L416" i="2"/>
  <c r="L417" i="2"/>
  <c r="L418" i="2"/>
  <c r="L419" i="2"/>
  <c r="L420" i="2"/>
  <c r="L421" i="2"/>
  <c r="L422" i="2"/>
  <c r="L423" i="2"/>
  <c r="L424" i="2"/>
  <c r="L425" i="2"/>
  <c r="L426" i="2"/>
  <c r="L427" i="2"/>
  <c r="L428" i="2"/>
  <c r="L429" i="2"/>
  <c r="L430" i="2"/>
  <c r="L431" i="2"/>
  <c r="L432" i="2"/>
  <c r="L433" i="2"/>
  <c r="L434" i="2"/>
  <c r="L435" i="2"/>
  <c r="L436" i="2"/>
  <c r="L437" i="2"/>
  <c r="L438" i="2"/>
  <c r="L439" i="2"/>
  <c r="L440" i="2"/>
  <c r="L441" i="2"/>
  <c r="L442" i="2"/>
  <c r="L443" i="2"/>
  <c r="L444" i="2"/>
  <c r="L445" i="2"/>
  <c r="L446" i="2"/>
  <c r="L447" i="2"/>
  <c r="L448" i="2"/>
  <c r="L449" i="2"/>
  <c r="L450" i="2"/>
  <c r="L451" i="2"/>
  <c r="L452" i="2"/>
  <c r="L453" i="2"/>
  <c r="L454" i="2"/>
  <c r="L455" i="2"/>
  <c r="L456" i="2"/>
  <c r="L457" i="2"/>
  <c r="L458" i="2"/>
  <c r="L459" i="2"/>
  <c r="L460" i="2"/>
  <c r="L461" i="2"/>
  <c r="L462" i="2"/>
  <c r="L463" i="2"/>
  <c r="L464" i="2"/>
  <c r="L465" i="2"/>
  <c r="L466" i="2"/>
  <c r="L467" i="2"/>
  <c r="L468" i="2"/>
  <c r="L469" i="2"/>
  <c r="L470" i="2"/>
  <c r="L471" i="2"/>
  <c r="L472" i="2"/>
  <c r="L473" i="2"/>
  <c r="L474" i="2"/>
  <c r="L475" i="2"/>
  <c r="L476" i="2"/>
  <c r="L477" i="2"/>
  <c r="L478" i="2"/>
  <c r="L479" i="2"/>
  <c r="L480" i="2"/>
  <c r="L481" i="2"/>
  <c r="L482" i="2"/>
  <c r="L483" i="2"/>
  <c r="L484" i="2"/>
  <c r="L485" i="2"/>
  <c r="L486" i="2"/>
  <c r="L487" i="2"/>
  <c r="L488" i="2"/>
  <c r="L489" i="2"/>
  <c r="L490" i="2"/>
  <c r="L491" i="2"/>
  <c r="L492" i="2"/>
  <c r="L493" i="2"/>
  <c r="L494" i="2"/>
  <c r="L495" i="2"/>
  <c r="L496" i="2"/>
  <c r="L497" i="2"/>
  <c r="L498" i="2"/>
  <c r="L499" i="2"/>
  <c r="L500" i="2"/>
  <c r="L501" i="2"/>
  <c r="L502" i="2"/>
  <c r="L503" i="2"/>
  <c r="L504" i="2"/>
  <c r="L505" i="2"/>
  <c r="L506" i="2"/>
  <c r="L507" i="2"/>
  <c r="L508" i="2"/>
  <c r="L509" i="2"/>
  <c r="L510" i="2"/>
  <c r="L511" i="2"/>
  <c r="L512" i="2"/>
  <c r="L513" i="2"/>
  <c r="L514" i="2"/>
  <c r="L515" i="2"/>
  <c r="L516" i="2"/>
  <c r="L517" i="2"/>
  <c r="L518" i="2"/>
  <c r="L519" i="2"/>
  <c r="L520" i="2"/>
  <c r="L521" i="2"/>
  <c r="L522" i="2"/>
  <c r="L523" i="2"/>
  <c r="L524" i="2"/>
  <c r="L525" i="2"/>
  <c r="L526" i="2"/>
  <c r="L527" i="2"/>
  <c r="L528" i="2"/>
  <c r="L529" i="2"/>
  <c r="L530" i="2"/>
  <c r="L531" i="2"/>
  <c r="L532" i="2"/>
  <c r="L533" i="2"/>
  <c r="L534" i="2"/>
  <c r="L535" i="2"/>
  <c r="L536" i="2"/>
  <c r="L537" i="2"/>
  <c r="L538" i="2"/>
  <c r="L539" i="2"/>
  <c r="L540" i="2"/>
  <c r="L541" i="2"/>
  <c r="L542" i="2"/>
  <c r="L543" i="2"/>
  <c r="L544" i="2"/>
  <c r="L545" i="2"/>
  <c r="L546" i="2"/>
  <c r="L547" i="2"/>
  <c r="L548" i="2"/>
  <c r="L549" i="2"/>
  <c r="L550" i="2"/>
  <c r="L551" i="2"/>
  <c r="L552" i="2"/>
  <c r="L553" i="2"/>
  <c r="L554" i="2"/>
  <c r="L555" i="2"/>
  <c r="L556" i="2"/>
  <c r="L557" i="2"/>
  <c r="L558" i="2"/>
  <c r="L559" i="2"/>
  <c r="L560" i="2"/>
  <c r="L561" i="2"/>
  <c r="L562" i="2"/>
  <c r="L563" i="2"/>
  <c r="L564" i="2"/>
  <c r="L565" i="2"/>
  <c r="L566" i="2"/>
  <c r="L567" i="2"/>
  <c r="L568" i="2"/>
  <c r="L569" i="2"/>
  <c r="L570" i="2"/>
  <c r="L571" i="2"/>
  <c r="L572" i="2"/>
  <c r="L573" i="2"/>
  <c r="L574" i="2"/>
  <c r="L575" i="2"/>
  <c r="L576" i="2"/>
  <c r="L577" i="2"/>
  <c r="L578" i="2"/>
  <c r="L579" i="2"/>
  <c r="L580" i="2"/>
  <c r="L581" i="2"/>
  <c r="L582" i="2"/>
  <c r="L583" i="2"/>
  <c r="L584" i="2"/>
  <c r="L585" i="2"/>
  <c r="L586" i="2"/>
  <c r="L587" i="2"/>
  <c r="L588" i="2"/>
  <c r="L589" i="2"/>
  <c r="L590" i="2"/>
  <c r="L591" i="2"/>
  <c r="L592" i="2"/>
  <c r="L593" i="2"/>
  <c r="L594" i="2"/>
  <c r="L595" i="2"/>
  <c r="L596" i="2"/>
  <c r="L597" i="2"/>
  <c r="L598" i="2"/>
  <c r="L599" i="2"/>
  <c r="L600" i="2"/>
  <c r="L601" i="2"/>
  <c r="L602" i="2"/>
  <c r="L603" i="2"/>
  <c r="L604" i="2"/>
  <c r="L605" i="2"/>
  <c r="L606" i="2"/>
  <c r="L607" i="2"/>
  <c r="L608" i="2"/>
  <c r="L609" i="2"/>
  <c r="L610" i="2"/>
  <c r="L611" i="2"/>
  <c r="L612" i="2"/>
  <c r="L613" i="2"/>
  <c r="L614" i="2"/>
  <c r="L615" i="2"/>
  <c r="L616" i="2"/>
  <c r="L617" i="2"/>
  <c r="L618" i="2"/>
  <c r="L619" i="2"/>
  <c r="L620" i="2"/>
  <c r="L621" i="2"/>
  <c r="L622" i="2"/>
  <c r="L623" i="2"/>
  <c r="L624" i="2"/>
  <c r="L625" i="2"/>
  <c r="L626" i="2"/>
  <c r="L627" i="2"/>
  <c r="L628" i="2"/>
  <c r="L629" i="2"/>
  <c r="L630" i="2"/>
  <c r="L631" i="2"/>
  <c r="L632" i="2"/>
  <c r="L633" i="2"/>
  <c r="L634" i="2"/>
  <c r="L635" i="2"/>
  <c r="L636" i="2"/>
  <c r="L637" i="2"/>
  <c r="L638" i="2"/>
  <c r="L639" i="2"/>
  <c r="L640" i="2"/>
  <c r="L641" i="2"/>
  <c r="L642" i="2"/>
  <c r="L643" i="2"/>
  <c r="L644" i="2"/>
  <c r="L645" i="2"/>
  <c r="L646" i="2"/>
  <c r="L647" i="2"/>
  <c r="L648" i="2"/>
  <c r="L649" i="2"/>
  <c r="L650" i="2"/>
  <c r="L651" i="2"/>
  <c r="L652" i="2"/>
  <c r="L653" i="2"/>
  <c r="L654" i="2"/>
  <c r="L655" i="2"/>
  <c r="L656" i="2"/>
  <c r="L657" i="2"/>
  <c r="L658" i="2"/>
  <c r="L659" i="2"/>
  <c r="L660" i="2"/>
  <c r="L661" i="2"/>
  <c r="L662" i="2"/>
  <c r="L663" i="2"/>
  <c r="L664" i="2"/>
  <c r="L665" i="2"/>
  <c r="L666" i="2"/>
  <c r="L667" i="2"/>
  <c r="L668" i="2"/>
  <c r="L669" i="2"/>
  <c r="L670" i="2"/>
  <c r="L671" i="2"/>
  <c r="L672" i="2"/>
  <c r="L673" i="2"/>
  <c r="L674" i="2"/>
  <c r="L675" i="2"/>
  <c r="L676" i="2"/>
  <c r="L677" i="2"/>
  <c r="L678" i="2"/>
  <c r="L679" i="2"/>
  <c r="L680" i="2"/>
  <c r="L681" i="2"/>
  <c r="L682" i="2"/>
  <c r="L683" i="2"/>
  <c r="L684" i="2"/>
  <c r="L685" i="2"/>
  <c r="L686" i="2"/>
  <c r="L687" i="2"/>
  <c r="L688" i="2"/>
  <c r="L689" i="2"/>
  <c r="L690" i="2"/>
  <c r="L691" i="2"/>
  <c r="L692" i="2"/>
  <c r="L693" i="2"/>
  <c r="L694" i="2"/>
  <c r="L695" i="2"/>
  <c r="L696" i="2"/>
  <c r="L697" i="2"/>
  <c r="L698" i="2"/>
  <c r="L699" i="2"/>
  <c r="L700" i="2"/>
  <c r="L701" i="2"/>
  <c r="L702" i="2"/>
  <c r="L703" i="2"/>
  <c r="L704" i="2"/>
  <c r="L705" i="2"/>
  <c r="L706" i="2"/>
  <c r="L707" i="2"/>
  <c r="L708" i="2"/>
  <c r="L709" i="2"/>
  <c r="L710" i="2"/>
  <c r="L711" i="2"/>
  <c r="L712" i="2"/>
  <c r="L713" i="2"/>
  <c r="L714" i="2"/>
  <c r="L715" i="2"/>
  <c r="L716" i="2"/>
  <c r="L717" i="2"/>
  <c r="L718" i="2"/>
  <c r="L719" i="2"/>
  <c r="L720" i="2"/>
  <c r="L721" i="2"/>
  <c r="L722" i="2"/>
  <c r="L723" i="2"/>
  <c r="L724" i="2"/>
  <c r="L725" i="2"/>
  <c r="L726" i="2"/>
  <c r="L727" i="2"/>
  <c r="L728" i="2"/>
  <c r="L729" i="2"/>
  <c r="L730" i="2"/>
  <c r="L731" i="2"/>
  <c r="L732" i="2"/>
  <c r="L733" i="2"/>
  <c r="L734" i="2"/>
  <c r="L735" i="2"/>
  <c r="L736" i="2"/>
  <c r="L737" i="2"/>
  <c r="L738" i="2"/>
  <c r="L739" i="2"/>
  <c r="L740" i="2"/>
  <c r="L741" i="2"/>
  <c r="L742" i="2"/>
  <c r="L743" i="2"/>
  <c r="L744" i="2"/>
  <c r="L745" i="2"/>
  <c r="L746" i="2"/>
  <c r="L747" i="2"/>
  <c r="L748" i="2"/>
  <c r="L749" i="2"/>
  <c r="L750" i="2"/>
  <c r="L751" i="2"/>
  <c r="L752" i="2"/>
  <c r="L753" i="2"/>
  <c r="L754" i="2"/>
  <c r="L755" i="2"/>
  <c r="L756" i="2"/>
  <c r="L757" i="2"/>
  <c r="L758" i="2"/>
  <c r="L759" i="2"/>
  <c r="L760" i="2"/>
  <c r="L761" i="2"/>
  <c r="L762" i="2"/>
  <c r="L763" i="2"/>
  <c r="L764" i="2"/>
  <c r="L765" i="2"/>
  <c r="L766" i="2"/>
  <c r="L767" i="2"/>
  <c r="L768" i="2"/>
  <c r="L769" i="2"/>
  <c r="L770" i="2"/>
  <c r="L771" i="2"/>
  <c r="L772" i="2"/>
  <c r="L773" i="2"/>
  <c r="L774" i="2"/>
  <c r="L775" i="2"/>
  <c r="L776" i="2"/>
  <c r="L777" i="2"/>
  <c r="L778" i="2"/>
  <c r="L779" i="2"/>
  <c r="L780" i="2"/>
  <c r="L781" i="2"/>
  <c r="L782" i="2"/>
  <c r="L783" i="2"/>
  <c r="L784" i="2"/>
  <c r="L785" i="2"/>
  <c r="L786" i="2"/>
  <c r="L787" i="2"/>
  <c r="L788" i="2"/>
  <c r="L789" i="2"/>
  <c r="L790" i="2"/>
  <c r="L791" i="2"/>
  <c r="L792" i="2"/>
  <c r="L793" i="2"/>
  <c r="L794" i="2"/>
  <c r="L795" i="2"/>
  <c r="L796" i="2"/>
  <c r="L797" i="2"/>
  <c r="L798" i="2"/>
  <c r="L799" i="2"/>
  <c r="L800" i="2"/>
  <c r="L801" i="2"/>
  <c r="L802" i="2"/>
  <c r="L803" i="2"/>
  <c r="L804" i="2"/>
  <c r="L805" i="2"/>
  <c r="L806" i="2"/>
  <c r="L807" i="2"/>
  <c r="L808" i="2"/>
  <c r="L809" i="2"/>
  <c r="L810" i="2"/>
  <c r="L811" i="2"/>
  <c r="L812" i="2"/>
  <c r="L813" i="2"/>
  <c r="L814" i="2"/>
  <c r="L815" i="2"/>
  <c r="L816" i="2"/>
  <c r="L817" i="2"/>
  <c r="L818" i="2"/>
  <c r="L819" i="2"/>
  <c r="L820" i="2"/>
  <c r="L821" i="2"/>
  <c r="L822" i="2"/>
  <c r="L823" i="2"/>
  <c r="L824" i="2"/>
  <c r="L825" i="2"/>
  <c r="L826" i="2"/>
  <c r="L827" i="2"/>
  <c r="L828" i="2"/>
  <c r="L829" i="2"/>
  <c r="L830" i="2"/>
  <c r="L831" i="2"/>
  <c r="L832" i="2"/>
  <c r="L833" i="2"/>
  <c r="L834" i="2"/>
  <c r="L835" i="2"/>
  <c r="L836" i="2"/>
  <c r="L837" i="2"/>
  <c r="L838" i="2"/>
  <c r="L839" i="2"/>
  <c r="L840" i="2"/>
  <c r="L841" i="2"/>
  <c r="L842" i="2"/>
  <c r="L843" i="2"/>
  <c r="L844" i="2"/>
  <c r="L845" i="2"/>
  <c r="L846" i="2"/>
  <c r="L847" i="2"/>
  <c r="L848" i="2"/>
  <c r="L849" i="2"/>
  <c r="L850" i="2"/>
  <c r="L851" i="2"/>
  <c r="L852" i="2"/>
  <c r="L853" i="2"/>
  <c r="L854" i="2"/>
  <c r="L855" i="2"/>
  <c r="L856" i="2"/>
  <c r="L857" i="2"/>
  <c r="L858" i="2"/>
  <c r="L859" i="2"/>
  <c r="L860" i="2"/>
  <c r="L861" i="2"/>
  <c r="L862" i="2"/>
  <c r="L863" i="2"/>
  <c r="L864" i="2"/>
  <c r="L865" i="2"/>
  <c r="L866" i="2"/>
  <c r="L867" i="2"/>
  <c r="L868" i="2"/>
  <c r="L869" i="2"/>
  <c r="L870" i="2"/>
  <c r="L871" i="2"/>
  <c r="L872" i="2"/>
  <c r="L873" i="2"/>
  <c r="L874" i="2"/>
  <c r="L875" i="2"/>
  <c r="L876" i="2"/>
  <c r="L877" i="2"/>
  <c r="L878" i="2"/>
  <c r="L879" i="2"/>
  <c r="L880" i="2"/>
  <c r="L881" i="2"/>
  <c r="L882" i="2"/>
  <c r="L883" i="2"/>
  <c r="L884" i="2"/>
  <c r="L885" i="2"/>
  <c r="L886" i="2"/>
  <c r="L887" i="2"/>
  <c r="L888" i="2"/>
  <c r="L889" i="2"/>
  <c r="L890" i="2"/>
  <c r="L891" i="2"/>
  <c r="L892" i="2"/>
  <c r="L893" i="2"/>
  <c r="L894" i="2"/>
  <c r="L895" i="2"/>
  <c r="L896" i="2"/>
  <c r="L897" i="2"/>
  <c r="L898" i="2"/>
  <c r="L899" i="2"/>
  <c r="L900" i="2"/>
  <c r="L901" i="2"/>
  <c r="L902" i="2"/>
  <c r="L903" i="2"/>
  <c r="L904" i="2"/>
  <c r="L905" i="2"/>
  <c r="L906" i="2"/>
  <c r="L907" i="2"/>
  <c r="L908" i="2"/>
  <c r="L909" i="2"/>
  <c r="L910" i="2"/>
  <c r="L911" i="2"/>
  <c r="L912" i="2"/>
  <c r="L913" i="2"/>
  <c r="L914" i="2"/>
  <c r="L915" i="2"/>
  <c r="L916" i="2"/>
  <c r="L917" i="2"/>
  <c r="L918" i="2"/>
  <c r="L919" i="2"/>
  <c r="L920" i="2"/>
  <c r="L921" i="2"/>
  <c r="L922" i="2"/>
  <c r="L923" i="2"/>
  <c r="L924" i="2"/>
  <c r="L925" i="2"/>
  <c r="L926" i="2"/>
  <c r="L927" i="2"/>
  <c r="L928" i="2"/>
  <c r="L929" i="2"/>
  <c r="L930" i="2"/>
  <c r="L931" i="2"/>
  <c r="L932" i="2"/>
  <c r="L933" i="2"/>
  <c r="L934" i="2"/>
  <c r="L935" i="2"/>
  <c r="L936" i="2"/>
  <c r="L937" i="2"/>
  <c r="L938" i="2"/>
  <c r="L939" i="2"/>
  <c r="L940" i="2"/>
  <c r="L941" i="2"/>
  <c r="L942" i="2"/>
  <c r="L943" i="2"/>
  <c r="L944" i="2"/>
  <c r="L945" i="2"/>
  <c r="L946" i="2"/>
  <c r="L947" i="2"/>
  <c r="L948" i="2"/>
  <c r="L949" i="2"/>
  <c r="L950" i="2"/>
  <c r="L951" i="2"/>
  <c r="L952" i="2"/>
  <c r="L953" i="2"/>
  <c r="L954" i="2"/>
  <c r="L955" i="2"/>
  <c r="L956" i="2"/>
  <c r="L957" i="2"/>
  <c r="L958" i="2"/>
  <c r="L959" i="2"/>
  <c r="L960" i="2"/>
  <c r="L961" i="2"/>
  <c r="L962" i="2"/>
  <c r="L963" i="2"/>
  <c r="L964" i="2"/>
  <c r="L965" i="2"/>
  <c r="L966" i="2"/>
  <c r="L967" i="2"/>
  <c r="L968" i="2"/>
  <c r="L969" i="2"/>
  <c r="L970" i="2"/>
  <c r="L971" i="2"/>
  <c r="L972" i="2"/>
  <c r="L973" i="2"/>
  <c r="L974" i="2"/>
  <c r="L975" i="2"/>
  <c r="L976" i="2"/>
  <c r="L977" i="2"/>
  <c r="L978" i="2"/>
  <c r="L979" i="2"/>
  <c r="L980" i="2"/>
  <c r="L981" i="2"/>
  <c r="L982" i="2"/>
  <c r="L983" i="2"/>
  <c r="L984" i="2"/>
  <c r="L985" i="2"/>
  <c r="L986" i="2"/>
  <c r="L987" i="2"/>
  <c r="L988" i="2"/>
  <c r="L989" i="2"/>
  <c r="L990" i="2"/>
  <c r="L991" i="2"/>
  <c r="L992" i="2"/>
  <c r="L993" i="2"/>
  <c r="L994" i="2"/>
  <c r="L995" i="2"/>
  <c r="L996" i="2"/>
  <c r="L997" i="2"/>
  <c r="L998" i="2"/>
  <c r="L999" i="2"/>
  <c r="L1000" i="2"/>
  <c r="L1001" i="2"/>
  <c r="L1002" i="2"/>
  <c r="L1003" i="2"/>
  <c r="L1004" i="2"/>
  <c r="L1005" i="2"/>
  <c r="L1006" i="2"/>
  <c r="L1007" i="2"/>
  <c r="L1008" i="2"/>
  <c r="L1009" i="2"/>
  <c r="L1010" i="2"/>
  <c r="L1011" i="2"/>
  <c r="L1012" i="2"/>
  <c r="L1013" i="2"/>
  <c r="L1014" i="2"/>
  <c r="L1015" i="2"/>
  <c r="L1016" i="2"/>
  <c r="L1017" i="2"/>
  <c r="L1018" i="2"/>
  <c r="L1019" i="2"/>
  <c r="L1020" i="2"/>
  <c r="L1021" i="2"/>
  <c r="L1022" i="2"/>
  <c r="L1023" i="2"/>
  <c r="L1024" i="2"/>
  <c r="L1025" i="2"/>
  <c r="L1026" i="2"/>
  <c r="L1027" i="2"/>
  <c r="L1028" i="2"/>
  <c r="L1029" i="2"/>
  <c r="L1030" i="2"/>
  <c r="L1031" i="2"/>
  <c r="L1032" i="2"/>
  <c r="L1033" i="2"/>
  <c r="L1034" i="2"/>
  <c r="L1035" i="2"/>
  <c r="L1036" i="2"/>
  <c r="L1037" i="2"/>
  <c r="L1038" i="2"/>
  <c r="L1039" i="2"/>
  <c r="L1040" i="2"/>
  <c r="L1041" i="2"/>
  <c r="L1042" i="2"/>
  <c r="L1043" i="2"/>
  <c r="L1044" i="2"/>
  <c r="L1045" i="2"/>
  <c r="L1046" i="2"/>
  <c r="L1047" i="2"/>
  <c r="L1048" i="2"/>
  <c r="L1049" i="2"/>
  <c r="L1050" i="2"/>
  <c r="L1051" i="2"/>
  <c r="L1052" i="2"/>
  <c r="L1053" i="2"/>
  <c r="L1054" i="2"/>
  <c r="L1055" i="2"/>
  <c r="L1056" i="2"/>
  <c r="L1057" i="2"/>
  <c r="L1058" i="2"/>
  <c r="L1059" i="2"/>
  <c r="L1060" i="2"/>
  <c r="L1061" i="2"/>
  <c r="L1062" i="2"/>
  <c r="L1063" i="2"/>
  <c r="L1064" i="2"/>
  <c r="L1065" i="2"/>
  <c r="L1066" i="2"/>
  <c r="L1067" i="2"/>
  <c r="L1068" i="2"/>
  <c r="L1069" i="2"/>
  <c r="L1070" i="2"/>
  <c r="L1071" i="2"/>
  <c r="L1072" i="2"/>
  <c r="L1073" i="2"/>
  <c r="L1074" i="2"/>
  <c r="L1075" i="2"/>
  <c r="L1076" i="2"/>
  <c r="L1077" i="2"/>
  <c r="L1078" i="2"/>
  <c r="L1079" i="2"/>
  <c r="L1080" i="2"/>
  <c r="L1081" i="2"/>
  <c r="L1082" i="2"/>
  <c r="L1083" i="2"/>
  <c r="L1084" i="2"/>
  <c r="L1085" i="2"/>
  <c r="L1086" i="2"/>
  <c r="L1087" i="2"/>
  <c r="L1088" i="2"/>
  <c r="L1089" i="2"/>
  <c r="L1090" i="2"/>
  <c r="L1091" i="2"/>
  <c r="L1092" i="2"/>
  <c r="L1093" i="2"/>
  <c r="L1094" i="2"/>
  <c r="L1095" i="2"/>
  <c r="L1096" i="2"/>
  <c r="L1097" i="2"/>
  <c r="L1098" i="2"/>
  <c r="L1099" i="2"/>
  <c r="L1100" i="2"/>
  <c r="L1101" i="2"/>
  <c r="L1102" i="2"/>
  <c r="L1103" i="2"/>
  <c r="L1104" i="2"/>
  <c r="L1105" i="2"/>
  <c r="L1106" i="2"/>
  <c r="L1107" i="2"/>
  <c r="L1108" i="2"/>
  <c r="L1109" i="2"/>
  <c r="L1110" i="2"/>
  <c r="L1111" i="2"/>
  <c r="L1112" i="2"/>
  <c r="L1113" i="2"/>
  <c r="L1114" i="2"/>
  <c r="L1115" i="2"/>
  <c r="L1116" i="2"/>
  <c r="L1117" i="2"/>
  <c r="L1118" i="2"/>
  <c r="L1119" i="2"/>
  <c r="L1120" i="2"/>
  <c r="L1121" i="2"/>
  <c r="L1122" i="2"/>
  <c r="L1123" i="2"/>
  <c r="L1124" i="2"/>
  <c r="L1125" i="2"/>
  <c r="L1126" i="2"/>
  <c r="L1127" i="2"/>
  <c r="L1128" i="2"/>
  <c r="L1129" i="2"/>
  <c r="L1130" i="2"/>
  <c r="L1131" i="2"/>
  <c r="L1132" i="2"/>
  <c r="L1133" i="2"/>
  <c r="L1134" i="2"/>
  <c r="L1135" i="2"/>
  <c r="L1136" i="2"/>
  <c r="L1137" i="2"/>
  <c r="L1138" i="2"/>
  <c r="L1139" i="2"/>
  <c r="L1140" i="2"/>
  <c r="L1141" i="2"/>
  <c r="L1142" i="2"/>
  <c r="L1143" i="2"/>
  <c r="L1144" i="2"/>
  <c r="L1145" i="2"/>
  <c r="L1146" i="2"/>
  <c r="L1147" i="2"/>
  <c r="L1148" i="2"/>
  <c r="L1149" i="2"/>
  <c r="L1150" i="2"/>
  <c r="L1151" i="2"/>
  <c r="L1152" i="2"/>
  <c r="L1153" i="2"/>
  <c r="L1154" i="2"/>
  <c r="L1155" i="2"/>
  <c r="L1156" i="2"/>
  <c r="L1157" i="2"/>
  <c r="L1158" i="2"/>
  <c r="L1159" i="2"/>
  <c r="L1160" i="2"/>
  <c r="L1161" i="2"/>
  <c r="L1162" i="2"/>
  <c r="L1163" i="2"/>
  <c r="L1164" i="2"/>
  <c r="L1165" i="2"/>
  <c r="L1166" i="2"/>
  <c r="L1167" i="2"/>
  <c r="L1168" i="2"/>
  <c r="L1169" i="2"/>
  <c r="L1170" i="2"/>
  <c r="L1171" i="2"/>
  <c r="L1172" i="2"/>
  <c r="L1173" i="2"/>
  <c r="L1174" i="2"/>
  <c r="L1175" i="2"/>
  <c r="L1176" i="2"/>
  <c r="L1177" i="2"/>
  <c r="L1178" i="2"/>
  <c r="L1179" i="2"/>
  <c r="L1180" i="2"/>
  <c r="L1181" i="2"/>
  <c r="L1182" i="2"/>
  <c r="L1183" i="2"/>
  <c r="L1184" i="2"/>
  <c r="L1185" i="2"/>
  <c r="L1186" i="2"/>
  <c r="L1187" i="2"/>
  <c r="L1188" i="2"/>
  <c r="L1189" i="2"/>
  <c r="M2" i="2"/>
  <c r="M3" i="2"/>
  <c r="M4" i="2"/>
  <c r="M5" i="2"/>
  <c r="M6" i="2"/>
  <c r="M7" i="2"/>
  <c r="O7" i="2" s="1"/>
  <c r="M8" i="2"/>
  <c r="M9" i="2"/>
  <c r="M10" i="2"/>
  <c r="M11" i="2"/>
  <c r="M12" i="2"/>
  <c r="M13" i="2"/>
  <c r="M14" i="2"/>
  <c r="M15" i="2"/>
  <c r="O15" i="2" s="1"/>
  <c r="M16" i="2"/>
  <c r="M17" i="2"/>
  <c r="M18" i="2"/>
  <c r="M19" i="2"/>
  <c r="M20" i="2"/>
  <c r="M21" i="2"/>
  <c r="M22" i="2"/>
  <c r="M23" i="2"/>
  <c r="O23" i="2" s="1"/>
  <c r="M24" i="2"/>
  <c r="M25" i="2"/>
  <c r="M26" i="2"/>
  <c r="M27" i="2"/>
  <c r="M28" i="2"/>
  <c r="M29" i="2"/>
  <c r="M30" i="2"/>
  <c r="M31" i="2"/>
  <c r="O31" i="2" s="1"/>
  <c r="M32" i="2"/>
  <c r="M33" i="2"/>
  <c r="M34" i="2"/>
  <c r="M35" i="2"/>
  <c r="M36" i="2"/>
  <c r="M37" i="2"/>
  <c r="M38" i="2"/>
  <c r="M39" i="2"/>
  <c r="O39" i="2" s="1"/>
  <c r="M40" i="2"/>
  <c r="M41" i="2"/>
  <c r="M42" i="2"/>
  <c r="M43" i="2"/>
  <c r="M44" i="2"/>
  <c r="M45" i="2"/>
  <c r="M46" i="2"/>
  <c r="M47" i="2"/>
  <c r="O47" i="2" s="1"/>
  <c r="M48" i="2"/>
  <c r="M49" i="2"/>
  <c r="M50" i="2"/>
  <c r="M51" i="2"/>
  <c r="M52" i="2"/>
  <c r="M53" i="2"/>
  <c r="M54" i="2"/>
  <c r="M55" i="2"/>
  <c r="O55" i="2" s="1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O71" i="2" s="1"/>
  <c r="M72" i="2"/>
  <c r="M73" i="2"/>
  <c r="M74" i="2"/>
  <c r="M75" i="2"/>
  <c r="M76" i="2"/>
  <c r="M77" i="2"/>
  <c r="M78" i="2"/>
  <c r="M79" i="2"/>
  <c r="O79" i="2" s="1"/>
  <c r="M80" i="2"/>
  <c r="M81" i="2"/>
  <c r="M82" i="2"/>
  <c r="M83" i="2"/>
  <c r="M84" i="2"/>
  <c r="M85" i="2"/>
  <c r="M86" i="2"/>
  <c r="M87" i="2"/>
  <c r="O87" i="2" s="1"/>
  <c r="M88" i="2"/>
  <c r="M89" i="2"/>
  <c r="M90" i="2"/>
  <c r="M91" i="2"/>
  <c r="M92" i="2"/>
  <c r="M93" i="2"/>
  <c r="M94" i="2"/>
  <c r="M95" i="2"/>
  <c r="O95" i="2" s="1"/>
  <c r="M96" i="2"/>
  <c r="M97" i="2"/>
  <c r="M98" i="2"/>
  <c r="M99" i="2"/>
  <c r="M100" i="2"/>
  <c r="M101" i="2"/>
  <c r="M102" i="2"/>
  <c r="M103" i="2"/>
  <c r="O103" i="2" s="1"/>
  <c r="M104" i="2"/>
  <c r="M105" i="2"/>
  <c r="M106" i="2"/>
  <c r="O106" i="2" s="1"/>
  <c r="M107" i="2"/>
  <c r="M108" i="2"/>
  <c r="M109" i="2"/>
  <c r="M110" i="2"/>
  <c r="M111" i="2"/>
  <c r="O111" i="2" s="1"/>
  <c r="M112" i="2"/>
  <c r="M113" i="2"/>
  <c r="M114" i="2"/>
  <c r="M115" i="2"/>
  <c r="M116" i="2"/>
  <c r="M117" i="2"/>
  <c r="M118" i="2"/>
  <c r="M119" i="2"/>
  <c r="O119" i="2" s="1"/>
  <c r="M120" i="2"/>
  <c r="M121" i="2"/>
  <c r="M122" i="2"/>
  <c r="O122" i="2" s="1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O135" i="2" s="1"/>
  <c r="M136" i="2"/>
  <c r="M137" i="2"/>
  <c r="M138" i="2"/>
  <c r="M139" i="2"/>
  <c r="M140" i="2"/>
  <c r="M141" i="2"/>
  <c r="M142" i="2"/>
  <c r="M143" i="2"/>
  <c r="O143" i="2" s="1"/>
  <c r="M144" i="2"/>
  <c r="M145" i="2"/>
  <c r="M146" i="2"/>
  <c r="M147" i="2"/>
  <c r="M148" i="2"/>
  <c r="M149" i="2"/>
  <c r="M150" i="2"/>
  <c r="M151" i="2"/>
  <c r="O151" i="2" s="1"/>
  <c r="M152" i="2"/>
  <c r="M153" i="2"/>
  <c r="M154" i="2"/>
  <c r="O154" i="2" s="1"/>
  <c r="M155" i="2"/>
  <c r="M156" i="2"/>
  <c r="M157" i="2"/>
  <c r="M158" i="2"/>
  <c r="M159" i="2"/>
  <c r="O159" i="2" s="1"/>
  <c r="M160" i="2"/>
  <c r="M161" i="2"/>
  <c r="M162" i="2"/>
  <c r="M163" i="2"/>
  <c r="M164" i="2"/>
  <c r="M165" i="2"/>
  <c r="O165" i="2" s="1"/>
  <c r="M166" i="2"/>
  <c r="M167" i="2"/>
  <c r="O167" i="2" s="1"/>
  <c r="M168" i="2"/>
  <c r="M169" i="2"/>
  <c r="M170" i="2"/>
  <c r="O170" i="2" s="1"/>
  <c r="M171" i="2"/>
  <c r="M172" i="2"/>
  <c r="M173" i="2"/>
  <c r="M174" i="2"/>
  <c r="M175" i="2"/>
  <c r="O175" i="2" s="1"/>
  <c r="M176" i="2"/>
  <c r="M177" i="2"/>
  <c r="M178" i="2"/>
  <c r="M179" i="2"/>
  <c r="M180" i="2"/>
  <c r="M181" i="2"/>
  <c r="M182" i="2"/>
  <c r="M183" i="2"/>
  <c r="O183" i="2" s="1"/>
  <c r="M184" i="2"/>
  <c r="M185" i="2"/>
  <c r="M186" i="2"/>
  <c r="O186" i="2" s="1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O199" i="2" s="1"/>
  <c r="M200" i="2"/>
  <c r="M201" i="2"/>
  <c r="M202" i="2"/>
  <c r="O202" i="2" s="1"/>
  <c r="M203" i="2"/>
  <c r="M204" i="2"/>
  <c r="M205" i="2"/>
  <c r="M206" i="2"/>
  <c r="M207" i="2"/>
  <c r="O207" i="2" s="1"/>
  <c r="M208" i="2"/>
  <c r="M209" i="2"/>
  <c r="M210" i="2"/>
  <c r="M211" i="2"/>
  <c r="M212" i="2"/>
  <c r="M213" i="2"/>
  <c r="M214" i="2"/>
  <c r="M215" i="2"/>
  <c r="O215" i="2" s="1"/>
  <c r="M216" i="2"/>
  <c r="M217" i="2"/>
  <c r="M218" i="2"/>
  <c r="M219" i="2"/>
  <c r="M220" i="2"/>
  <c r="M221" i="2"/>
  <c r="M222" i="2"/>
  <c r="M223" i="2"/>
  <c r="O223" i="2" s="1"/>
  <c r="M224" i="2"/>
  <c r="M225" i="2"/>
  <c r="M226" i="2"/>
  <c r="M227" i="2"/>
  <c r="M228" i="2"/>
  <c r="M229" i="2"/>
  <c r="M230" i="2"/>
  <c r="M231" i="2"/>
  <c r="O231" i="2" s="1"/>
  <c r="M232" i="2"/>
  <c r="M233" i="2"/>
  <c r="M234" i="2"/>
  <c r="O234" i="2" s="1"/>
  <c r="M235" i="2"/>
  <c r="M236" i="2"/>
  <c r="M237" i="2"/>
  <c r="M238" i="2"/>
  <c r="M239" i="2"/>
  <c r="O239" i="2" s="1"/>
  <c r="M240" i="2"/>
  <c r="M241" i="2"/>
  <c r="M242" i="2"/>
  <c r="O242" i="2" s="1"/>
  <c r="M243" i="2"/>
  <c r="M244" i="2"/>
  <c r="M245" i="2"/>
  <c r="M246" i="2"/>
  <c r="M247" i="2"/>
  <c r="O247" i="2" s="1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O263" i="2" s="1"/>
  <c r="M264" i="2"/>
  <c r="M265" i="2"/>
  <c r="M266" i="2"/>
  <c r="O266" i="2" s="1"/>
  <c r="M267" i="2"/>
  <c r="M268" i="2"/>
  <c r="M269" i="2"/>
  <c r="M270" i="2"/>
  <c r="M271" i="2"/>
  <c r="O271" i="2" s="1"/>
  <c r="M272" i="2"/>
  <c r="M273" i="2"/>
  <c r="M274" i="2"/>
  <c r="M275" i="2"/>
  <c r="M276" i="2"/>
  <c r="M277" i="2"/>
  <c r="M278" i="2"/>
  <c r="M279" i="2"/>
  <c r="O279" i="2" s="1"/>
  <c r="M280" i="2"/>
  <c r="M281" i="2"/>
  <c r="M282" i="2"/>
  <c r="O282" i="2" s="1"/>
  <c r="M283" i="2"/>
  <c r="M284" i="2"/>
  <c r="M285" i="2"/>
  <c r="M286" i="2"/>
  <c r="M287" i="2"/>
  <c r="O287" i="2" s="1"/>
  <c r="M288" i="2"/>
  <c r="M289" i="2"/>
  <c r="M290" i="2"/>
  <c r="M291" i="2"/>
  <c r="M292" i="2"/>
  <c r="M293" i="2"/>
  <c r="M294" i="2"/>
  <c r="M295" i="2"/>
  <c r="O295" i="2" s="1"/>
  <c r="M296" i="2"/>
  <c r="M297" i="2"/>
  <c r="M298" i="2"/>
  <c r="M299" i="2"/>
  <c r="M300" i="2"/>
  <c r="M301" i="2"/>
  <c r="M302" i="2"/>
  <c r="M303" i="2"/>
  <c r="O303" i="2" s="1"/>
  <c r="M304" i="2"/>
  <c r="M305" i="2"/>
  <c r="M306" i="2"/>
  <c r="M307" i="2"/>
  <c r="M308" i="2"/>
  <c r="M309" i="2"/>
  <c r="M310" i="2"/>
  <c r="M311" i="2"/>
  <c r="O311" i="2" s="1"/>
  <c r="M312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O327" i="2" s="1"/>
  <c r="M328" i="2"/>
  <c r="M329" i="2"/>
  <c r="M330" i="2"/>
  <c r="M331" i="2"/>
  <c r="M332" i="2"/>
  <c r="M333" i="2"/>
  <c r="M334" i="2"/>
  <c r="M335" i="2"/>
  <c r="O335" i="2" s="1"/>
  <c r="M336" i="2"/>
  <c r="M337" i="2"/>
  <c r="M338" i="2"/>
  <c r="M339" i="2"/>
  <c r="M340" i="2"/>
  <c r="M341" i="2"/>
  <c r="M342" i="2"/>
  <c r="M343" i="2"/>
  <c r="O343" i="2" s="1"/>
  <c r="M344" i="2"/>
  <c r="M345" i="2"/>
  <c r="M346" i="2"/>
  <c r="M347" i="2"/>
  <c r="M348" i="2"/>
  <c r="M349" i="2"/>
  <c r="M350" i="2"/>
  <c r="M351" i="2"/>
  <c r="O351" i="2" s="1"/>
  <c r="M352" i="2"/>
  <c r="M353" i="2"/>
  <c r="M354" i="2"/>
  <c r="M355" i="2"/>
  <c r="M356" i="2"/>
  <c r="M357" i="2"/>
  <c r="M358" i="2"/>
  <c r="M359" i="2"/>
  <c r="O359" i="2" s="1"/>
  <c r="M360" i="2"/>
  <c r="M361" i="2"/>
  <c r="M362" i="2"/>
  <c r="M363" i="2"/>
  <c r="M364" i="2"/>
  <c r="M365" i="2"/>
  <c r="M366" i="2"/>
  <c r="M367" i="2"/>
  <c r="O367" i="2" s="1"/>
  <c r="M368" i="2"/>
  <c r="M369" i="2"/>
  <c r="M370" i="2"/>
  <c r="M371" i="2"/>
  <c r="M372" i="2"/>
  <c r="M373" i="2"/>
  <c r="O373" i="2" s="1"/>
  <c r="M374" i="2"/>
  <c r="M375" i="2"/>
  <c r="O375" i="2" s="1"/>
  <c r="M376" i="2"/>
  <c r="M377" i="2"/>
  <c r="M378" i="2"/>
  <c r="O378" i="2" s="1"/>
  <c r="M379" i="2"/>
  <c r="M380" i="2"/>
  <c r="M381" i="2"/>
  <c r="M382" i="2"/>
  <c r="M383" i="2"/>
  <c r="M384" i="2"/>
  <c r="M385" i="2"/>
  <c r="M386" i="2"/>
  <c r="M387" i="2"/>
  <c r="M388" i="2"/>
  <c r="M389" i="2"/>
  <c r="M390" i="2"/>
  <c r="M391" i="2"/>
  <c r="O391" i="2" s="1"/>
  <c r="M392" i="2"/>
  <c r="M393" i="2"/>
  <c r="M394" i="2"/>
  <c r="M395" i="2"/>
  <c r="M396" i="2"/>
  <c r="M397" i="2"/>
  <c r="M398" i="2"/>
  <c r="M399" i="2"/>
  <c r="O399" i="2" s="1"/>
  <c r="M400" i="2"/>
  <c r="M401" i="2"/>
  <c r="M402" i="2"/>
  <c r="M403" i="2"/>
  <c r="M404" i="2"/>
  <c r="M405" i="2"/>
  <c r="M406" i="2"/>
  <c r="M407" i="2"/>
  <c r="O407" i="2" s="1"/>
  <c r="M408" i="2"/>
  <c r="M409" i="2"/>
  <c r="M410" i="2"/>
  <c r="M411" i="2"/>
  <c r="M412" i="2"/>
  <c r="M413" i="2"/>
  <c r="M414" i="2"/>
  <c r="M415" i="2"/>
  <c r="O415" i="2" s="1"/>
  <c r="M416" i="2"/>
  <c r="M417" i="2"/>
  <c r="M418" i="2"/>
  <c r="M419" i="2"/>
  <c r="M420" i="2"/>
  <c r="M421" i="2"/>
  <c r="M422" i="2"/>
  <c r="M423" i="2"/>
  <c r="O423" i="2" s="1"/>
  <c r="M424" i="2"/>
  <c r="M425" i="2"/>
  <c r="M426" i="2"/>
  <c r="M427" i="2"/>
  <c r="M428" i="2"/>
  <c r="M429" i="2"/>
  <c r="M430" i="2"/>
  <c r="M431" i="2"/>
  <c r="O431" i="2" s="1"/>
  <c r="M432" i="2"/>
  <c r="M433" i="2"/>
  <c r="M434" i="2"/>
  <c r="O434" i="2" s="1"/>
  <c r="M435" i="2"/>
  <c r="M436" i="2"/>
  <c r="M437" i="2"/>
  <c r="M438" i="2"/>
  <c r="M439" i="2"/>
  <c r="O439" i="2" s="1"/>
  <c r="M440" i="2"/>
  <c r="M441" i="2"/>
  <c r="M442" i="2"/>
  <c r="M443" i="2"/>
  <c r="M444" i="2"/>
  <c r="M445" i="2"/>
  <c r="M446" i="2"/>
  <c r="M447" i="2"/>
  <c r="M448" i="2"/>
  <c r="M449" i="2"/>
  <c r="M450" i="2"/>
  <c r="M451" i="2"/>
  <c r="M452" i="2"/>
  <c r="M453" i="2"/>
  <c r="M454" i="2"/>
  <c r="M455" i="2"/>
  <c r="O455" i="2" s="1"/>
  <c r="M456" i="2"/>
  <c r="M457" i="2"/>
  <c r="M458" i="2"/>
  <c r="M459" i="2"/>
  <c r="M460" i="2"/>
  <c r="M461" i="2"/>
  <c r="M462" i="2"/>
  <c r="M463" i="2"/>
  <c r="O463" i="2" s="1"/>
  <c r="M464" i="2"/>
  <c r="M465" i="2"/>
  <c r="M466" i="2"/>
  <c r="M467" i="2"/>
  <c r="M468" i="2"/>
  <c r="M469" i="2"/>
  <c r="M470" i="2"/>
  <c r="M471" i="2"/>
  <c r="O471" i="2" s="1"/>
  <c r="M472" i="2"/>
  <c r="M473" i="2"/>
  <c r="M474" i="2"/>
  <c r="M475" i="2"/>
  <c r="M476" i="2"/>
  <c r="M477" i="2"/>
  <c r="M478" i="2"/>
  <c r="M479" i="2"/>
  <c r="O479" i="2" s="1"/>
  <c r="M480" i="2"/>
  <c r="M481" i="2"/>
  <c r="M482" i="2"/>
  <c r="M483" i="2"/>
  <c r="M484" i="2"/>
  <c r="M485" i="2"/>
  <c r="M486" i="2"/>
  <c r="M487" i="2"/>
  <c r="O487" i="2" s="1"/>
  <c r="M488" i="2"/>
  <c r="M489" i="2"/>
  <c r="M490" i="2"/>
  <c r="M491" i="2"/>
  <c r="M492" i="2"/>
  <c r="M493" i="2"/>
  <c r="M494" i="2"/>
  <c r="M495" i="2"/>
  <c r="O495" i="2" s="1"/>
  <c r="M496" i="2"/>
  <c r="M497" i="2"/>
  <c r="M498" i="2"/>
  <c r="O498" i="2" s="1"/>
  <c r="M499" i="2"/>
  <c r="M500" i="2"/>
  <c r="M501" i="2"/>
  <c r="M502" i="2"/>
  <c r="M503" i="2"/>
  <c r="O503" i="2" s="1"/>
  <c r="M504" i="2"/>
  <c r="M505" i="2"/>
  <c r="M506" i="2"/>
  <c r="M507" i="2"/>
  <c r="M508" i="2"/>
  <c r="M509" i="2"/>
  <c r="M510" i="2"/>
  <c r="M511" i="2"/>
  <c r="M512" i="2"/>
  <c r="M513" i="2"/>
  <c r="M514" i="2"/>
  <c r="O514" i="2" s="1"/>
  <c r="M515" i="2"/>
  <c r="M516" i="2"/>
  <c r="M517" i="2"/>
  <c r="M518" i="2"/>
  <c r="M519" i="2"/>
  <c r="O519" i="2" s="1"/>
  <c r="M520" i="2"/>
  <c r="M521" i="2"/>
  <c r="M522" i="2"/>
  <c r="M523" i="2"/>
  <c r="M524" i="2"/>
  <c r="M525" i="2"/>
  <c r="M526" i="2"/>
  <c r="M527" i="2"/>
  <c r="O527" i="2" s="1"/>
  <c r="M528" i="2"/>
  <c r="M529" i="2"/>
  <c r="M530" i="2"/>
  <c r="M531" i="2"/>
  <c r="M532" i="2"/>
  <c r="M533" i="2"/>
  <c r="M534" i="2"/>
  <c r="M535" i="2"/>
  <c r="O535" i="2" s="1"/>
  <c r="M536" i="2"/>
  <c r="M537" i="2"/>
  <c r="M538" i="2"/>
  <c r="M539" i="2"/>
  <c r="M540" i="2"/>
  <c r="M541" i="2"/>
  <c r="M542" i="2"/>
  <c r="M543" i="2"/>
  <c r="M544" i="2"/>
  <c r="M545" i="2"/>
  <c r="M546" i="2"/>
  <c r="M547" i="2"/>
  <c r="M548" i="2"/>
  <c r="M549" i="2"/>
  <c r="M550" i="2"/>
  <c r="M551" i="2"/>
  <c r="O551" i="2" s="1"/>
  <c r="M552" i="2"/>
  <c r="M553" i="2"/>
  <c r="M554" i="2"/>
  <c r="M555" i="2"/>
  <c r="M556" i="2"/>
  <c r="M557" i="2"/>
  <c r="M558" i="2"/>
  <c r="M559" i="2"/>
  <c r="O559" i="2" s="1"/>
  <c r="M560" i="2"/>
  <c r="M561" i="2"/>
  <c r="M562" i="2"/>
  <c r="M563" i="2"/>
  <c r="M564" i="2"/>
  <c r="M565" i="2"/>
  <c r="M566" i="2"/>
  <c r="M567" i="2"/>
  <c r="O567" i="2" s="1"/>
  <c r="M568" i="2"/>
  <c r="M569" i="2"/>
  <c r="M570" i="2"/>
  <c r="O570" i="2" s="1"/>
  <c r="M571" i="2"/>
  <c r="M572" i="2"/>
  <c r="M573" i="2"/>
  <c r="M574" i="2"/>
  <c r="M575" i="2"/>
  <c r="M576" i="2"/>
  <c r="M577" i="2"/>
  <c r="M578" i="2"/>
  <c r="M579" i="2"/>
  <c r="M580" i="2"/>
  <c r="M581" i="2"/>
  <c r="M582" i="2"/>
  <c r="M583" i="2"/>
  <c r="O583" i="2" s="1"/>
  <c r="M584" i="2"/>
  <c r="M585" i="2"/>
  <c r="M586" i="2"/>
  <c r="M587" i="2"/>
  <c r="M588" i="2"/>
  <c r="M589" i="2"/>
  <c r="M590" i="2"/>
  <c r="M591" i="2"/>
  <c r="O591" i="2" s="1"/>
  <c r="M592" i="2"/>
  <c r="M593" i="2"/>
  <c r="M594" i="2"/>
  <c r="M595" i="2"/>
  <c r="M596" i="2"/>
  <c r="M597" i="2"/>
  <c r="M598" i="2"/>
  <c r="M599" i="2"/>
  <c r="O599" i="2" s="1"/>
  <c r="M600" i="2"/>
  <c r="M601" i="2"/>
  <c r="M602" i="2"/>
  <c r="M603" i="2"/>
  <c r="M604" i="2"/>
  <c r="M605" i="2"/>
  <c r="M606" i="2"/>
  <c r="M607" i="2"/>
  <c r="O607" i="2" s="1"/>
  <c r="M608" i="2"/>
  <c r="M609" i="2"/>
  <c r="M610" i="2"/>
  <c r="M611" i="2"/>
  <c r="M612" i="2"/>
  <c r="M613" i="2"/>
  <c r="M614" i="2"/>
  <c r="M615" i="2"/>
  <c r="O615" i="2" s="1"/>
  <c r="M616" i="2"/>
  <c r="M617" i="2"/>
  <c r="M618" i="2"/>
  <c r="O618" i="2" s="1"/>
  <c r="M619" i="2"/>
  <c r="M620" i="2"/>
  <c r="M621" i="2"/>
  <c r="M622" i="2"/>
  <c r="M623" i="2"/>
  <c r="O623" i="2" s="1"/>
  <c r="M624" i="2"/>
  <c r="M625" i="2"/>
  <c r="M626" i="2"/>
  <c r="M627" i="2"/>
  <c r="M628" i="2"/>
  <c r="M629" i="2"/>
  <c r="M630" i="2"/>
  <c r="M631" i="2"/>
  <c r="O631" i="2" s="1"/>
  <c r="M632" i="2"/>
  <c r="M633" i="2"/>
  <c r="M634" i="2"/>
  <c r="O634" i="2" s="1"/>
  <c r="M635" i="2"/>
  <c r="M636" i="2"/>
  <c r="M637" i="2"/>
  <c r="M638" i="2"/>
  <c r="M639" i="2"/>
  <c r="M640" i="2"/>
  <c r="M641" i="2"/>
  <c r="M642" i="2"/>
  <c r="M643" i="2"/>
  <c r="M644" i="2"/>
  <c r="M645" i="2"/>
  <c r="M646" i="2"/>
  <c r="M647" i="2"/>
  <c r="O647" i="2" s="1"/>
  <c r="M648" i="2"/>
  <c r="M649" i="2"/>
  <c r="M650" i="2"/>
  <c r="O650" i="2" s="1"/>
  <c r="M651" i="2"/>
  <c r="M652" i="2"/>
  <c r="M653" i="2"/>
  <c r="M654" i="2"/>
  <c r="M655" i="2"/>
  <c r="O655" i="2" s="1"/>
  <c r="M656" i="2"/>
  <c r="M657" i="2"/>
  <c r="M658" i="2"/>
  <c r="M659" i="2"/>
  <c r="M660" i="2"/>
  <c r="M661" i="2"/>
  <c r="M662" i="2"/>
  <c r="M663" i="2"/>
  <c r="O663" i="2" s="1"/>
  <c r="M664" i="2"/>
  <c r="M665" i="2"/>
  <c r="M666" i="2"/>
  <c r="O666" i="2" s="1"/>
  <c r="M667" i="2"/>
  <c r="M668" i="2"/>
  <c r="M669" i="2"/>
  <c r="M670" i="2"/>
  <c r="M671" i="2"/>
  <c r="O671" i="2" s="1"/>
  <c r="M672" i="2"/>
  <c r="M673" i="2"/>
  <c r="M674" i="2"/>
  <c r="M675" i="2"/>
  <c r="M676" i="2"/>
  <c r="M677" i="2"/>
  <c r="M678" i="2"/>
  <c r="M679" i="2"/>
  <c r="O679" i="2" s="1"/>
  <c r="M680" i="2"/>
  <c r="M681" i="2"/>
  <c r="M682" i="2"/>
  <c r="M683" i="2"/>
  <c r="M684" i="2"/>
  <c r="M685" i="2"/>
  <c r="M686" i="2"/>
  <c r="M687" i="2"/>
  <c r="O687" i="2" s="1"/>
  <c r="M688" i="2"/>
  <c r="M689" i="2"/>
  <c r="M690" i="2"/>
  <c r="M691" i="2"/>
  <c r="M692" i="2"/>
  <c r="M693" i="2"/>
  <c r="M694" i="2"/>
  <c r="M695" i="2"/>
  <c r="O695" i="2" s="1"/>
  <c r="M696" i="2"/>
  <c r="M697" i="2"/>
  <c r="M698" i="2"/>
  <c r="O698" i="2" s="1"/>
  <c r="M699" i="2"/>
  <c r="M700" i="2"/>
  <c r="M701" i="2"/>
  <c r="M702" i="2"/>
  <c r="M703" i="2"/>
  <c r="O703" i="2" s="1"/>
  <c r="M704" i="2"/>
  <c r="M705" i="2"/>
  <c r="M706" i="2"/>
  <c r="M707" i="2"/>
  <c r="M708" i="2"/>
  <c r="M709" i="2"/>
  <c r="M710" i="2"/>
  <c r="M711" i="2"/>
  <c r="O711" i="2" s="1"/>
  <c r="M712" i="2"/>
  <c r="M713" i="2"/>
  <c r="M714" i="2"/>
  <c r="M715" i="2"/>
  <c r="M716" i="2"/>
  <c r="M717" i="2"/>
  <c r="M718" i="2"/>
  <c r="M719" i="2"/>
  <c r="O719" i="2" s="1"/>
  <c r="M720" i="2"/>
  <c r="M721" i="2"/>
  <c r="M722" i="2"/>
  <c r="O722" i="2" s="1"/>
  <c r="M723" i="2"/>
  <c r="M724" i="2"/>
  <c r="M725" i="2"/>
  <c r="M726" i="2"/>
  <c r="M727" i="2"/>
  <c r="O727" i="2" s="1"/>
  <c r="M728" i="2"/>
  <c r="M729" i="2"/>
  <c r="M730" i="2"/>
  <c r="M731" i="2"/>
  <c r="M732" i="2"/>
  <c r="M733" i="2"/>
  <c r="M734" i="2"/>
  <c r="M735" i="2"/>
  <c r="O735" i="2" s="1"/>
  <c r="M736" i="2"/>
  <c r="M737" i="2"/>
  <c r="M738" i="2"/>
  <c r="M739" i="2"/>
  <c r="M740" i="2"/>
  <c r="M741" i="2"/>
  <c r="M742" i="2"/>
  <c r="M743" i="2"/>
  <c r="O743" i="2" s="1"/>
  <c r="M744" i="2"/>
  <c r="M745" i="2"/>
  <c r="M746" i="2"/>
  <c r="O746" i="2" s="1"/>
  <c r="M747" i="2"/>
  <c r="M748" i="2"/>
  <c r="M749" i="2"/>
  <c r="M750" i="2"/>
  <c r="M751" i="2"/>
  <c r="O751" i="2" s="1"/>
  <c r="M752" i="2"/>
  <c r="M753" i="2"/>
  <c r="M754" i="2"/>
  <c r="M755" i="2"/>
  <c r="M756" i="2"/>
  <c r="M757" i="2"/>
  <c r="M758" i="2"/>
  <c r="M759" i="2"/>
  <c r="O759" i="2" s="1"/>
  <c r="M760" i="2"/>
  <c r="O760" i="2" s="1"/>
  <c r="M761" i="2"/>
  <c r="M762" i="2"/>
  <c r="M763" i="2"/>
  <c r="M764" i="2"/>
  <c r="M765" i="2"/>
  <c r="M766" i="2"/>
  <c r="M767" i="2"/>
  <c r="O767" i="2" s="1"/>
  <c r="M768" i="2"/>
  <c r="M769" i="2"/>
  <c r="M770" i="2"/>
  <c r="O770" i="2" s="1"/>
  <c r="M771" i="2"/>
  <c r="M772" i="2"/>
  <c r="M773" i="2"/>
  <c r="M774" i="2"/>
  <c r="M775" i="2"/>
  <c r="O775" i="2" s="1"/>
  <c r="M776" i="2"/>
  <c r="M777" i="2"/>
  <c r="M778" i="2"/>
  <c r="M779" i="2"/>
  <c r="M780" i="2"/>
  <c r="M781" i="2"/>
  <c r="M782" i="2"/>
  <c r="M783" i="2"/>
  <c r="O783" i="2" s="1"/>
  <c r="M784" i="2"/>
  <c r="M785" i="2"/>
  <c r="M786" i="2"/>
  <c r="M787" i="2"/>
  <c r="M788" i="2"/>
  <c r="M789" i="2"/>
  <c r="M790" i="2"/>
  <c r="M791" i="2"/>
  <c r="O791" i="2" s="1"/>
  <c r="M792" i="2"/>
  <c r="O792" i="2" s="1"/>
  <c r="M793" i="2"/>
  <c r="M794" i="2"/>
  <c r="M795" i="2"/>
  <c r="M796" i="2"/>
  <c r="M797" i="2"/>
  <c r="M798" i="2"/>
  <c r="M799" i="2"/>
  <c r="O799" i="2" s="1"/>
  <c r="M800" i="2"/>
  <c r="M801" i="2"/>
  <c r="M802" i="2"/>
  <c r="M803" i="2"/>
  <c r="M804" i="2"/>
  <c r="M805" i="2"/>
  <c r="M806" i="2"/>
  <c r="M807" i="2"/>
  <c r="O807" i="2" s="1"/>
  <c r="M808" i="2"/>
  <c r="M809" i="2"/>
  <c r="M810" i="2"/>
  <c r="M811" i="2"/>
  <c r="M812" i="2"/>
  <c r="M813" i="2"/>
  <c r="M814" i="2"/>
  <c r="M815" i="2"/>
  <c r="O815" i="2" s="1"/>
  <c r="M816" i="2"/>
  <c r="M817" i="2"/>
  <c r="M818" i="2"/>
  <c r="O818" i="2" s="1"/>
  <c r="M819" i="2"/>
  <c r="M820" i="2"/>
  <c r="M821" i="2"/>
  <c r="M822" i="2"/>
  <c r="M823" i="2"/>
  <c r="O823" i="2" s="1"/>
  <c r="M824" i="2"/>
  <c r="M825" i="2"/>
  <c r="M826" i="2"/>
  <c r="M827" i="2"/>
  <c r="M828" i="2"/>
  <c r="M829" i="2"/>
  <c r="M830" i="2"/>
  <c r="M831" i="2"/>
  <c r="O831" i="2" s="1"/>
  <c r="M832" i="2"/>
  <c r="M833" i="2"/>
  <c r="M834" i="2"/>
  <c r="M835" i="2"/>
  <c r="M836" i="2"/>
  <c r="M837" i="2"/>
  <c r="M838" i="2"/>
  <c r="M839" i="2"/>
  <c r="O839" i="2" s="1"/>
  <c r="M840" i="2"/>
  <c r="M841" i="2"/>
  <c r="M842" i="2"/>
  <c r="M843" i="2"/>
  <c r="M844" i="2"/>
  <c r="M845" i="2"/>
  <c r="M846" i="2"/>
  <c r="M847" i="2"/>
  <c r="O847" i="2" s="1"/>
  <c r="M848" i="2"/>
  <c r="M849" i="2"/>
  <c r="M850" i="2"/>
  <c r="O850" i="2" s="1"/>
  <c r="M851" i="2"/>
  <c r="M852" i="2"/>
  <c r="M853" i="2"/>
  <c r="M854" i="2"/>
  <c r="M855" i="2"/>
  <c r="O855" i="2" s="1"/>
  <c r="M856" i="2"/>
  <c r="M857" i="2"/>
  <c r="M858" i="2"/>
  <c r="M859" i="2"/>
  <c r="M860" i="2"/>
  <c r="M861" i="2"/>
  <c r="M862" i="2"/>
  <c r="M863" i="2"/>
  <c r="O863" i="2" s="1"/>
  <c r="M864" i="2"/>
  <c r="O864" i="2" s="1"/>
  <c r="M865" i="2"/>
  <c r="M866" i="2"/>
  <c r="M867" i="2"/>
  <c r="M868" i="2"/>
  <c r="M869" i="2"/>
  <c r="M870" i="2"/>
  <c r="M871" i="2"/>
  <c r="O871" i="2" s="1"/>
  <c r="M872" i="2"/>
  <c r="M873" i="2"/>
  <c r="M874" i="2"/>
  <c r="M875" i="2"/>
  <c r="M876" i="2"/>
  <c r="M877" i="2"/>
  <c r="M878" i="2"/>
  <c r="M879" i="2"/>
  <c r="O879" i="2" s="1"/>
  <c r="M880" i="2"/>
  <c r="M881" i="2"/>
  <c r="M882" i="2"/>
  <c r="M883" i="2"/>
  <c r="M884" i="2"/>
  <c r="M885" i="2"/>
  <c r="M886" i="2"/>
  <c r="M887" i="2"/>
  <c r="O887" i="2" s="1"/>
  <c r="M888" i="2"/>
  <c r="M889" i="2"/>
  <c r="M890" i="2"/>
  <c r="O890" i="2" s="1"/>
  <c r="M891" i="2"/>
  <c r="M892" i="2"/>
  <c r="M893" i="2"/>
  <c r="M894" i="2"/>
  <c r="M895" i="2"/>
  <c r="O895" i="2" s="1"/>
  <c r="M896" i="2"/>
  <c r="M897" i="2"/>
  <c r="M898" i="2"/>
  <c r="M899" i="2"/>
  <c r="M900" i="2"/>
  <c r="M901" i="2"/>
  <c r="M902" i="2"/>
  <c r="M903" i="2"/>
  <c r="O903" i="2" s="1"/>
  <c r="M904" i="2"/>
  <c r="M905" i="2"/>
  <c r="M906" i="2"/>
  <c r="M907" i="2"/>
  <c r="M908" i="2"/>
  <c r="M909" i="2"/>
  <c r="M910" i="2"/>
  <c r="M911" i="2"/>
  <c r="O911" i="2" s="1"/>
  <c r="M912" i="2"/>
  <c r="M913" i="2"/>
  <c r="M914" i="2"/>
  <c r="O914" i="2" s="1"/>
  <c r="M915" i="2"/>
  <c r="M916" i="2"/>
  <c r="M917" i="2"/>
  <c r="M918" i="2"/>
  <c r="M919" i="2"/>
  <c r="O919" i="2" s="1"/>
  <c r="M920" i="2"/>
  <c r="M921" i="2"/>
  <c r="M922" i="2"/>
  <c r="M923" i="2"/>
  <c r="M924" i="2"/>
  <c r="M925" i="2"/>
  <c r="M926" i="2"/>
  <c r="M927" i="2"/>
  <c r="O927" i="2" s="1"/>
  <c r="M928" i="2"/>
  <c r="O928" i="2" s="1"/>
  <c r="M929" i="2"/>
  <c r="M930" i="2"/>
  <c r="M931" i="2"/>
  <c r="M932" i="2"/>
  <c r="M933" i="2"/>
  <c r="M934" i="2"/>
  <c r="M935" i="2"/>
  <c r="O935" i="2" s="1"/>
  <c r="M936" i="2"/>
  <c r="M937" i="2"/>
  <c r="M938" i="2"/>
  <c r="O938" i="2" s="1"/>
  <c r="M939" i="2"/>
  <c r="M940" i="2"/>
  <c r="M941" i="2"/>
  <c r="M942" i="2"/>
  <c r="M943" i="2"/>
  <c r="O943" i="2" s="1"/>
  <c r="M944" i="2"/>
  <c r="M945" i="2"/>
  <c r="M946" i="2"/>
  <c r="M947" i="2"/>
  <c r="M948" i="2"/>
  <c r="M949" i="2"/>
  <c r="M950" i="2"/>
  <c r="M951" i="2"/>
  <c r="O951" i="2" s="1"/>
  <c r="M952" i="2"/>
  <c r="M953" i="2"/>
  <c r="M954" i="2"/>
  <c r="O954" i="2" s="1"/>
  <c r="M955" i="2"/>
  <c r="M956" i="2"/>
  <c r="M957" i="2"/>
  <c r="M958" i="2"/>
  <c r="M959" i="2"/>
  <c r="O959" i="2" s="1"/>
  <c r="M960" i="2"/>
  <c r="M961" i="2"/>
  <c r="M962" i="2"/>
  <c r="M963" i="2"/>
  <c r="M964" i="2"/>
  <c r="M965" i="2"/>
  <c r="M966" i="2"/>
  <c r="M967" i="2"/>
  <c r="O967" i="2" s="1"/>
  <c r="M968" i="2"/>
  <c r="M969" i="2"/>
  <c r="M970" i="2"/>
  <c r="M971" i="2"/>
  <c r="M972" i="2"/>
  <c r="M973" i="2"/>
  <c r="M974" i="2"/>
  <c r="M975" i="2"/>
  <c r="O975" i="2" s="1"/>
  <c r="M976" i="2"/>
  <c r="M977" i="2"/>
  <c r="M978" i="2"/>
  <c r="M979" i="2"/>
  <c r="M980" i="2"/>
  <c r="M981" i="2"/>
  <c r="M982" i="2"/>
  <c r="M983" i="2"/>
  <c r="O983" i="2" s="1"/>
  <c r="M984" i="2"/>
  <c r="M985" i="2"/>
  <c r="M986" i="2"/>
  <c r="M987" i="2"/>
  <c r="M988" i="2"/>
  <c r="M989" i="2"/>
  <c r="M990" i="2"/>
  <c r="M991" i="2"/>
  <c r="O991" i="2" s="1"/>
  <c r="M992" i="2"/>
  <c r="M993" i="2"/>
  <c r="M994" i="2"/>
  <c r="O994" i="2" s="1"/>
  <c r="M995" i="2"/>
  <c r="M996" i="2"/>
  <c r="M997" i="2"/>
  <c r="M998" i="2"/>
  <c r="M999" i="2"/>
  <c r="O999" i="2" s="1"/>
  <c r="M1000" i="2"/>
  <c r="M1001" i="2"/>
  <c r="M1002" i="2"/>
  <c r="M1003" i="2"/>
  <c r="M1004" i="2"/>
  <c r="M1005" i="2"/>
  <c r="M1006" i="2"/>
  <c r="M1007" i="2"/>
  <c r="O1007" i="2" s="1"/>
  <c r="M1008" i="2"/>
  <c r="M1009" i="2"/>
  <c r="M1010" i="2"/>
  <c r="M1011" i="2"/>
  <c r="M1012" i="2"/>
  <c r="M1013" i="2"/>
  <c r="M1014" i="2"/>
  <c r="M1015" i="2"/>
  <c r="O1015" i="2" s="1"/>
  <c r="M1016" i="2"/>
  <c r="M1017" i="2"/>
  <c r="M1018" i="2"/>
  <c r="M1019" i="2"/>
  <c r="M1020" i="2"/>
  <c r="M1021" i="2"/>
  <c r="M1022" i="2"/>
  <c r="M1023" i="2"/>
  <c r="O1023" i="2" s="1"/>
  <c r="M1024" i="2"/>
  <c r="O1024" i="2" s="1"/>
  <c r="M1025" i="2"/>
  <c r="M1026" i="2"/>
  <c r="M1027" i="2"/>
  <c r="M1028" i="2"/>
  <c r="M1029" i="2"/>
  <c r="M1030" i="2"/>
  <c r="M1031" i="2"/>
  <c r="O1031" i="2" s="1"/>
  <c r="M1032" i="2"/>
  <c r="M1033" i="2"/>
  <c r="M1034" i="2"/>
  <c r="O1034" i="2" s="1"/>
  <c r="M1035" i="2"/>
  <c r="M1036" i="2"/>
  <c r="M1037" i="2"/>
  <c r="M1038" i="2"/>
  <c r="M1039" i="2"/>
  <c r="O1039" i="2" s="1"/>
  <c r="M1040" i="2"/>
  <c r="O1040" i="2" s="1"/>
  <c r="M1041" i="2"/>
  <c r="M1042" i="2"/>
  <c r="M1043" i="2"/>
  <c r="M1044" i="2"/>
  <c r="M1045" i="2"/>
  <c r="M1046" i="2"/>
  <c r="M1047" i="2"/>
  <c r="O1047" i="2" s="1"/>
  <c r="M1048" i="2"/>
  <c r="M1049" i="2"/>
  <c r="M1050" i="2"/>
  <c r="M1051" i="2"/>
  <c r="M1052" i="2"/>
  <c r="M1053" i="2"/>
  <c r="M1054" i="2"/>
  <c r="M1055" i="2"/>
  <c r="M1056" i="2"/>
  <c r="M1057" i="2"/>
  <c r="M1058" i="2"/>
  <c r="M1059" i="2"/>
  <c r="M1060" i="2"/>
  <c r="M1061" i="2"/>
  <c r="M1062" i="2"/>
  <c r="M1063" i="2"/>
  <c r="O1063" i="2" s="1"/>
  <c r="M1064" i="2"/>
  <c r="M1065" i="2"/>
  <c r="M1066" i="2"/>
  <c r="M1067" i="2"/>
  <c r="M1068" i="2"/>
  <c r="M1069" i="2"/>
  <c r="M1070" i="2"/>
  <c r="M1071" i="2"/>
  <c r="O1071" i="2" s="1"/>
  <c r="M1072" i="2"/>
  <c r="M1073" i="2"/>
  <c r="M1074" i="2"/>
  <c r="O1074" i="2" s="1"/>
  <c r="M1075" i="2"/>
  <c r="M1076" i="2"/>
  <c r="M1077" i="2"/>
  <c r="M1078" i="2"/>
  <c r="M1079" i="2"/>
  <c r="M1080" i="2"/>
  <c r="M1081" i="2"/>
  <c r="M1082" i="2"/>
  <c r="O1082" i="2" s="1"/>
  <c r="M1083" i="2"/>
  <c r="M1084" i="2"/>
  <c r="M1085" i="2"/>
  <c r="M1086" i="2"/>
  <c r="M1087" i="2"/>
  <c r="O1087" i="2" s="1"/>
  <c r="M1088" i="2"/>
  <c r="M1089" i="2"/>
  <c r="M1090" i="2"/>
  <c r="M1091" i="2"/>
  <c r="M1092" i="2"/>
  <c r="M1093" i="2"/>
  <c r="M1094" i="2"/>
  <c r="M1095" i="2"/>
  <c r="O1095" i="2" s="1"/>
  <c r="M1096" i="2"/>
  <c r="M1097" i="2"/>
  <c r="M1098" i="2"/>
  <c r="M1099" i="2"/>
  <c r="M1100" i="2"/>
  <c r="M1101" i="2"/>
  <c r="M1102" i="2"/>
  <c r="M1103" i="2"/>
  <c r="O1103" i="2" s="1"/>
  <c r="M1104" i="2"/>
  <c r="M1105" i="2"/>
  <c r="M1106" i="2"/>
  <c r="O1106" i="2" s="1"/>
  <c r="M1107" i="2"/>
  <c r="M1108" i="2"/>
  <c r="M1109" i="2"/>
  <c r="M1110" i="2"/>
  <c r="M1111" i="2"/>
  <c r="O1111" i="2" s="1"/>
  <c r="M1112" i="2"/>
  <c r="M1113" i="2"/>
  <c r="M1114" i="2"/>
  <c r="M1115" i="2"/>
  <c r="M1116" i="2"/>
  <c r="M1117" i="2"/>
  <c r="M1118" i="2"/>
  <c r="M1119" i="2"/>
  <c r="O1119" i="2" s="1"/>
  <c r="M1120" i="2"/>
  <c r="M1121" i="2"/>
  <c r="M1122" i="2"/>
  <c r="O1122" i="2" s="1"/>
  <c r="M1123" i="2"/>
  <c r="M1124" i="2"/>
  <c r="M1125" i="2"/>
  <c r="M1126" i="2"/>
  <c r="M1127" i="2"/>
  <c r="O1127" i="2" s="1"/>
  <c r="M1128" i="2"/>
  <c r="M1129" i="2"/>
  <c r="M1130" i="2"/>
  <c r="M1131" i="2"/>
  <c r="M1132" i="2"/>
  <c r="M1133" i="2"/>
  <c r="M1134" i="2"/>
  <c r="M1135" i="2"/>
  <c r="O1135" i="2" s="1"/>
  <c r="M1136" i="2"/>
  <c r="M1137" i="2"/>
  <c r="M1138" i="2"/>
  <c r="M1139" i="2"/>
  <c r="M1140" i="2"/>
  <c r="M1141" i="2"/>
  <c r="M1142" i="2"/>
  <c r="M1143" i="2"/>
  <c r="O1143" i="2" s="1"/>
  <c r="M1144" i="2"/>
  <c r="M1145" i="2"/>
  <c r="M1146" i="2"/>
  <c r="M1147" i="2"/>
  <c r="M1148" i="2"/>
  <c r="M1149" i="2"/>
  <c r="M1150" i="2"/>
  <c r="M1151" i="2"/>
  <c r="O1151" i="2" s="1"/>
  <c r="M1152" i="2"/>
  <c r="O1152" i="2" s="1"/>
  <c r="M1153" i="2"/>
  <c r="M1154" i="2"/>
  <c r="M1155" i="2"/>
  <c r="M1156" i="2"/>
  <c r="M1157" i="2"/>
  <c r="M1158" i="2"/>
  <c r="M1159" i="2"/>
  <c r="O1159" i="2" s="1"/>
  <c r="M1160" i="2"/>
  <c r="M1161" i="2"/>
  <c r="M1162" i="2"/>
  <c r="M1163" i="2"/>
  <c r="M1164" i="2"/>
  <c r="M1165" i="2"/>
  <c r="M1166" i="2"/>
  <c r="M1167" i="2"/>
  <c r="O1167" i="2" s="1"/>
  <c r="M1168" i="2"/>
  <c r="O1168" i="2" s="1"/>
  <c r="M1169" i="2"/>
  <c r="M1170" i="2"/>
  <c r="M1171" i="2"/>
  <c r="M1172" i="2"/>
  <c r="M1173" i="2"/>
  <c r="M1174" i="2"/>
  <c r="M1175" i="2"/>
  <c r="O1175" i="2" s="1"/>
  <c r="M1176" i="2"/>
  <c r="M1177" i="2"/>
  <c r="M1178" i="2"/>
  <c r="O1178" i="2" s="1"/>
  <c r="M1179" i="2"/>
  <c r="M1180" i="2"/>
  <c r="M1181" i="2"/>
  <c r="M1182" i="2"/>
  <c r="M1183" i="2"/>
  <c r="M1184" i="2"/>
  <c r="M1185" i="2"/>
  <c r="M1186" i="2"/>
  <c r="M1187" i="2"/>
  <c r="M1188" i="2"/>
  <c r="M1189" i="2"/>
  <c r="N2" i="2"/>
  <c r="N3" i="2"/>
  <c r="O3" i="2" s="1"/>
  <c r="N4" i="2"/>
  <c r="N5" i="2"/>
  <c r="N6" i="2"/>
  <c r="O6" i="2" s="1"/>
  <c r="N7" i="2"/>
  <c r="N8" i="2"/>
  <c r="N9" i="2"/>
  <c r="N10" i="2"/>
  <c r="O10" i="2" s="1"/>
  <c r="N11" i="2"/>
  <c r="O11" i="2" s="1"/>
  <c r="N12" i="2"/>
  <c r="N13" i="2"/>
  <c r="N14" i="2"/>
  <c r="N15" i="2"/>
  <c r="N16" i="2"/>
  <c r="N17" i="2"/>
  <c r="N18" i="2"/>
  <c r="N19" i="2"/>
  <c r="O19" i="2" s="1"/>
  <c r="N20" i="2"/>
  <c r="N21" i="2"/>
  <c r="N22" i="2"/>
  <c r="O22" i="2" s="1"/>
  <c r="N23" i="2"/>
  <c r="N24" i="2"/>
  <c r="N25" i="2"/>
  <c r="N26" i="2"/>
  <c r="N27" i="2"/>
  <c r="O27" i="2" s="1"/>
  <c r="N28" i="2"/>
  <c r="N29" i="2"/>
  <c r="N30" i="2"/>
  <c r="N31" i="2"/>
  <c r="N32" i="2"/>
  <c r="N33" i="2"/>
  <c r="N34" i="2"/>
  <c r="N35" i="2"/>
  <c r="O35" i="2" s="1"/>
  <c r="N36" i="2"/>
  <c r="N37" i="2"/>
  <c r="N38" i="2"/>
  <c r="O38" i="2" s="1"/>
  <c r="N39" i="2"/>
  <c r="N40" i="2"/>
  <c r="N41" i="2"/>
  <c r="N42" i="2"/>
  <c r="O42" i="2" s="1"/>
  <c r="N43" i="2"/>
  <c r="O43" i="2" s="1"/>
  <c r="N44" i="2"/>
  <c r="N45" i="2"/>
  <c r="N46" i="2"/>
  <c r="O46" i="2" s="1"/>
  <c r="N47" i="2"/>
  <c r="N48" i="2"/>
  <c r="N49" i="2"/>
  <c r="N50" i="2"/>
  <c r="N51" i="2"/>
  <c r="O51" i="2" s="1"/>
  <c r="N52" i="2"/>
  <c r="N53" i="2"/>
  <c r="N54" i="2"/>
  <c r="O54" i="2" s="1"/>
  <c r="N55" i="2"/>
  <c r="N56" i="2"/>
  <c r="N57" i="2"/>
  <c r="N58" i="2"/>
  <c r="N59" i="2"/>
  <c r="O59" i="2" s="1"/>
  <c r="N60" i="2"/>
  <c r="N61" i="2"/>
  <c r="N62" i="2"/>
  <c r="N63" i="2"/>
  <c r="N64" i="2"/>
  <c r="N65" i="2"/>
  <c r="N66" i="2"/>
  <c r="N67" i="2"/>
  <c r="O67" i="2" s="1"/>
  <c r="N68" i="2"/>
  <c r="N69" i="2"/>
  <c r="N70" i="2"/>
  <c r="O70" i="2" s="1"/>
  <c r="N71" i="2"/>
  <c r="N72" i="2"/>
  <c r="N73" i="2"/>
  <c r="N74" i="2"/>
  <c r="O74" i="2" s="1"/>
  <c r="N75" i="2"/>
  <c r="O75" i="2" s="1"/>
  <c r="N76" i="2"/>
  <c r="N77" i="2"/>
  <c r="N78" i="2"/>
  <c r="N79" i="2"/>
  <c r="N80" i="2"/>
  <c r="N81" i="2"/>
  <c r="N82" i="2"/>
  <c r="N83" i="2"/>
  <c r="O83" i="2" s="1"/>
  <c r="N84" i="2"/>
  <c r="N85" i="2"/>
  <c r="N86" i="2"/>
  <c r="O86" i="2" s="1"/>
  <c r="N87" i="2"/>
  <c r="N88" i="2"/>
  <c r="N89" i="2"/>
  <c r="N90" i="2"/>
  <c r="N91" i="2"/>
  <c r="O91" i="2" s="1"/>
  <c r="N92" i="2"/>
  <c r="N93" i="2"/>
  <c r="N94" i="2"/>
  <c r="N95" i="2"/>
  <c r="N96" i="2"/>
  <c r="N97" i="2"/>
  <c r="N98" i="2"/>
  <c r="N99" i="2"/>
  <c r="O99" i="2" s="1"/>
  <c r="N100" i="2"/>
  <c r="N101" i="2"/>
  <c r="N102" i="2"/>
  <c r="N103" i="2"/>
  <c r="N104" i="2"/>
  <c r="N105" i="2"/>
  <c r="N106" i="2"/>
  <c r="N107" i="2"/>
  <c r="O107" i="2" s="1"/>
  <c r="N108" i="2"/>
  <c r="N109" i="2"/>
  <c r="N110" i="2"/>
  <c r="O110" i="2" s="1"/>
  <c r="N111" i="2"/>
  <c r="N112" i="2"/>
  <c r="N113" i="2"/>
  <c r="N114" i="2"/>
  <c r="N115" i="2"/>
  <c r="O115" i="2" s="1"/>
  <c r="N116" i="2"/>
  <c r="N117" i="2"/>
  <c r="N118" i="2"/>
  <c r="O118" i="2" s="1"/>
  <c r="N119" i="2"/>
  <c r="N120" i="2"/>
  <c r="N121" i="2"/>
  <c r="N122" i="2"/>
  <c r="N123" i="2"/>
  <c r="O123" i="2" s="1"/>
  <c r="N124" i="2"/>
  <c r="N125" i="2"/>
  <c r="N126" i="2"/>
  <c r="N127" i="2"/>
  <c r="N128" i="2"/>
  <c r="N129" i="2"/>
  <c r="N130" i="2"/>
  <c r="N131" i="2"/>
  <c r="O131" i="2" s="1"/>
  <c r="N132" i="2"/>
  <c r="N133" i="2"/>
  <c r="N134" i="2"/>
  <c r="N135" i="2"/>
  <c r="N136" i="2"/>
  <c r="N137" i="2"/>
  <c r="N138" i="2"/>
  <c r="N139" i="2"/>
  <c r="O139" i="2" s="1"/>
  <c r="N140" i="2"/>
  <c r="N141" i="2"/>
  <c r="N142" i="2"/>
  <c r="O142" i="2" s="1"/>
  <c r="N143" i="2"/>
  <c r="N144" i="2"/>
  <c r="N145" i="2"/>
  <c r="N146" i="2"/>
  <c r="N147" i="2"/>
  <c r="O147" i="2" s="1"/>
  <c r="N148" i="2"/>
  <c r="N149" i="2"/>
  <c r="N150" i="2"/>
  <c r="N151" i="2"/>
  <c r="N152" i="2"/>
  <c r="N153" i="2"/>
  <c r="N154" i="2"/>
  <c r="N155" i="2"/>
  <c r="O155" i="2" s="1"/>
  <c r="N156" i="2"/>
  <c r="N157" i="2"/>
  <c r="N158" i="2"/>
  <c r="N159" i="2"/>
  <c r="N160" i="2"/>
  <c r="N161" i="2"/>
  <c r="N162" i="2"/>
  <c r="N163" i="2"/>
  <c r="O163" i="2" s="1"/>
  <c r="N164" i="2"/>
  <c r="N165" i="2"/>
  <c r="N166" i="2"/>
  <c r="N167" i="2"/>
  <c r="N168" i="2"/>
  <c r="N169" i="2"/>
  <c r="N170" i="2"/>
  <c r="N171" i="2"/>
  <c r="O171" i="2" s="1"/>
  <c r="N172" i="2"/>
  <c r="N173" i="2"/>
  <c r="N174" i="2"/>
  <c r="O174" i="2" s="1"/>
  <c r="N175" i="2"/>
  <c r="N176" i="2"/>
  <c r="N177" i="2"/>
  <c r="N178" i="2"/>
  <c r="N179" i="2"/>
  <c r="O179" i="2" s="1"/>
  <c r="N180" i="2"/>
  <c r="N181" i="2"/>
  <c r="N182" i="2"/>
  <c r="O182" i="2" s="1"/>
  <c r="N183" i="2"/>
  <c r="N184" i="2"/>
  <c r="N185" i="2"/>
  <c r="N186" i="2"/>
  <c r="N187" i="2"/>
  <c r="O187" i="2" s="1"/>
  <c r="N188" i="2"/>
  <c r="N189" i="2"/>
  <c r="N190" i="2"/>
  <c r="N191" i="2"/>
  <c r="N192" i="2"/>
  <c r="N193" i="2"/>
  <c r="N194" i="2"/>
  <c r="N195" i="2"/>
  <c r="O195" i="2" s="1"/>
  <c r="N196" i="2"/>
  <c r="N197" i="2"/>
  <c r="N198" i="2"/>
  <c r="N199" i="2"/>
  <c r="N200" i="2"/>
  <c r="N201" i="2"/>
  <c r="N202" i="2"/>
  <c r="N203" i="2"/>
  <c r="O203" i="2" s="1"/>
  <c r="N204" i="2"/>
  <c r="N205" i="2"/>
  <c r="N206" i="2"/>
  <c r="O206" i="2" s="1"/>
  <c r="N207" i="2"/>
  <c r="N208" i="2"/>
  <c r="N209" i="2"/>
  <c r="N210" i="2"/>
  <c r="N211" i="2"/>
  <c r="N212" i="2"/>
  <c r="N213" i="2"/>
  <c r="N214" i="2"/>
  <c r="O214" i="2" s="1"/>
  <c r="N215" i="2"/>
  <c r="N216" i="2"/>
  <c r="N217" i="2"/>
  <c r="N218" i="2"/>
  <c r="N219" i="2"/>
  <c r="O219" i="2" s="1"/>
  <c r="N220" i="2"/>
  <c r="N221" i="2"/>
  <c r="N222" i="2"/>
  <c r="N223" i="2"/>
  <c r="N224" i="2"/>
  <c r="N225" i="2"/>
  <c r="N226" i="2"/>
  <c r="N227" i="2"/>
  <c r="O227" i="2" s="1"/>
  <c r="N228" i="2"/>
  <c r="N229" i="2"/>
  <c r="N230" i="2"/>
  <c r="N231" i="2"/>
  <c r="N232" i="2"/>
  <c r="N233" i="2"/>
  <c r="N234" i="2"/>
  <c r="N235" i="2"/>
  <c r="O235" i="2" s="1"/>
  <c r="N236" i="2"/>
  <c r="O236" i="2" s="1"/>
  <c r="N237" i="2"/>
  <c r="N238" i="2"/>
  <c r="N239" i="2"/>
  <c r="N240" i="2"/>
  <c r="N241" i="2"/>
  <c r="N242" i="2"/>
  <c r="N243" i="2"/>
  <c r="O243" i="2" s="1"/>
  <c r="N244" i="2"/>
  <c r="N245" i="2"/>
  <c r="N246" i="2"/>
  <c r="O246" i="2" s="1"/>
  <c r="N247" i="2"/>
  <c r="N248" i="2"/>
  <c r="N249" i="2"/>
  <c r="N250" i="2"/>
  <c r="N251" i="2"/>
  <c r="O251" i="2" s="1"/>
  <c r="N252" i="2"/>
  <c r="N253" i="2"/>
  <c r="N254" i="2"/>
  <c r="N255" i="2"/>
  <c r="N256" i="2"/>
  <c r="N257" i="2"/>
  <c r="N258" i="2"/>
  <c r="N259" i="2"/>
  <c r="O259" i="2" s="1"/>
  <c r="N260" i="2"/>
  <c r="N261" i="2"/>
  <c r="N262" i="2"/>
  <c r="N263" i="2"/>
  <c r="N264" i="2"/>
  <c r="N265" i="2"/>
  <c r="N266" i="2"/>
  <c r="N267" i="2"/>
  <c r="O267" i="2" s="1"/>
  <c r="N268" i="2"/>
  <c r="N269" i="2"/>
  <c r="N270" i="2"/>
  <c r="O270" i="2" s="1"/>
  <c r="N271" i="2"/>
  <c r="N272" i="2"/>
  <c r="N273" i="2"/>
  <c r="N274" i="2"/>
  <c r="N275" i="2"/>
  <c r="O275" i="2" s="1"/>
  <c r="N276" i="2"/>
  <c r="N277" i="2"/>
  <c r="N278" i="2"/>
  <c r="N279" i="2"/>
  <c r="N280" i="2"/>
  <c r="N281" i="2"/>
  <c r="N282" i="2"/>
  <c r="N283" i="2"/>
  <c r="O283" i="2" s="1"/>
  <c r="N284" i="2"/>
  <c r="N285" i="2"/>
  <c r="N286" i="2"/>
  <c r="N287" i="2"/>
  <c r="N288" i="2"/>
  <c r="N289" i="2"/>
  <c r="N290" i="2"/>
  <c r="N291" i="2"/>
  <c r="O291" i="2" s="1"/>
  <c r="N292" i="2"/>
  <c r="N293" i="2"/>
  <c r="N294" i="2"/>
  <c r="N295" i="2"/>
  <c r="N296" i="2"/>
  <c r="N297" i="2"/>
  <c r="N298" i="2"/>
  <c r="N299" i="2"/>
  <c r="O299" i="2" s="1"/>
  <c r="N300" i="2"/>
  <c r="N301" i="2"/>
  <c r="N302" i="2"/>
  <c r="O302" i="2" s="1"/>
  <c r="N303" i="2"/>
  <c r="N304" i="2"/>
  <c r="N305" i="2"/>
  <c r="N306" i="2"/>
  <c r="O306" i="2" s="1"/>
  <c r="N307" i="2"/>
  <c r="O307" i="2" s="1"/>
  <c r="N308" i="2"/>
  <c r="N309" i="2"/>
  <c r="N310" i="2"/>
  <c r="O310" i="2" s="1"/>
  <c r="N311" i="2"/>
  <c r="N312" i="2"/>
  <c r="N313" i="2"/>
  <c r="N314" i="2"/>
  <c r="N315" i="2"/>
  <c r="O315" i="2" s="1"/>
  <c r="N316" i="2"/>
  <c r="N317" i="2"/>
  <c r="N318" i="2"/>
  <c r="O318" i="2" s="1"/>
  <c r="N319" i="2"/>
  <c r="N320" i="2"/>
  <c r="N321" i="2"/>
  <c r="N322" i="2"/>
  <c r="N323" i="2"/>
  <c r="O323" i="2" s="1"/>
  <c r="N324" i="2"/>
  <c r="N325" i="2"/>
  <c r="N326" i="2"/>
  <c r="N327" i="2"/>
  <c r="N328" i="2"/>
  <c r="N329" i="2"/>
  <c r="N330" i="2"/>
  <c r="N331" i="2"/>
  <c r="O331" i="2" s="1"/>
  <c r="N332" i="2"/>
  <c r="N333" i="2"/>
  <c r="N334" i="2"/>
  <c r="N335" i="2"/>
  <c r="N336" i="2"/>
  <c r="N337" i="2"/>
  <c r="N338" i="2"/>
  <c r="N339" i="2"/>
  <c r="O339" i="2" s="1"/>
  <c r="N340" i="2"/>
  <c r="N341" i="2"/>
  <c r="N342" i="2"/>
  <c r="O342" i="2" s="1"/>
  <c r="N343" i="2"/>
  <c r="N344" i="2"/>
  <c r="N345" i="2"/>
  <c r="N346" i="2"/>
  <c r="O346" i="2" s="1"/>
  <c r="N347" i="2"/>
  <c r="O347" i="2" s="1"/>
  <c r="N348" i="2"/>
  <c r="N349" i="2"/>
  <c r="N350" i="2"/>
  <c r="O350" i="2" s="1"/>
  <c r="N351" i="2"/>
  <c r="N352" i="2"/>
  <c r="N353" i="2"/>
  <c r="O353" i="2" s="1"/>
  <c r="N354" i="2"/>
  <c r="N355" i="2"/>
  <c r="O355" i="2" s="1"/>
  <c r="N356" i="2"/>
  <c r="N357" i="2"/>
  <c r="N358" i="2"/>
  <c r="N359" i="2"/>
  <c r="N360" i="2"/>
  <c r="N361" i="2"/>
  <c r="N362" i="2"/>
  <c r="N363" i="2"/>
  <c r="O363" i="2" s="1"/>
  <c r="N364" i="2"/>
  <c r="N365" i="2"/>
  <c r="N366" i="2"/>
  <c r="O366" i="2" s="1"/>
  <c r="N367" i="2"/>
  <c r="N368" i="2"/>
  <c r="N369" i="2"/>
  <c r="N370" i="2"/>
  <c r="O370" i="2" s="1"/>
  <c r="N371" i="2"/>
  <c r="O371" i="2" s="1"/>
  <c r="N372" i="2"/>
  <c r="N373" i="2"/>
  <c r="N374" i="2"/>
  <c r="O374" i="2" s="1"/>
  <c r="N375" i="2"/>
  <c r="N376" i="2"/>
  <c r="N377" i="2"/>
  <c r="N378" i="2"/>
  <c r="N379" i="2"/>
  <c r="O379" i="2" s="1"/>
  <c r="N380" i="2"/>
  <c r="N381" i="2"/>
  <c r="N382" i="2"/>
  <c r="N383" i="2"/>
  <c r="N384" i="2"/>
  <c r="N385" i="2"/>
  <c r="N386" i="2"/>
  <c r="N387" i="2"/>
  <c r="O387" i="2" s="1"/>
  <c r="N388" i="2"/>
  <c r="N389" i="2"/>
  <c r="N390" i="2"/>
  <c r="N391" i="2"/>
  <c r="N392" i="2"/>
  <c r="N393" i="2"/>
  <c r="N394" i="2"/>
  <c r="N395" i="2"/>
  <c r="O395" i="2" s="1"/>
  <c r="N396" i="2"/>
  <c r="N397" i="2"/>
  <c r="N398" i="2"/>
  <c r="O398" i="2" s="1"/>
  <c r="N399" i="2"/>
  <c r="N400" i="2"/>
  <c r="N401" i="2"/>
  <c r="N402" i="2"/>
  <c r="N403" i="2"/>
  <c r="O403" i="2" s="1"/>
  <c r="N404" i="2"/>
  <c r="N405" i="2"/>
  <c r="N406" i="2"/>
  <c r="O406" i="2" s="1"/>
  <c r="N407" i="2"/>
  <c r="N408" i="2"/>
  <c r="N409" i="2"/>
  <c r="N410" i="2"/>
  <c r="N411" i="2"/>
  <c r="O411" i="2" s="1"/>
  <c r="N412" i="2"/>
  <c r="N413" i="2"/>
  <c r="N414" i="2"/>
  <c r="O414" i="2" s="1"/>
  <c r="N415" i="2"/>
  <c r="N416" i="2"/>
  <c r="N417" i="2"/>
  <c r="N418" i="2"/>
  <c r="N419" i="2"/>
  <c r="O419" i="2" s="1"/>
  <c r="N420" i="2"/>
  <c r="N421" i="2"/>
  <c r="N422" i="2"/>
  <c r="N423" i="2"/>
  <c r="N424" i="2"/>
  <c r="N425" i="2"/>
  <c r="N426" i="2"/>
  <c r="N427" i="2"/>
  <c r="O427" i="2" s="1"/>
  <c r="N428" i="2"/>
  <c r="N429" i="2"/>
  <c r="N430" i="2"/>
  <c r="N431" i="2"/>
  <c r="N432" i="2"/>
  <c r="N433" i="2"/>
  <c r="N434" i="2"/>
  <c r="N435" i="2"/>
  <c r="O435" i="2" s="1"/>
  <c r="N436" i="2"/>
  <c r="N437" i="2"/>
  <c r="N438" i="2"/>
  <c r="O438" i="2" s="1"/>
  <c r="N439" i="2"/>
  <c r="N440" i="2"/>
  <c r="N441" i="2"/>
  <c r="N442" i="2"/>
  <c r="O442" i="2" s="1"/>
  <c r="N443" i="2"/>
  <c r="N444" i="2"/>
  <c r="N445" i="2"/>
  <c r="N446" i="2"/>
  <c r="O446" i="2" s="1"/>
  <c r="N447" i="2"/>
  <c r="N448" i="2"/>
  <c r="N449" i="2"/>
  <c r="O449" i="2" s="1"/>
  <c r="N450" i="2"/>
  <c r="N451" i="2"/>
  <c r="O451" i="2" s="1"/>
  <c r="N452" i="2"/>
  <c r="N453" i="2"/>
  <c r="N454" i="2"/>
  <c r="N455" i="2"/>
  <c r="N456" i="2"/>
  <c r="N457" i="2"/>
  <c r="N458" i="2"/>
  <c r="N459" i="2"/>
  <c r="O459" i="2" s="1"/>
  <c r="N460" i="2"/>
  <c r="N461" i="2"/>
  <c r="N462" i="2"/>
  <c r="O462" i="2" s="1"/>
  <c r="N463" i="2"/>
  <c r="N464" i="2"/>
  <c r="N465" i="2"/>
  <c r="N466" i="2"/>
  <c r="N467" i="2"/>
  <c r="O467" i="2" s="1"/>
  <c r="N468" i="2"/>
  <c r="N469" i="2"/>
  <c r="N470" i="2"/>
  <c r="O470" i="2" s="1"/>
  <c r="N471" i="2"/>
  <c r="N472" i="2"/>
  <c r="N473" i="2"/>
  <c r="N474" i="2"/>
  <c r="N475" i="2"/>
  <c r="O475" i="2" s="1"/>
  <c r="N476" i="2"/>
  <c r="N477" i="2"/>
  <c r="N478" i="2"/>
  <c r="O478" i="2" s="1"/>
  <c r="N479" i="2"/>
  <c r="N480" i="2"/>
  <c r="N481" i="2"/>
  <c r="N482" i="2"/>
  <c r="N483" i="2"/>
  <c r="O483" i="2" s="1"/>
  <c r="N484" i="2"/>
  <c r="N485" i="2"/>
  <c r="N486" i="2"/>
  <c r="N487" i="2"/>
  <c r="N488" i="2"/>
  <c r="N489" i="2"/>
  <c r="N490" i="2"/>
  <c r="N491" i="2"/>
  <c r="O491" i="2" s="1"/>
  <c r="N492" i="2"/>
  <c r="N493" i="2"/>
  <c r="N494" i="2"/>
  <c r="N495" i="2"/>
  <c r="N496" i="2"/>
  <c r="N497" i="2"/>
  <c r="N498" i="2"/>
  <c r="N499" i="2"/>
  <c r="O499" i="2" s="1"/>
  <c r="N500" i="2"/>
  <c r="N501" i="2"/>
  <c r="N502" i="2"/>
  <c r="O502" i="2" s="1"/>
  <c r="N503" i="2"/>
  <c r="N504" i="2"/>
  <c r="N505" i="2"/>
  <c r="N506" i="2"/>
  <c r="O506" i="2" s="1"/>
  <c r="N507" i="2"/>
  <c r="O507" i="2" s="1"/>
  <c r="N508" i="2"/>
  <c r="N509" i="2"/>
  <c r="N510" i="2"/>
  <c r="N511" i="2"/>
  <c r="N512" i="2"/>
  <c r="N513" i="2"/>
  <c r="N514" i="2"/>
  <c r="N515" i="2"/>
  <c r="O515" i="2" s="1"/>
  <c r="N516" i="2"/>
  <c r="N517" i="2"/>
  <c r="N518" i="2"/>
  <c r="N519" i="2"/>
  <c r="N520" i="2"/>
  <c r="N521" i="2"/>
  <c r="N522" i="2"/>
  <c r="N523" i="2"/>
  <c r="O523" i="2" s="1"/>
  <c r="N524" i="2"/>
  <c r="N525" i="2"/>
  <c r="N526" i="2"/>
  <c r="N527" i="2"/>
  <c r="N528" i="2"/>
  <c r="N529" i="2"/>
  <c r="N530" i="2"/>
  <c r="N531" i="2"/>
  <c r="O531" i="2" s="1"/>
  <c r="N532" i="2"/>
  <c r="N533" i="2"/>
  <c r="N534" i="2"/>
  <c r="O534" i="2" s="1"/>
  <c r="N535" i="2"/>
  <c r="N536" i="2"/>
  <c r="N537" i="2"/>
  <c r="N538" i="2"/>
  <c r="O538" i="2" s="1"/>
  <c r="N539" i="2"/>
  <c r="O539" i="2" s="1"/>
  <c r="N540" i="2"/>
  <c r="N541" i="2"/>
  <c r="N542" i="2"/>
  <c r="O542" i="2" s="1"/>
  <c r="N543" i="2"/>
  <c r="N544" i="2"/>
  <c r="N545" i="2"/>
  <c r="N546" i="2"/>
  <c r="N547" i="2"/>
  <c r="O547" i="2" s="1"/>
  <c r="N548" i="2"/>
  <c r="N549" i="2"/>
  <c r="N550" i="2"/>
  <c r="N551" i="2"/>
  <c r="N552" i="2"/>
  <c r="N553" i="2"/>
  <c r="N554" i="2"/>
  <c r="N555" i="2"/>
  <c r="O555" i="2" s="1"/>
  <c r="N556" i="2"/>
  <c r="O556" i="2" s="1"/>
  <c r="N557" i="2"/>
  <c r="N558" i="2"/>
  <c r="O558" i="2" s="1"/>
  <c r="N559" i="2"/>
  <c r="N560" i="2"/>
  <c r="N561" i="2"/>
  <c r="N562" i="2"/>
  <c r="N563" i="2"/>
  <c r="O563" i="2" s="1"/>
  <c r="N564" i="2"/>
  <c r="N565" i="2"/>
  <c r="N566" i="2"/>
  <c r="O566" i="2" s="1"/>
  <c r="N567" i="2"/>
  <c r="N568" i="2"/>
  <c r="N569" i="2"/>
  <c r="N570" i="2"/>
  <c r="N571" i="2"/>
  <c r="O571" i="2" s="1"/>
  <c r="N572" i="2"/>
  <c r="O572" i="2" s="1"/>
  <c r="N573" i="2"/>
  <c r="N574" i="2"/>
  <c r="N575" i="2"/>
  <c r="N576" i="2"/>
  <c r="N577" i="2"/>
  <c r="N578" i="2"/>
  <c r="N579" i="2"/>
  <c r="O579" i="2" s="1"/>
  <c r="N580" i="2"/>
  <c r="N581" i="2"/>
  <c r="N582" i="2"/>
  <c r="N583" i="2"/>
  <c r="N584" i="2"/>
  <c r="N585" i="2"/>
  <c r="N586" i="2"/>
  <c r="O586" i="2" s="1"/>
  <c r="N587" i="2"/>
  <c r="O587" i="2" s="1"/>
  <c r="N588" i="2"/>
  <c r="N589" i="2"/>
  <c r="N590" i="2"/>
  <c r="N591" i="2"/>
  <c r="N592" i="2"/>
  <c r="N593" i="2"/>
  <c r="N594" i="2"/>
  <c r="N595" i="2"/>
  <c r="O595" i="2" s="1"/>
  <c r="N596" i="2"/>
  <c r="N597" i="2"/>
  <c r="N598" i="2"/>
  <c r="O598" i="2" s="1"/>
  <c r="N599" i="2"/>
  <c r="N600" i="2"/>
  <c r="N601" i="2"/>
  <c r="N602" i="2"/>
  <c r="N603" i="2"/>
  <c r="O603" i="2" s="1"/>
  <c r="N604" i="2"/>
  <c r="N605" i="2"/>
  <c r="N606" i="2"/>
  <c r="N607" i="2"/>
  <c r="N608" i="2"/>
  <c r="N609" i="2"/>
  <c r="N610" i="2"/>
  <c r="N611" i="2"/>
  <c r="O611" i="2" s="1"/>
  <c r="N612" i="2"/>
  <c r="N613" i="2"/>
  <c r="N614" i="2"/>
  <c r="N615" i="2"/>
  <c r="N616" i="2"/>
  <c r="N617" i="2"/>
  <c r="N618" i="2"/>
  <c r="N619" i="2"/>
  <c r="O619" i="2" s="1"/>
  <c r="N620" i="2"/>
  <c r="N621" i="2"/>
  <c r="N622" i="2"/>
  <c r="O622" i="2" s="1"/>
  <c r="N623" i="2"/>
  <c r="N624" i="2"/>
  <c r="N625" i="2"/>
  <c r="N626" i="2"/>
  <c r="N627" i="2"/>
  <c r="O627" i="2" s="1"/>
  <c r="N628" i="2"/>
  <c r="N629" i="2"/>
  <c r="N630" i="2"/>
  <c r="O630" i="2" s="1"/>
  <c r="N631" i="2"/>
  <c r="N632" i="2"/>
  <c r="N633" i="2"/>
  <c r="N634" i="2"/>
  <c r="N635" i="2"/>
  <c r="O635" i="2" s="1"/>
  <c r="N636" i="2"/>
  <c r="N637" i="2"/>
  <c r="N638" i="2"/>
  <c r="N639" i="2"/>
  <c r="N640" i="2"/>
  <c r="N641" i="2"/>
  <c r="N642" i="2"/>
  <c r="N643" i="2"/>
  <c r="N644" i="2"/>
  <c r="N645" i="2"/>
  <c r="N646" i="2"/>
  <c r="N647" i="2"/>
  <c r="N648" i="2"/>
  <c r="N649" i="2"/>
  <c r="N650" i="2"/>
  <c r="N651" i="2"/>
  <c r="O651" i="2" s="1"/>
  <c r="N652" i="2"/>
  <c r="N653" i="2"/>
  <c r="N654" i="2"/>
  <c r="O654" i="2" s="1"/>
  <c r="N655" i="2"/>
  <c r="N656" i="2"/>
  <c r="N657" i="2"/>
  <c r="N658" i="2"/>
  <c r="N659" i="2"/>
  <c r="O659" i="2" s="1"/>
  <c r="N660" i="2"/>
  <c r="N661" i="2"/>
  <c r="N662" i="2"/>
  <c r="N663" i="2"/>
  <c r="N664" i="2"/>
  <c r="N665" i="2"/>
  <c r="N666" i="2"/>
  <c r="N667" i="2"/>
  <c r="O667" i="2" s="1"/>
  <c r="N668" i="2"/>
  <c r="N669" i="2"/>
  <c r="N670" i="2"/>
  <c r="N671" i="2"/>
  <c r="N672" i="2"/>
  <c r="N673" i="2"/>
  <c r="N674" i="2"/>
  <c r="N675" i="2"/>
  <c r="O675" i="2" s="1"/>
  <c r="N676" i="2"/>
  <c r="N677" i="2"/>
  <c r="N678" i="2"/>
  <c r="N679" i="2"/>
  <c r="N680" i="2"/>
  <c r="N681" i="2"/>
  <c r="N682" i="2"/>
  <c r="N683" i="2"/>
  <c r="O683" i="2" s="1"/>
  <c r="N684" i="2"/>
  <c r="N685" i="2"/>
  <c r="N686" i="2"/>
  <c r="O686" i="2" s="1"/>
  <c r="N687" i="2"/>
  <c r="N688" i="2"/>
  <c r="N689" i="2"/>
  <c r="N690" i="2"/>
  <c r="O690" i="2" s="1"/>
  <c r="N691" i="2"/>
  <c r="O691" i="2" s="1"/>
  <c r="N692" i="2"/>
  <c r="N693" i="2"/>
  <c r="N694" i="2"/>
  <c r="N695" i="2"/>
  <c r="N696" i="2"/>
  <c r="N697" i="2"/>
  <c r="N698" i="2"/>
  <c r="N699" i="2"/>
  <c r="O699" i="2" s="1"/>
  <c r="N700" i="2"/>
  <c r="O700" i="2" s="1"/>
  <c r="N701" i="2"/>
  <c r="N702" i="2"/>
  <c r="N703" i="2"/>
  <c r="N704" i="2"/>
  <c r="N705" i="2"/>
  <c r="N706" i="2"/>
  <c r="N707" i="2"/>
  <c r="O707" i="2" s="1"/>
  <c r="N708" i="2"/>
  <c r="N709" i="2"/>
  <c r="N710" i="2"/>
  <c r="N711" i="2"/>
  <c r="N712" i="2"/>
  <c r="N713" i="2"/>
  <c r="N714" i="2"/>
  <c r="O714" i="2" s="1"/>
  <c r="N715" i="2"/>
  <c r="O715" i="2" s="1"/>
  <c r="N716" i="2"/>
  <c r="N717" i="2"/>
  <c r="N718" i="2"/>
  <c r="N719" i="2"/>
  <c r="N720" i="2"/>
  <c r="N721" i="2"/>
  <c r="N722" i="2"/>
  <c r="N723" i="2"/>
  <c r="O723" i="2" s="1"/>
  <c r="N724" i="2"/>
  <c r="N725" i="2"/>
  <c r="N726" i="2"/>
  <c r="N727" i="2"/>
  <c r="N728" i="2"/>
  <c r="N729" i="2"/>
  <c r="N730" i="2"/>
  <c r="N731" i="2"/>
  <c r="O731" i="2" s="1"/>
  <c r="N732" i="2"/>
  <c r="O732" i="2" s="1"/>
  <c r="N733" i="2"/>
  <c r="N734" i="2"/>
  <c r="O734" i="2" s="1"/>
  <c r="N735" i="2"/>
  <c r="N736" i="2"/>
  <c r="N737" i="2"/>
  <c r="N738" i="2"/>
  <c r="O738" i="2" s="1"/>
  <c r="N739" i="2"/>
  <c r="O739" i="2" s="1"/>
  <c r="N740" i="2"/>
  <c r="N741" i="2"/>
  <c r="N742" i="2"/>
  <c r="N743" i="2"/>
  <c r="N744" i="2"/>
  <c r="N745" i="2"/>
  <c r="N746" i="2"/>
  <c r="N747" i="2"/>
  <c r="O747" i="2" s="1"/>
  <c r="N748" i="2"/>
  <c r="N749" i="2"/>
  <c r="N750" i="2"/>
  <c r="N751" i="2"/>
  <c r="N752" i="2"/>
  <c r="N753" i="2"/>
  <c r="O753" i="2" s="1"/>
  <c r="N754" i="2"/>
  <c r="N755" i="2"/>
  <c r="O755" i="2" s="1"/>
  <c r="N756" i="2"/>
  <c r="N757" i="2"/>
  <c r="N758" i="2"/>
  <c r="N759" i="2"/>
  <c r="N760" i="2"/>
  <c r="N761" i="2"/>
  <c r="N762" i="2"/>
  <c r="O762" i="2" s="1"/>
  <c r="N763" i="2"/>
  <c r="O763" i="2" s="1"/>
  <c r="N764" i="2"/>
  <c r="N765" i="2"/>
  <c r="N766" i="2"/>
  <c r="N767" i="2"/>
  <c r="N768" i="2"/>
  <c r="N769" i="2"/>
  <c r="N770" i="2"/>
  <c r="N771" i="2"/>
  <c r="O771" i="2" s="1"/>
  <c r="N772" i="2"/>
  <c r="N773" i="2"/>
  <c r="N774" i="2"/>
  <c r="N775" i="2"/>
  <c r="N776" i="2"/>
  <c r="N777" i="2"/>
  <c r="N778" i="2"/>
  <c r="N779" i="2"/>
  <c r="O779" i="2" s="1"/>
  <c r="N780" i="2"/>
  <c r="N781" i="2"/>
  <c r="N782" i="2"/>
  <c r="N783" i="2"/>
  <c r="N784" i="2"/>
  <c r="N785" i="2"/>
  <c r="N786" i="2"/>
  <c r="N787" i="2"/>
  <c r="O787" i="2" s="1"/>
  <c r="N788" i="2"/>
  <c r="N789" i="2"/>
  <c r="N790" i="2"/>
  <c r="O790" i="2" s="1"/>
  <c r="N791" i="2"/>
  <c r="N792" i="2"/>
  <c r="N793" i="2"/>
  <c r="N794" i="2"/>
  <c r="N795" i="2"/>
  <c r="O795" i="2" s="1"/>
  <c r="N796" i="2"/>
  <c r="N797" i="2"/>
  <c r="N798" i="2"/>
  <c r="O798" i="2" s="1"/>
  <c r="N799" i="2"/>
  <c r="N800" i="2"/>
  <c r="N801" i="2"/>
  <c r="N802" i="2"/>
  <c r="N803" i="2"/>
  <c r="O803" i="2" s="1"/>
  <c r="N804" i="2"/>
  <c r="N805" i="2"/>
  <c r="N806" i="2"/>
  <c r="N807" i="2"/>
  <c r="N808" i="2"/>
  <c r="N809" i="2"/>
  <c r="N810" i="2"/>
  <c r="N811" i="2"/>
  <c r="O811" i="2" s="1"/>
  <c r="N812" i="2"/>
  <c r="N813" i="2"/>
  <c r="N814" i="2"/>
  <c r="N815" i="2"/>
  <c r="N816" i="2"/>
  <c r="N817" i="2"/>
  <c r="N818" i="2"/>
  <c r="N819" i="2"/>
  <c r="O819" i="2" s="1"/>
  <c r="N820" i="2"/>
  <c r="N821" i="2"/>
  <c r="N822" i="2"/>
  <c r="O822" i="2" s="1"/>
  <c r="N823" i="2"/>
  <c r="N824" i="2"/>
  <c r="N825" i="2"/>
  <c r="N826" i="2"/>
  <c r="N827" i="2"/>
  <c r="O827" i="2" s="1"/>
  <c r="N828" i="2"/>
  <c r="N829" i="2"/>
  <c r="N830" i="2"/>
  <c r="O830" i="2" s="1"/>
  <c r="N831" i="2"/>
  <c r="N832" i="2"/>
  <c r="N833" i="2"/>
  <c r="N834" i="2"/>
  <c r="N835" i="2"/>
  <c r="O835" i="2" s="1"/>
  <c r="N836" i="2"/>
  <c r="N837" i="2"/>
  <c r="N838" i="2"/>
  <c r="N839" i="2"/>
  <c r="N840" i="2"/>
  <c r="N841" i="2"/>
  <c r="N842" i="2"/>
  <c r="N843" i="2"/>
  <c r="O843" i="2" s="1"/>
  <c r="N844" i="2"/>
  <c r="N845" i="2"/>
  <c r="N846" i="2"/>
  <c r="N847" i="2"/>
  <c r="N848" i="2"/>
  <c r="N849" i="2"/>
  <c r="N850" i="2"/>
  <c r="N851" i="2"/>
  <c r="O851" i="2" s="1"/>
  <c r="N852" i="2"/>
  <c r="N853" i="2"/>
  <c r="N854" i="2"/>
  <c r="O854" i="2" s="1"/>
  <c r="N855" i="2"/>
  <c r="N856" i="2"/>
  <c r="N857" i="2"/>
  <c r="N858" i="2"/>
  <c r="N859" i="2"/>
  <c r="O859" i="2" s="1"/>
  <c r="N860" i="2"/>
  <c r="N861" i="2"/>
  <c r="N862" i="2"/>
  <c r="O862" i="2" s="1"/>
  <c r="N863" i="2"/>
  <c r="N864" i="2"/>
  <c r="N865" i="2"/>
  <c r="N866" i="2"/>
  <c r="N867" i="2"/>
  <c r="O867" i="2" s="1"/>
  <c r="N868" i="2"/>
  <c r="N869" i="2"/>
  <c r="N870" i="2"/>
  <c r="N871" i="2"/>
  <c r="N872" i="2"/>
  <c r="N873" i="2"/>
  <c r="N874" i="2"/>
  <c r="N875" i="2"/>
  <c r="O875" i="2" s="1"/>
  <c r="N876" i="2"/>
  <c r="N877" i="2"/>
  <c r="N878" i="2"/>
  <c r="O878" i="2" s="1"/>
  <c r="N879" i="2"/>
  <c r="N880" i="2"/>
  <c r="N881" i="2"/>
  <c r="N882" i="2"/>
  <c r="O882" i="2" s="1"/>
  <c r="N883" i="2"/>
  <c r="O883" i="2" s="1"/>
  <c r="N884" i="2"/>
  <c r="N885" i="2"/>
  <c r="N886" i="2"/>
  <c r="N887" i="2"/>
  <c r="N888" i="2"/>
  <c r="N889" i="2"/>
  <c r="N890" i="2"/>
  <c r="N891" i="2"/>
  <c r="O891" i="2" s="1"/>
  <c r="N892" i="2"/>
  <c r="N893" i="2"/>
  <c r="N894" i="2"/>
  <c r="N895" i="2"/>
  <c r="N896" i="2"/>
  <c r="N897" i="2"/>
  <c r="N898" i="2"/>
  <c r="N899" i="2"/>
  <c r="O899" i="2" s="1"/>
  <c r="N900" i="2"/>
  <c r="N901" i="2"/>
  <c r="N902" i="2"/>
  <c r="N903" i="2"/>
  <c r="N904" i="2"/>
  <c r="N905" i="2"/>
  <c r="N906" i="2"/>
  <c r="O906" i="2" s="1"/>
  <c r="N907" i="2"/>
  <c r="O907" i="2" s="1"/>
  <c r="N908" i="2"/>
  <c r="N909" i="2"/>
  <c r="N910" i="2"/>
  <c r="N911" i="2"/>
  <c r="N912" i="2"/>
  <c r="N913" i="2"/>
  <c r="N914" i="2"/>
  <c r="N915" i="2"/>
  <c r="O915" i="2" s="1"/>
  <c r="N916" i="2"/>
  <c r="N917" i="2"/>
  <c r="N918" i="2"/>
  <c r="N919" i="2"/>
  <c r="N920" i="2"/>
  <c r="N921" i="2"/>
  <c r="N922" i="2"/>
  <c r="N923" i="2"/>
  <c r="O923" i="2" s="1"/>
  <c r="N924" i="2"/>
  <c r="N925" i="2"/>
  <c r="N926" i="2"/>
  <c r="N927" i="2"/>
  <c r="N928" i="2"/>
  <c r="N929" i="2"/>
  <c r="N930" i="2"/>
  <c r="O930" i="2" s="1"/>
  <c r="N931" i="2"/>
  <c r="O931" i="2" s="1"/>
  <c r="N932" i="2"/>
  <c r="N933" i="2"/>
  <c r="N934" i="2"/>
  <c r="N935" i="2"/>
  <c r="N936" i="2"/>
  <c r="N937" i="2"/>
  <c r="N938" i="2"/>
  <c r="N939" i="2"/>
  <c r="O939" i="2" s="1"/>
  <c r="N940" i="2"/>
  <c r="N941" i="2"/>
  <c r="N942" i="2"/>
  <c r="N943" i="2"/>
  <c r="N944" i="2"/>
  <c r="N945" i="2"/>
  <c r="N946" i="2"/>
  <c r="N947" i="2"/>
  <c r="O947" i="2" s="1"/>
  <c r="N948" i="2"/>
  <c r="N949" i="2"/>
  <c r="N950" i="2"/>
  <c r="N951" i="2"/>
  <c r="N952" i="2"/>
  <c r="N953" i="2"/>
  <c r="N954" i="2"/>
  <c r="N955" i="2"/>
  <c r="O955" i="2" s="1"/>
  <c r="N956" i="2"/>
  <c r="N957" i="2"/>
  <c r="N958" i="2"/>
  <c r="O958" i="2" s="1"/>
  <c r="N959" i="2"/>
  <c r="N960" i="2"/>
  <c r="N961" i="2"/>
  <c r="N962" i="2"/>
  <c r="N963" i="2"/>
  <c r="O963" i="2" s="1"/>
  <c r="N964" i="2"/>
  <c r="N965" i="2"/>
  <c r="N966" i="2"/>
  <c r="O966" i="2" s="1"/>
  <c r="N967" i="2"/>
  <c r="N968" i="2"/>
  <c r="N969" i="2"/>
  <c r="N970" i="2"/>
  <c r="N971" i="2"/>
  <c r="O971" i="2" s="1"/>
  <c r="N972" i="2"/>
  <c r="N973" i="2"/>
  <c r="N974" i="2"/>
  <c r="N975" i="2"/>
  <c r="N976" i="2"/>
  <c r="N977" i="2"/>
  <c r="N978" i="2"/>
  <c r="N979" i="2"/>
  <c r="O979" i="2" s="1"/>
  <c r="N980" i="2"/>
  <c r="N981" i="2"/>
  <c r="N982" i="2"/>
  <c r="O982" i="2" s="1"/>
  <c r="N983" i="2"/>
  <c r="N984" i="2"/>
  <c r="N985" i="2"/>
  <c r="N986" i="2"/>
  <c r="O986" i="2" s="1"/>
  <c r="N987" i="2"/>
  <c r="O987" i="2" s="1"/>
  <c r="N988" i="2"/>
  <c r="N989" i="2"/>
  <c r="N990" i="2"/>
  <c r="N991" i="2"/>
  <c r="N992" i="2"/>
  <c r="N993" i="2"/>
  <c r="N994" i="2"/>
  <c r="N995" i="2"/>
  <c r="O995" i="2" s="1"/>
  <c r="N996" i="2"/>
  <c r="N997" i="2"/>
  <c r="N998" i="2"/>
  <c r="N999" i="2"/>
  <c r="N1000" i="2"/>
  <c r="N1001" i="2"/>
  <c r="N1002" i="2"/>
  <c r="N1003" i="2"/>
  <c r="O1003" i="2" s="1"/>
  <c r="N1004" i="2"/>
  <c r="N1005" i="2"/>
  <c r="N1006" i="2"/>
  <c r="N1007" i="2"/>
  <c r="N1008" i="2"/>
  <c r="N1009" i="2"/>
  <c r="N1010" i="2"/>
  <c r="N1011" i="2"/>
  <c r="O1011" i="2" s="1"/>
  <c r="N1012" i="2"/>
  <c r="O1012" i="2" s="1"/>
  <c r="N1013" i="2"/>
  <c r="N1014" i="2"/>
  <c r="O1014" i="2" s="1"/>
  <c r="N1015" i="2"/>
  <c r="N1016" i="2"/>
  <c r="N1017" i="2"/>
  <c r="N1018" i="2"/>
  <c r="N1019" i="2"/>
  <c r="O1019" i="2" s="1"/>
  <c r="N1020" i="2"/>
  <c r="N1021" i="2"/>
  <c r="N1022" i="2"/>
  <c r="O1022" i="2" s="1"/>
  <c r="N1023" i="2"/>
  <c r="N1024" i="2"/>
  <c r="N1025" i="2"/>
  <c r="N1026" i="2"/>
  <c r="N1027" i="2"/>
  <c r="N1028" i="2"/>
  <c r="N1029" i="2"/>
  <c r="N1030" i="2"/>
  <c r="N1031" i="2"/>
  <c r="N1032" i="2"/>
  <c r="N1033" i="2"/>
  <c r="N1034" i="2"/>
  <c r="N1035" i="2"/>
  <c r="O1035" i="2" s="1"/>
  <c r="N1036" i="2"/>
  <c r="O1036" i="2" s="1"/>
  <c r="N1037" i="2"/>
  <c r="N1038" i="2"/>
  <c r="N1039" i="2"/>
  <c r="N1040" i="2"/>
  <c r="N1041" i="2"/>
  <c r="N1042" i="2"/>
  <c r="N1043" i="2"/>
  <c r="O1043" i="2" s="1"/>
  <c r="N1044" i="2"/>
  <c r="N1045" i="2"/>
  <c r="N1046" i="2"/>
  <c r="N1047" i="2"/>
  <c r="N1048" i="2"/>
  <c r="N1049" i="2"/>
  <c r="N1050" i="2"/>
  <c r="N1051" i="2"/>
  <c r="O1051" i="2" s="1"/>
  <c r="N1052" i="2"/>
  <c r="N1053" i="2"/>
  <c r="N1054" i="2"/>
  <c r="O1054" i="2" s="1"/>
  <c r="N1055" i="2"/>
  <c r="O1055" i="2" s="1"/>
  <c r="N1056" i="2"/>
  <c r="N1057" i="2"/>
  <c r="N1058" i="2"/>
  <c r="N1059" i="2"/>
  <c r="O1059" i="2" s="1"/>
  <c r="N1060" i="2"/>
  <c r="O1060" i="2" s="1"/>
  <c r="N1061" i="2"/>
  <c r="N1062" i="2"/>
  <c r="N1063" i="2"/>
  <c r="N1064" i="2"/>
  <c r="N1065" i="2"/>
  <c r="N1066" i="2"/>
  <c r="N1067" i="2"/>
  <c r="N1068" i="2"/>
  <c r="N1069" i="2"/>
  <c r="N1070" i="2"/>
  <c r="N1071" i="2"/>
  <c r="N1072" i="2"/>
  <c r="N1073" i="2"/>
  <c r="N1074" i="2"/>
  <c r="N1075" i="2"/>
  <c r="O1075" i="2" s="1"/>
  <c r="N1076" i="2"/>
  <c r="N1077" i="2"/>
  <c r="N1078" i="2"/>
  <c r="O1078" i="2" s="1"/>
  <c r="N1079" i="2"/>
  <c r="N1080" i="2"/>
  <c r="N1081" i="2"/>
  <c r="N1082" i="2"/>
  <c r="N1083" i="2"/>
  <c r="N1084" i="2"/>
  <c r="N1085" i="2"/>
  <c r="N1086" i="2"/>
  <c r="N1087" i="2"/>
  <c r="N1088" i="2"/>
  <c r="N1089" i="2"/>
  <c r="N1090" i="2"/>
  <c r="N1091" i="2"/>
  <c r="O1091" i="2" s="1"/>
  <c r="N1092" i="2"/>
  <c r="N1093" i="2"/>
  <c r="N1094" i="2"/>
  <c r="N1095" i="2"/>
  <c r="N1096" i="2"/>
  <c r="N1097" i="2"/>
  <c r="O1097" i="2" s="1"/>
  <c r="N1098" i="2"/>
  <c r="O1098" i="2" s="1"/>
  <c r="N1099" i="2"/>
  <c r="O1099" i="2" s="1"/>
  <c r="N1100" i="2"/>
  <c r="N1101" i="2"/>
  <c r="N1102" i="2"/>
  <c r="N1103" i="2"/>
  <c r="N1104" i="2"/>
  <c r="N1105" i="2"/>
  <c r="N1106" i="2"/>
  <c r="N1107" i="2"/>
  <c r="O1107" i="2" s="1"/>
  <c r="N1108" i="2"/>
  <c r="N1109" i="2"/>
  <c r="N1110" i="2"/>
  <c r="N1111" i="2"/>
  <c r="N1112" i="2"/>
  <c r="N1113" i="2"/>
  <c r="N1114" i="2"/>
  <c r="N1115" i="2"/>
  <c r="O1115" i="2" s="1"/>
  <c r="N1116" i="2"/>
  <c r="N1117" i="2"/>
  <c r="N1118" i="2"/>
  <c r="N1119" i="2"/>
  <c r="N1120" i="2"/>
  <c r="N1121" i="2"/>
  <c r="N1122" i="2"/>
  <c r="N1123" i="2"/>
  <c r="O1123" i="2" s="1"/>
  <c r="N1124" i="2"/>
  <c r="N1125" i="2"/>
  <c r="N1126" i="2"/>
  <c r="O1126" i="2" s="1"/>
  <c r="N1127" i="2"/>
  <c r="N1128" i="2"/>
  <c r="N1129" i="2"/>
  <c r="N1130" i="2"/>
  <c r="N1131" i="2"/>
  <c r="O1131" i="2" s="1"/>
  <c r="N1132" i="2"/>
  <c r="N1133" i="2"/>
  <c r="N1134" i="2"/>
  <c r="O1134" i="2" s="1"/>
  <c r="N1135" i="2"/>
  <c r="N1136" i="2"/>
  <c r="N1137" i="2"/>
  <c r="N1138" i="2"/>
  <c r="N1139" i="2"/>
  <c r="O1139" i="2" s="1"/>
  <c r="N1140" i="2"/>
  <c r="N1141" i="2"/>
  <c r="N1142" i="2"/>
  <c r="N1143" i="2"/>
  <c r="N1144" i="2"/>
  <c r="N1145" i="2"/>
  <c r="N1146" i="2"/>
  <c r="N1147" i="2"/>
  <c r="O1147" i="2" s="1"/>
  <c r="N1148" i="2"/>
  <c r="N1149" i="2"/>
  <c r="N1150" i="2"/>
  <c r="O1150" i="2" s="1"/>
  <c r="N1151" i="2"/>
  <c r="N1152" i="2"/>
  <c r="N1153" i="2"/>
  <c r="N1154" i="2"/>
  <c r="N1155" i="2"/>
  <c r="O1155" i="2" s="1"/>
  <c r="N1156" i="2"/>
  <c r="N1157" i="2"/>
  <c r="N1158" i="2"/>
  <c r="N1159" i="2"/>
  <c r="N1160" i="2"/>
  <c r="N1161" i="2"/>
  <c r="N1162" i="2"/>
  <c r="N1163" i="2"/>
  <c r="O1163" i="2" s="1"/>
  <c r="N1164" i="2"/>
  <c r="N1165" i="2"/>
  <c r="N1166" i="2"/>
  <c r="N1167" i="2"/>
  <c r="N1168" i="2"/>
  <c r="N1169" i="2"/>
  <c r="N1170" i="2"/>
  <c r="O1170" i="2" s="1"/>
  <c r="N1171" i="2"/>
  <c r="O1171" i="2" s="1"/>
  <c r="N1172" i="2"/>
  <c r="N1173" i="2"/>
  <c r="N1174" i="2"/>
  <c r="N1175" i="2"/>
  <c r="N1176" i="2"/>
  <c r="N1177" i="2"/>
  <c r="N1178" i="2"/>
  <c r="N1179" i="2"/>
  <c r="N1180" i="2"/>
  <c r="N1181" i="2"/>
  <c r="N1182" i="2"/>
  <c r="N1183" i="2"/>
  <c r="N1184" i="2"/>
  <c r="N1185" i="2"/>
  <c r="N1186" i="2"/>
  <c r="N1187" i="2"/>
  <c r="O1187" i="2" s="1"/>
  <c r="N1188" i="2"/>
  <c r="O1188" i="2" s="1"/>
  <c r="N1189" i="2"/>
  <c r="O2" i="2"/>
  <c r="O14" i="2"/>
  <c r="O26" i="2"/>
  <c r="O28" i="2"/>
  <c r="O30" i="2"/>
  <c r="O34" i="2"/>
  <c r="O44" i="2"/>
  <c r="O50" i="2"/>
  <c r="O58" i="2"/>
  <c r="O62" i="2"/>
  <c r="O66" i="2"/>
  <c r="O78" i="2"/>
  <c r="O90" i="2"/>
  <c r="O94" i="2"/>
  <c r="O98" i="2"/>
  <c r="O102" i="2"/>
  <c r="O114" i="2"/>
  <c r="O126" i="2"/>
  <c r="O130" i="2"/>
  <c r="O134" i="2"/>
  <c r="O138" i="2"/>
  <c r="O150" i="2"/>
  <c r="O158" i="2"/>
  <c r="O162" i="2"/>
  <c r="O166" i="2"/>
  <c r="O178" i="2"/>
  <c r="O190" i="2"/>
  <c r="O194" i="2"/>
  <c r="O196" i="2"/>
  <c r="O198" i="2"/>
  <c r="O211" i="2"/>
  <c r="O218" i="2"/>
  <c r="O222" i="2"/>
  <c r="O226" i="2"/>
  <c r="O230" i="2"/>
  <c r="O238" i="2"/>
  <c r="O250" i="2"/>
  <c r="O254" i="2"/>
  <c r="O258" i="2"/>
  <c r="O262" i="2"/>
  <c r="O278" i="2"/>
  <c r="O286" i="2"/>
  <c r="O290" i="2"/>
  <c r="O294" i="2"/>
  <c r="O298" i="2"/>
  <c r="O314" i="2"/>
  <c r="O322" i="2"/>
  <c r="O326" i="2"/>
  <c r="O330" i="2"/>
  <c r="O334" i="2"/>
  <c r="O348" i="2"/>
  <c r="O354" i="2"/>
  <c r="O358" i="2"/>
  <c r="O362" i="2"/>
  <c r="O382" i="2"/>
  <c r="O386" i="2"/>
  <c r="O390" i="2"/>
  <c r="O394" i="2"/>
  <c r="O410" i="2"/>
  <c r="O418" i="2"/>
  <c r="O422" i="2"/>
  <c r="O426" i="2"/>
  <c r="O430" i="2"/>
  <c r="O443" i="2"/>
  <c r="O450" i="2"/>
  <c r="O454" i="2"/>
  <c r="O458" i="2"/>
  <c r="O474" i="2"/>
  <c r="O482" i="2"/>
  <c r="O486" i="2"/>
  <c r="O490" i="2"/>
  <c r="O494" i="2"/>
  <c r="O510" i="2"/>
  <c r="O518" i="2"/>
  <c r="O522" i="2"/>
  <c r="O526" i="2"/>
  <c r="O540" i="2"/>
  <c r="O543" i="2"/>
  <c r="O546" i="2"/>
  <c r="O550" i="2"/>
  <c r="O554" i="2"/>
  <c r="O562" i="2"/>
  <c r="O574" i="2"/>
  <c r="O578" i="2"/>
  <c r="O582" i="2"/>
  <c r="O590" i="2"/>
  <c r="O602" i="2"/>
  <c r="O606" i="2"/>
  <c r="O610" i="2"/>
  <c r="O614" i="2"/>
  <c r="O626" i="2"/>
  <c r="O638" i="2"/>
  <c r="O642" i="2"/>
  <c r="O643" i="2"/>
  <c r="O646" i="2"/>
  <c r="O662" i="2"/>
  <c r="O670" i="2"/>
  <c r="O674" i="2"/>
  <c r="O678" i="2"/>
  <c r="O682" i="2"/>
  <c r="O694" i="2"/>
  <c r="O702" i="2"/>
  <c r="O706" i="2"/>
  <c r="O710" i="2"/>
  <c r="O718" i="2"/>
  <c r="O726" i="2"/>
  <c r="O728" i="2"/>
  <c r="O730" i="2"/>
  <c r="O742" i="2"/>
  <c r="O750" i="2"/>
  <c r="O754" i="2"/>
  <c r="O758" i="2"/>
  <c r="O766" i="2"/>
  <c r="O774" i="2"/>
  <c r="O778" i="2"/>
  <c r="O782" i="2"/>
  <c r="O786" i="2"/>
  <c r="O794" i="2"/>
  <c r="O802" i="2"/>
  <c r="O806" i="2"/>
  <c r="O810" i="2"/>
  <c r="O814" i="2"/>
  <c r="O826" i="2"/>
  <c r="O834" i="2"/>
  <c r="O838" i="2"/>
  <c r="O842" i="2"/>
  <c r="O846" i="2"/>
  <c r="O858" i="2"/>
  <c r="O866" i="2"/>
  <c r="O870" i="2"/>
  <c r="O874" i="2"/>
  <c r="O886" i="2"/>
  <c r="O894" i="2"/>
  <c r="O896" i="2"/>
  <c r="O898" i="2"/>
  <c r="O902" i="2"/>
  <c r="O910" i="2"/>
  <c r="O918" i="2"/>
  <c r="O922" i="2"/>
  <c r="O924" i="2"/>
  <c r="O926" i="2"/>
  <c r="O934" i="2"/>
  <c r="O942" i="2"/>
  <c r="O946" i="2"/>
  <c r="O948" i="2"/>
  <c r="O950" i="2"/>
  <c r="O962" i="2"/>
  <c r="O970" i="2"/>
  <c r="O974" i="2"/>
  <c r="O976" i="2"/>
  <c r="O978" i="2"/>
  <c r="O990" i="2"/>
  <c r="O998" i="2"/>
  <c r="O1002" i="2"/>
  <c r="O1006" i="2"/>
  <c r="O1010" i="2"/>
  <c r="O1018" i="2"/>
  <c r="O1026" i="2"/>
  <c r="O1027" i="2"/>
  <c r="O1030" i="2"/>
  <c r="O1038" i="2"/>
  <c r="O1042" i="2"/>
  <c r="O1046" i="2"/>
  <c r="O1050" i="2"/>
  <c r="O1058" i="2"/>
  <c r="O1062" i="2"/>
  <c r="O1066" i="2"/>
  <c r="O1067" i="2"/>
  <c r="O1070" i="2"/>
  <c r="O1079" i="2"/>
  <c r="O1083" i="2"/>
  <c r="O1086" i="2"/>
  <c r="O1090" i="2"/>
  <c r="O1094" i="2"/>
  <c r="O1102" i="2"/>
  <c r="O1110" i="2"/>
  <c r="O1113" i="2"/>
  <c r="O1114" i="2"/>
  <c r="O1118" i="2"/>
  <c r="O1130" i="2"/>
  <c r="O1138" i="2"/>
  <c r="O1140" i="2"/>
  <c r="O1142" i="2"/>
  <c r="O1146" i="2"/>
  <c r="O1154" i="2"/>
  <c r="O1158" i="2"/>
  <c r="O1162" i="2"/>
  <c r="O1164" i="2"/>
  <c r="O1166" i="2"/>
  <c r="O1174" i="2"/>
  <c r="O1179" i="2"/>
  <c r="O1182" i="2"/>
  <c r="O1183" i="2"/>
  <c r="O1186" i="2"/>
  <c r="P2" i="2"/>
  <c r="P3" i="2"/>
  <c r="P4" i="2"/>
  <c r="P5" i="2"/>
  <c r="P6" i="2"/>
  <c r="P7" i="2"/>
  <c r="P8" i="2"/>
  <c r="P9" i="2"/>
  <c r="P10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P33" i="2"/>
  <c r="P34" i="2"/>
  <c r="P35" i="2"/>
  <c r="P36" i="2"/>
  <c r="P37" i="2"/>
  <c r="P38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8" i="2"/>
  <c r="P59" i="2"/>
  <c r="P60" i="2"/>
  <c r="P61" i="2"/>
  <c r="P62" i="2"/>
  <c r="P63" i="2"/>
  <c r="P64" i="2"/>
  <c r="P65" i="2"/>
  <c r="P66" i="2"/>
  <c r="P67" i="2"/>
  <c r="P68" i="2"/>
  <c r="P69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P89" i="2"/>
  <c r="P90" i="2"/>
  <c r="P91" i="2"/>
  <c r="P92" i="2"/>
  <c r="P93" i="2"/>
  <c r="P94" i="2"/>
  <c r="P95" i="2"/>
  <c r="P96" i="2"/>
  <c r="P97" i="2"/>
  <c r="P98" i="2"/>
  <c r="P99" i="2"/>
  <c r="P100" i="2"/>
  <c r="P101" i="2"/>
  <c r="P102" i="2"/>
  <c r="P103" i="2"/>
  <c r="P104" i="2"/>
  <c r="P105" i="2"/>
  <c r="P106" i="2"/>
  <c r="P107" i="2"/>
  <c r="P108" i="2"/>
  <c r="P109" i="2"/>
  <c r="P110" i="2"/>
  <c r="P111" i="2"/>
  <c r="P112" i="2"/>
  <c r="P113" i="2"/>
  <c r="P114" i="2"/>
  <c r="P115" i="2"/>
  <c r="P116" i="2"/>
  <c r="P117" i="2"/>
  <c r="P118" i="2"/>
  <c r="P119" i="2"/>
  <c r="P120" i="2"/>
  <c r="P121" i="2"/>
  <c r="P122" i="2"/>
  <c r="P123" i="2"/>
  <c r="P124" i="2"/>
  <c r="P125" i="2"/>
  <c r="P126" i="2"/>
  <c r="P127" i="2"/>
  <c r="P128" i="2"/>
  <c r="P129" i="2"/>
  <c r="P130" i="2"/>
  <c r="P131" i="2"/>
  <c r="P132" i="2"/>
  <c r="P133" i="2"/>
  <c r="P134" i="2"/>
  <c r="P135" i="2"/>
  <c r="P136" i="2"/>
  <c r="P137" i="2"/>
  <c r="P138" i="2"/>
  <c r="P139" i="2"/>
  <c r="P140" i="2"/>
  <c r="P141" i="2"/>
  <c r="P142" i="2"/>
  <c r="P143" i="2"/>
  <c r="P144" i="2"/>
  <c r="P145" i="2"/>
  <c r="P146" i="2"/>
  <c r="P147" i="2"/>
  <c r="P148" i="2"/>
  <c r="P149" i="2"/>
  <c r="P150" i="2"/>
  <c r="P151" i="2"/>
  <c r="P152" i="2"/>
  <c r="P153" i="2"/>
  <c r="P154" i="2"/>
  <c r="P155" i="2"/>
  <c r="P156" i="2"/>
  <c r="P157" i="2"/>
  <c r="P158" i="2"/>
  <c r="P159" i="2"/>
  <c r="P160" i="2"/>
  <c r="P161" i="2"/>
  <c r="P162" i="2"/>
  <c r="P163" i="2"/>
  <c r="P164" i="2"/>
  <c r="P165" i="2"/>
  <c r="P166" i="2"/>
  <c r="P167" i="2"/>
  <c r="P168" i="2"/>
  <c r="P169" i="2"/>
  <c r="P170" i="2"/>
  <c r="P171" i="2"/>
  <c r="P172" i="2"/>
  <c r="P173" i="2"/>
  <c r="P174" i="2"/>
  <c r="P175" i="2"/>
  <c r="P176" i="2"/>
  <c r="P177" i="2"/>
  <c r="P178" i="2"/>
  <c r="P179" i="2"/>
  <c r="P180" i="2"/>
  <c r="P181" i="2"/>
  <c r="P182" i="2"/>
  <c r="P183" i="2"/>
  <c r="P184" i="2"/>
  <c r="P185" i="2"/>
  <c r="P186" i="2"/>
  <c r="P187" i="2"/>
  <c r="P188" i="2"/>
  <c r="P189" i="2"/>
  <c r="P190" i="2"/>
  <c r="P191" i="2"/>
  <c r="P192" i="2"/>
  <c r="P193" i="2"/>
  <c r="P194" i="2"/>
  <c r="P195" i="2"/>
  <c r="P196" i="2"/>
  <c r="P197" i="2"/>
  <c r="P198" i="2"/>
  <c r="P199" i="2"/>
  <c r="P200" i="2"/>
  <c r="P201" i="2"/>
  <c r="P202" i="2"/>
  <c r="P203" i="2"/>
  <c r="P204" i="2"/>
  <c r="P205" i="2"/>
  <c r="P206" i="2"/>
  <c r="P207" i="2"/>
  <c r="P208" i="2"/>
  <c r="P209" i="2"/>
  <c r="P210" i="2"/>
  <c r="P211" i="2"/>
  <c r="P212" i="2"/>
  <c r="P213" i="2"/>
  <c r="P214" i="2"/>
  <c r="P215" i="2"/>
  <c r="P216" i="2"/>
  <c r="P217" i="2"/>
  <c r="P218" i="2"/>
  <c r="P219" i="2"/>
  <c r="P220" i="2"/>
  <c r="P221" i="2"/>
  <c r="P222" i="2"/>
  <c r="P223" i="2"/>
  <c r="P224" i="2"/>
  <c r="P225" i="2"/>
  <c r="P226" i="2"/>
  <c r="P227" i="2"/>
  <c r="P228" i="2"/>
  <c r="P229" i="2"/>
  <c r="P230" i="2"/>
  <c r="P231" i="2"/>
  <c r="P232" i="2"/>
  <c r="P233" i="2"/>
  <c r="P234" i="2"/>
  <c r="P235" i="2"/>
  <c r="P236" i="2"/>
  <c r="P237" i="2"/>
  <c r="P238" i="2"/>
  <c r="P239" i="2"/>
  <c r="P240" i="2"/>
  <c r="P241" i="2"/>
  <c r="P242" i="2"/>
  <c r="P243" i="2"/>
  <c r="P244" i="2"/>
  <c r="P245" i="2"/>
  <c r="P246" i="2"/>
  <c r="P247" i="2"/>
  <c r="P248" i="2"/>
  <c r="P249" i="2"/>
  <c r="P250" i="2"/>
  <c r="P251" i="2"/>
  <c r="P252" i="2"/>
  <c r="P253" i="2"/>
  <c r="P254" i="2"/>
  <c r="P255" i="2"/>
  <c r="P256" i="2"/>
  <c r="P257" i="2"/>
  <c r="P258" i="2"/>
  <c r="P259" i="2"/>
  <c r="P260" i="2"/>
  <c r="P261" i="2"/>
  <c r="P262" i="2"/>
  <c r="P263" i="2"/>
  <c r="P264" i="2"/>
  <c r="P265" i="2"/>
  <c r="P266" i="2"/>
  <c r="P267" i="2"/>
  <c r="P268" i="2"/>
  <c r="P269" i="2"/>
  <c r="P270" i="2"/>
  <c r="P271" i="2"/>
  <c r="P272" i="2"/>
  <c r="P273" i="2"/>
  <c r="P274" i="2"/>
  <c r="P275" i="2"/>
  <c r="P276" i="2"/>
  <c r="P277" i="2"/>
  <c r="P278" i="2"/>
  <c r="P279" i="2"/>
  <c r="P280" i="2"/>
  <c r="P281" i="2"/>
  <c r="P282" i="2"/>
  <c r="P283" i="2"/>
  <c r="P284" i="2"/>
  <c r="P285" i="2"/>
  <c r="P286" i="2"/>
  <c r="P287" i="2"/>
  <c r="P288" i="2"/>
  <c r="P289" i="2"/>
  <c r="P290" i="2"/>
  <c r="P291" i="2"/>
  <c r="P292" i="2"/>
  <c r="P293" i="2"/>
  <c r="P294" i="2"/>
  <c r="P295" i="2"/>
  <c r="P296" i="2"/>
  <c r="P297" i="2"/>
  <c r="P298" i="2"/>
  <c r="P299" i="2"/>
  <c r="P300" i="2"/>
  <c r="P301" i="2"/>
  <c r="P302" i="2"/>
  <c r="P303" i="2"/>
  <c r="P304" i="2"/>
  <c r="P305" i="2"/>
  <c r="P306" i="2"/>
  <c r="P307" i="2"/>
  <c r="P308" i="2"/>
  <c r="P309" i="2"/>
  <c r="P310" i="2"/>
  <c r="P311" i="2"/>
  <c r="P312" i="2"/>
  <c r="P313" i="2"/>
  <c r="P314" i="2"/>
  <c r="P315" i="2"/>
  <c r="P316" i="2"/>
  <c r="P317" i="2"/>
  <c r="P318" i="2"/>
  <c r="P319" i="2"/>
  <c r="P320" i="2"/>
  <c r="P321" i="2"/>
  <c r="P322" i="2"/>
  <c r="P323" i="2"/>
  <c r="P324" i="2"/>
  <c r="P325" i="2"/>
  <c r="P326" i="2"/>
  <c r="P327" i="2"/>
  <c r="P328" i="2"/>
  <c r="P329" i="2"/>
  <c r="P330" i="2"/>
  <c r="P331" i="2"/>
  <c r="P332" i="2"/>
  <c r="P333" i="2"/>
  <c r="P334" i="2"/>
  <c r="P335" i="2"/>
  <c r="P336" i="2"/>
  <c r="P337" i="2"/>
  <c r="P338" i="2"/>
  <c r="P339" i="2"/>
  <c r="P340" i="2"/>
  <c r="P341" i="2"/>
  <c r="P342" i="2"/>
  <c r="P343" i="2"/>
  <c r="P344" i="2"/>
  <c r="P345" i="2"/>
  <c r="P346" i="2"/>
  <c r="P347" i="2"/>
  <c r="P348" i="2"/>
  <c r="P349" i="2"/>
  <c r="P350" i="2"/>
  <c r="P351" i="2"/>
  <c r="P352" i="2"/>
  <c r="P353" i="2"/>
  <c r="P354" i="2"/>
  <c r="P355" i="2"/>
  <c r="P356" i="2"/>
  <c r="P357" i="2"/>
  <c r="P358" i="2"/>
  <c r="P359" i="2"/>
  <c r="P360" i="2"/>
  <c r="P361" i="2"/>
  <c r="P362" i="2"/>
  <c r="P363" i="2"/>
  <c r="P364" i="2"/>
  <c r="P365" i="2"/>
  <c r="P366" i="2"/>
  <c r="P367" i="2"/>
  <c r="P368" i="2"/>
  <c r="P369" i="2"/>
  <c r="P370" i="2"/>
  <c r="P371" i="2"/>
  <c r="P372" i="2"/>
  <c r="P373" i="2"/>
  <c r="P374" i="2"/>
  <c r="P375" i="2"/>
  <c r="P376" i="2"/>
  <c r="P377" i="2"/>
  <c r="P378" i="2"/>
  <c r="P379" i="2"/>
  <c r="P380" i="2"/>
  <c r="P381" i="2"/>
  <c r="P382" i="2"/>
  <c r="P383" i="2"/>
  <c r="P384" i="2"/>
  <c r="P385" i="2"/>
  <c r="P386" i="2"/>
  <c r="P387" i="2"/>
  <c r="P388" i="2"/>
  <c r="P389" i="2"/>
  <c r="P390" i="2"/>
  <c r="P391" i="2"/>
  <c r="P392" i="2"/>
  <c r="P393" i="2"/>
  <c r="P394" i="2"/>
  <c r="P395" i="2"/>
  <c r="P396" i="2"/>
  <c r="P397" i="2"/>
  <c r="P398" i="2"/>
  <c r="P399" i="2"/>
  <c r="P400" i="2"/>
  <c r="P401" i="2"/>
  <c r="P402" i="2"/>
  <c r="P403" i="2"/>
  <c r="P404" i="2"/>
  <c r="P405" i="2"/>
  <c r="P406" i="2"/>
  <c r="P407" i="2"/>
  <c r="P408" i="2"/>
  <c r="P409" i="2"/>
  <c r="P410" i="2"/>
  <c r="P411" i="2"/>
  <c r="P412" i="2"/>
  <c r="P413" i="2"/>
  <c r="P414" i="2"/>
  <c r="P415" i="2"/>
  <c r="P416" i="2"/>
  <c r="P417" i="2"/>
  <c r="P418" i="2"/>
  <c r="P419" i="2"/>
  <c r="P420" i="2"/>
  <c r="P421" i="2"/>
  <c r="P422" i="2"/>
  <c r="P423" i="2"/>
  <c r="P424" i="2"/>
  <c r="P425" i="2"/>
  <c r="P426" i="2"/>
  <c r="P427" i="2"/>
  <c r="P428" i="2"/>
  <c r="P429" i="2"/>
  <c r="P430" i="2"/>
  <c r="P431" i="2"/>
  <c r="P432" i="2"/>
  <c r="P433" i="2"/>
  <c r="P434" i="2"/>
  <c r="P435" i="2"/>
  <c r="P436" i="2"/>
  <c r="P437" i="2"/>
  <c r="P438" i="2"/>
  <c r="P439" i="2"/>
  <c r="P440" i="2"/>
  <c r="P441" i="2"/>
  <c r="P442" i="2"/>
  <c r="P443" i="2"/>
  <c r="P444" i="2"/>
  <c r="P445" i="2"/>
  <c r="P446" i="2"/>
  <c r="P447" i="2"/>
  <c r="P448" i="2"/>
  <c r="P449" i="2"/>
  <c r="P450" i="2"/>
  <c r="P451" i="2"/>
  <c r="P452" i="2"/>
  <c r="P453" i="2"/>
  <c r="P454" i="2"/>
  <c r="P455" i="2"/>
  <c r="P456" i="2"/>
  <c r="P457" i="2"/>
  <c r="P458" i="2"/>
  <c r="P459" i="2"/>
  <c r="P460" i="2"/>
  <c r="P461" i="2"/>
  <c r="P462" i="2"/>
  <c r="P463" i="2"/>
  <c r="P464" i="2"/>
  <c r="P465" i="2"/>
  <c r="P466" i="2"/>
  <c r="P467" i="2"/>
  <c r="P468" i="2"/>
  <c r="P469" i="2"/>
  <c r="P470" i="2"/>
  <c r="P471" i="2"/>
  <c r="P472" i="2"/>
  <c r="P473" i="2"/>
  <c r="P474" i="2"/>
  <c r="P475" i="2"/>
  <c r="P476" i="2"/>
  <c r="P477" i="2"/>
  <c r="P478" i="2"/>
  <c r="P479" i="2"/>
  <c r="P480" i="2"/>
  <c r="P481" i="2"/>
  <c r="P482" i="2"/>
  <c r="P483" i="2"/>
  <c r="P484" i="2"/>
  <c r="P485" i="2"/>
  <c r="P486" i="2"/>
  <c r="P487" i="2"/>
  <c r="P488" i="2"/>
  <c r="P489" i="2"/>
  <c r="P490" i="2"/>
  <c r="P491" i="2"/>
  <c r="P492" i="2"/>
  <c r="P493" i="2"/>
  <c r="P494" i="2"/>
  <c r="P495" i="2"/>
  <c r="P496" i="2"/>
  <c r="P497" i="2"/>
  <c r="P498" i="2"/>
  <c r="P499" i="2"/>
  <c r="P500" i="2"/>
  <c r="P501" i="2"/>
  <c r="P502" i="2"/>
  <c r="P503" i="2"/>
  <c r="P504" i="2"/>
  <c r="P505" i="2"/>
  <c r="P506" i="2"/>
  <c r="P507" i="2"/>
  <c r="P508" i="2"/>
  <c r="P509" i="2"/>
  <c r="P510" i="2"/>
  <c r="P511" i="2"/>
  <c r="P512" i="2"/>
  <c r="P513" i="2"/>
  <c r="P514" i="2"/>
  <c r="P515" i="2"/>
  <c r="P516" i="2"/>
  <c r="P517" i="2"/>
  <c r="P518" i="2"/>
  <c r="P519" i="2"/>
  <c r="P520" i="2"/>
  <c r="P521" i="2"/>
  <c r="P522" i="2"/>
  <c r="P523" i="2"/>
  <c r="P524" i="2"/>
  <c r="P525" i="2"/>
  <c r="P526" i="2"/>
  <c r="P527" i="2"/>
  <c r="P528" i="2"/>
  <c r="P529" i="2"/>
  <c r="P530" i="2"/>
  <c r="P531" i="2"/>
  <c r="P532" i="2"/>
  <c r="P533" i="2"/>
  <c r="P534" i="2"/>
  <c r="P535" i="2"/>
  <c r="P536" i="2"/>
  <c r="P537" i="2"/>
  <c r="P538" i="2"/>
  <c r="P539" i="2"/>
  <c r="P540" i="2"/>
  <c r="P541" i="2"/>
  <c r="P542" i="2"/>
  <c r="P543" i="2"/>
  <c r="P544" i="2"/>
  <c r="P545" i="2"/>
  <c r="P546" i="2"/>
  <c r="P547" i="2"/>
  <c r="P548" i="2"/>
  <c r="P549" i="2"/>
  <c r="P550" i="2"/>
  <c r="P551" i="2"/>
  <c r="P552" i="2"/>
  <c r="P553" i="2"/>
  <c r="P554" i="2"/>
  <c r="P555" i="2"/>
  <c r="P556" i="2"/>
  <c r="P557" i="2"/>
  <c r="P558" i="2"/>
  <c r="P559" i="2"/>
  <c r="P560" i="2"/>
  <c r="P561" i="2"/>
  <c r="P562" i="2"/>
  <c r="P563" i="2"/>
  <c r="P564" i="2"/>
  <c r="P565" i="2"/>
  <c r="P566" i="2"/>
  <c r="P567" i="2"/>
  <c r="P568" i="2"/>
  <c r="P569" i="2"/>
  <c r="P570" i="2"/>
  <c r="P571" i="2"/>
  <c r="P572" i="2"/>
  <c r="P573" i="2"/>
  <c r="P574" i="2"/>
  <c r="P575" i="2"/>
  <c r="P576" i="2"/>
  <c r="P577" i="2"/>
  <c r="P578" i="2"/>
  <c r="P579" i="2"/>
  <c r="P580" i="2"/>
  <c r="P581" i="2"/>
  <c r="P582" i="2"/>
  <c r="P583" i="2"/>
  <c r="P584" i="2"/>
  <c r="P585" i="2"/>
  <c r="P586" i="2"/>
  <c r="P587" i="2"/>
  <c r="P588" i="2"/>
  <c r="P589" i="2"/>
  <c r="P590" i="2"/>
  <c r="P591" i="2"/>
  <c r="P592" i="2"/>
  <c r="P593" i="2"/>
  <c r="P594" i="2"/>
  <c r="P595" i="2"/>
  <c r="P596" i="2"/>
  <c r="P597" i="2"/>
  <c r="P598" i="2"/>
  <c r="P599" i="2"/>
  <c r="P600" i="2"/>
  <c r="P601" i="2"/>
  <c r="P602" i="2"/>
  <c r="P603" i="2"/>
  <c r="P604" i="2"/>
  <c r="P605" i="2"/>
  <c r="P606" i="2"/>
  <c r="P607" i="2"/>
  <c r="P608" i="2"/>
  <c r="P609" i="2"/>
  <c r="P610" i="2"/>
  <c r="P611" i="2"/>
  <c r="P612" i="2"/>
  <c r="P613" i="2"/>
  <c r="P614" i="2"/>
  <c r="P615" i="2"/>
  <c r="P616" i="2"/>
  <c r="P617" i="2"/>
  <c r="P618" i="2"/>
  <c r="P619" i="2"/>
  <c r="P620" i="2"/>
  <c r="P621" i="2"/>
  <c r="P622" i="2"/>
  <c r="P623" i="2"/>
  <c r="P624" i="2"/>
  <c r="P625" i="2"/>
  <c r="P626" i="2"/>
  <c r="P627" i="2"/>
  <c r="P628" i="2"/>
  <c r="P629" i="2"/>
  <c r="P630" i="2"/>
  <c r="P631" i="2"/>
  <c r="P632" i="2"/>
  <c r="P633" i="2"/>
  <c r="P634" i="2"/>
  <c r="P635" i="2"/>
  <c r="P636" i="2"/>
  <c r="P637" i="2"/>
  <c r="P638" i="2"/>
  <c r="P639" i="2"/>
  <c r="P640" i="2"/>
  <c r="P641" i="2"/>
  <c r="P642" i="2"/>
  <c r="P643" i="2"/>
  <c r="P644" i="2"/>
  <c r="P645" i="2"/>
  <c r="P646" i="2"/>
  <c r="P647" i="2"/>
  <c r="P648" i="2"/>
  <c r="P649" i="2"/>
  <c r="P650" i="2"/>
  <c r="P651" i="2"/>
  <c r="P652" i="2"/>
  <c r="P653" i="2"/>
  <c r="P654" i="2"/>
  <c r="P655" i="2"/>
  <c r="P656" i="2"/>
  <c r="P657" i="2"/>
  <c r="P658" i="2"/>
  <c r="P659" i="2"/>
  <c r="P660" i="2"/>
  <c r="P661" i="2"/>
  <c r="P662" i="2"/>
  <c r="P663" i="2"/>
  <c r="P664" i="2"/>
  <c r="P665" i="2"/>
  <c r="P666" i="2"/>
  <c r="P667" i="2"/>
  <c r="P668" i="2"/>
  <c r="P669" i="2"/>
  <c r="P670" i="2"/>
  <c r="P671" i="2"/>
  <c r="P672" i="2"/>
  <c r="P673" i="2"/>
  <c r="P674" i="2"/>
  <c r="P675" i="2"/>
  <c r="P676" i="2"/>
  <c r="P677" i="2"/>
  <c r="P678" i="2"/>
  <c r="P679" i="2"/>
  <c r="P680" i="2"/>
  <c r="P681" i="2"/>
  <c r="P682" i="2"/>
  <c r="P683" i="2"/>
  <c r="P684" i="2"/>
  <c r="P685" i="2"/>
  <c r="P686" i="2"/>
  <c r="P687" i="2"/>
  <c r="P688" i="2"/>
  <c r="P689" i="2"/>
  <c r="P690" i="2"/>
  <c r="P691" i="2"/>
  <c r="P692" i="2"/>
  <c r="P693" i="2"/>
  <c r="P694" i="2"/>
  <c r="P695" i="2"/>
  <c r="P696" i="2"/>
  <c r="P697" i="2"/>
  <c r="P698" i="2"/>
  <c r="P699" i="2"/>
  <c r="P700" i="2"/>
  <c r="P701" i="2"/>
  <c r="P702" i="2"/>
  <c r="P703" i="2"/>
  <c r="P704" i="2"/>
  <c r="P705" i="2"/>
  <c r="P706" i="2"/>
  <c r="P707" i="2"/>
  <c r="P708" i="2"/>
  <c r="P709" i="2"/>
  <c r="P710" i="2"/>
  <c r="P711" i="2"/>
  <c r="P712" i="2"/>
  <c r="P713" i="2"/>
  <c r="P714" i="2"/>
  <c r="P715" i="2"/>
  <c r="P716" i="2"/>
  <c r="P717" i="2"/>
  <c r="P718" i="2"/>
  <c r="P719" i="2"/>
  <c r="P720" i="2"/>
  <c r="P721" i="2"/>
  <c r="P722" i="2"/>
  <c r="P723" i="2"/>
  <c r="P724" i="2"/>
  <c r="P725" i="2"/>
  <c r="P726" i="2"/>
  <c r="P727" i="2"/>
  <c r="P728" i="2"/>
  <c r="P729" i="2"/>
  <c r="P730" i="2"/>
  <c r="P731" i="2"/>
  <c r="P732" i="2"/>
  <c r="P733" i="2"/>
  <c r="P734" i="2"/>
  <c r="P735" i="2"/>
  <c r="P736" i="2"/>
  <c r="P737" i="2"/>
  <c r="P738" i="2"/>
  <c r="P739" i="2"/>
  <c r="P740" i="2"/>
  <c r="P741" i="2"/>
  <c r="P742" i="2"/>
  <c r="P743" i="2"/>
  <c r="P744" i="2"/>
  <c r="P745" i="2"/>
  <c r="P746" i="2"/>
  <c r="P747" i="2"/>
  <c r="P748" i="2"/>
  <c r="P749" i="2"/>
  <c r="P750" i="2"/>
  <c r="P751" i="2"/>
  <c r="P752" i="2"/>
  <c r="P753" i="2"/>
  <c r="P754" i="2"/>
  <c r="P755" i="2"/>
  <c r="P756" i="2"/>
  <c r="P757" i="2"/>
  <c r="P758" i="2"/>
  <c r="P759" i="2"/>
  <c r="P760" i="2"/>
  <c r="P761" i="2"/>
  <c r="P762" i="2"/>
  <c r="P763" i="2"/>
  <c r="P764" i="2"/>
  <c r="P765" i="2"/>
  <c r="P766" i="2"/>
  <c r="P767" i="2"/>
  <c r="P768" i="2"/>
  <c r="P769" i="2"/>
  <c r="P770" i="2"/>
  <c r="P771" i="2"/>
  <c r="P772" i="2"/>
  <c r="P773" i="2"/>
  <c r="P774" i="2"/>
  <c r="P775" i="2"/>
  <c r="P776" i="2"/>
  <c r="P777" i="2"/>
  <c r="P778" i="2"/>
  <c r="P779" i="2"/>
  <c r="P780" i="2"/>
  <c r="P781" i="2"/>
  <c r="P782" i="2"/>
  <c r="P783" i="2"/>
  <c r="P784" i="2"/>
  <c r="P785" i="2"/>
  <c r="P786" i="2"/>
  <c r="P787" i="2"/>
  <c r="P788" i="2"/>
  <c r="P789" i="2"/>
  <c r="P790" i="2"/>
  <c r="P791" i="2"/>
  <c r="P792" i="2"/>
  <c r="P793" i="2"/>
  <c r="P794" i="2"/>
  <c r="P795" i="2"/>
  <c r="P796" i="2"/>
  <c r="P797" i="2"/>
  <c r="P798" i="2"/>
  <c r="P799" i="2"/>
  <c r="P800" i="2"/>
  <c r="P801" i="2"/>
  <c r="P802" i="2"/>
  <c r="P803" i="2"/>
  <c r="P804" i="2"/>
  <c r="P805" i="2"/>
  <c r="P806" i="2"/>
  <c r="P807" i="2"/>
  <c r="P808" i="2"/>
  <c r="P809" i="2"/>
  <c r="P810" i="2"/>
  <c r="P811" i="2"/>
  <c r="P812" i="2"/>
  <c r="P813" i="2"/>
  <c r="P814" i="2"/>
  <c r="P815" i="2"/>
  <c r="P816" i="2"/>
  <c r="P817" i="2"/>
  <c r="P818" i="2"/>
  <c r="P819" i="2"/>
  <c r="P820" i="2"/>
  <c r="P821" i="2"/>
  <c r="P822" i="2"/>
  <c r="P823" i="2"/>
  <c r="P824" i="2"/>
  <c r="P825" i="2"/>
  <c r="P826" i="2"/>
  <c r="P827" i="2"/>
  <c r="P828" i="2"/>
  <c r="P829" i="2"/>
  <c r="P830" i="2"/>
  <c r="P831" i="2"/>
  <c r="P832" i="2"/>
  <c r="P833" i="2"/>
  <c r="P834" i="2"/>
  <c r="P835" i="2"/>
  <c r="P836" i="2"/>
  <c r="P837" i="2"/>
  <c r="P838" i="2"/>
  <c r="P839" i="2"/>
  <c r="P840" i="2"/>
  <c r="P841" i="2"/>
  <c r="P842" i="2"/>
  <c r="P843" i="2"/>
  <c r="P844" i="2"/>
  <c r="P845" i="2"/>
  <c r="P846" i="2"/>
  <c r="P847" i="2"/>
  <c r="P848" i="2"/>
  <c r="P849" i="2"/>
  <c r="P850" i="2"/>
  <c r="P851" i="2"/>
  <c r="P852" i="2"/>
  <c r="P853" i="2"/>
  <c r="P854" i="2"/>
  <c r="P855" i="2"/>
  <c r="P856" i="2"/>
  <c r="P857" i="2"/>
  <c r="P858" i="2"/>
  <c r="P859" i="2"/>
  <c r="P860" i="2"/>
  <c r="P861" i="2"/>
  <c r="P862" i="2"/>
  <c r="P863" i="2"/>
  <c r="P864" i="2"/>
  <c r="P865" i="2"/>
  <c r="P866" i="2"/>
  <c r="P867" i="2"/>
  <c r="P868" i="2"/>
  <c r="P869" i="2"/>
  <c r="P870" i="2"/>
  <c r="P871" i="2"/>
  <c r="P872" i="2"/>
  <c r="P873" i="2"/>
  <c r="P874" i="2"/>
  <c r="P875" i="2"/>
  <c r="P876" i="2"/>
  <c r="P877" i="2"/>
  <c r="P878" i="2"/>
  <c r="P879" i="2"/>
  <c r="P880" i="2"/>
  <c r="P881" i="2"/>
  <c r="P882" i="2"/>
  <c r="P883" i="2"/>
  <c r="P884" i="2"/>
  <c r="P885" i="2"/>
  <c r="P886" i="2"/>
  <c r="P887" i="2"/>
  <c r="P888" i="2"/>
  <c r="P889" i="2"/>
  <c r="P890" i="2"/>
  <c r="P891" i="2"/>
  <c r="P892" i="2"/>
  <c r="P893" i="2"/>
  <c r="P894" i="2"/>
  <c r="P895" i="2"/>
  <c r="P896" i="2"/>
  <c r="P897" i="2"/>
  <c r="P898" i="2"/>
  <c r="P899" i="2"/>
  <c r="P900" i="2"/>
  <c r="P901" i="2"/>
  <c r="P902" i="2"/>
  <c r="P903" i="2"/>
  <c r="P904" i="2"/>
  <c r="P905" i="2"/>
  <c r="P906" i="2"/>
  <c r="P907" i="2"/>
  <c r="P908" i="2"/>
  <c r="P909" i="2"/>
  <c r="P910" i="2"/>
  <c r="P911" i="2"/>
  <c r="P912" i="2"/>
  <c r="P913" i="2"/>
  <c r="P914" i="2"/>
  <c r="P915" i="2"/>
  <c r="P916" i="2"/>
  <c r="P917" i="2"/>
  <c r="P918" i="2"/>
  <c r="P919" i="2"/>
  <c r="P920" i="2"/>
  <c r="P921" i="2"/>
  <c r="P922" i="2"/>
  <c r="P923" i="2"/>
  <c r="P924" i="2"/>
  <c r="P925" i="2"/>
  <c r="P926" i="2"/>
  <c r="P927" i="2"/>
  <c r="P928" i="2"/>
  <c r="P929" i="2"/>
  <c r="P930" i="2"/>
  <c r="P931" i="2"/>
  <c r="P932" i="2"/>
  <c r="P933" i="2"/>
  <c r="P934" i="2"/>
  <c r="P935" i="2"/>
  <c r="P936" i="2"/>
  <c r="P937" i="2"/>
  <c r="P938" i="2"/>
  <c r="P939" i="2"/>
  <c r="P940" i="2"/>
  <c r="P941" i="2"/>
  <c r="P942" i="2"/>
  <c r="P943" i="2"/>
  <c r="P944" i="2"/>
  <c r="P945" i="2"/>
  <c r="P946" i="2"/>
  <c r="P947" i="2"/>
  <c r="P948" i="2"/>
  <c r="P949" i="2"/>
  <c r="P950" i="2"/>
  <c r="P951" i="2"/>
  <c r="P952" i="2"/>
  <c r="P953" i="2"/>
  <c r="P954" i="2"/>
  <c r="P955" i="2"/>
  <c r="P956" i="2"/>
  <c r="P957" i="2"/>
  <c r="P958" i="2"/>
  <c r="P959" i="2"/>
  <c r="P960" i="2"/>
  <c r="P961" i="2"/>
  <c r="P962" i="2"/>
  <c r="P963" i="2"/>
  <c r="P964" i="2"/>
  <c r="P965" i="2"/>
  <c r="P966" i="2"/>
  <c r="P967" i="2"/>
  <c r="P968" i="2"/>
  <c r="P969" i="2"/>
  <c r="P970" i="2"/>
  <c r="P971" i="2"/>
  <c r="P972" i="2"/>
  <c r="P973" i="2"/>
  <c r="P974" i="2"/>
  <c r="P975" i="2"/>
  <c r="P976" i="2"/>
  <c r="P977" i="2"/>
  <c r="P978" i="2"/>
  <c r="P979" i="2"/>
  <c r="P980" i="2"/>
  <c r="P981" i="2"/>
  <c r="P982" i="2"/>
  <c r="P983" i="2"/>
  <c r="P984" i="2"/>
  <c r="P985" i="2"/>
  <c r="P986" i="2"/>
  <c r="P987" i="2"/>
  <c r="P988" i="2"/>
  <c r="P989" i="2"/>
  <c r="P990" i="2"/>
  <c r="P991" i="2"/>
  <c r="P992" i="2"/>
  <c r="P993" i="2"/>
  <c r="P994" i="2"/>
  <c r="P995" i="2"/>
  <c r="P996" i="2"/>
  <c r="P997" i="2"/>
  <c r="P998" i="2"/>
  <c r="P999" i="2"/>
  <c r="P1000" i="2"/>
  <c r="P1001" i="2"/>
  <c r="P1002" i="2"/>
  <c r="P1003" i="2"/>
  <c r="P1004" i="2"/>
  <c r="P1005" i="2"/>
  <c r="P1006" i="2"/>
  <c r="P1007" i="2"/>
  <c r="P1008" i="2"/>
  <c r="P1009" i="2"/>
  <c r="P1010" i="2"/>
  <c r="P1011" i="2"/>
  <c r="P1012" i="2"/>
  <c r="P1013" i="2"/>
  <c r="P1014" i="2"/>
  <c r="P1015" i="2"/>
  <c r="P1016" i="2"/>
  <c r="P1017" i="2"/>
  <c r="P1018" i="2"/>
  <c r="P1019" i="2"/>
  <c r="P1020" i="2"/>
  <c r="P1021" i="2"/>
  <c r="P1022" i="2"/>
  <c r="P1023" i="2"/>
  <c r="P1024" i="2"/>
  <c r="P1025" i="2"/>
  <c r="P1026" i="2"/>
  <c r="P1027" i="2"/>
  <c r="P1028" i="2"/>
  <c r="P1029" i="2"/>
  <c r="P1030" i="2"/>
  <c r="P1031" i="2"/>
  <c r="P1032" i="2"/>
  <c r="P1033" i="2"/>
  <c r="P1034" i="2"/>
  <c r="P1035" i="2"/>
  <c r="P1036" i="2"/>
  <c r="P1037" i="2"/>
  <c r="P1038" i="2"/>
  <c r="P1039" i="2"/>
  <c r="P1040" i="2"/>
  <c r="P1041" i="2"/>
  <c r="P1042" i="2"/>
  <c r="P1043" i="2"/>
  <c r="P1044" i="2"/>
  <c r="P1045" i="2"/>
  <c r="P1046" i="2"/>
  <c r="P1047" i="2"/>
  <c r="P1048" i="2"/>
  <c r="P1049" i="2"/>
  <c r="P1050" i="2"/>
  <c r="P1051" i="2"/>
  <c r="P1052" i="2"/>
  <c r="P1053" i="2"/>
  <c r="P1054" i="2"/>
  <c r="P1055" i="2"/>
  <c r="P1056" i="2"/>
  <c r="P1057" i="2"/>
  <c r="P1058" i="2"/>
  <c r="P1059" i="2"/>
  <c r="P1060" i="2"/>
  <c r="P1061" i="2"/>
  <c r="P1062" i="2"/>
  <c r="P1063" i="2"/>
  <c r="P1064" i="2"/>
  <c r="P1065" i="2"/>
  <c r="P1066" i="2"/>
  <c r="P1067" i="2"/>
  <c r="P1068" i="2"/>
  <c r="P1069" i="2"/>
  <c r="P1070" i="2"/>
  <c r="P1071" i="2"/>
  <c r="P1072" i="2"/>
  <c r="P1073" i="2"/>
  <c r="P1074" i="2"/>
  <c r="P1075" i="2"/>
  <c r="P1076" i="2"/>
  <c r="P1077" i="2"/>
  <c r="P1078" i="2"/>
  <c r="P1079" i="2"/>
  <c r="P1080" i="2"/>
  <c r="P1081" i="2"/>
  <c r="P1082" i="2"/>
  <c r="P1083" i="2"/>
  <c r="P1084" i="2"/>
  <c r="P1085" i="2"/>
  <c r="P1086" i="2"/>
  <c r="P1087" i="2"/>
  <c r="P1088" i="2"/>
  <c r="P1089" i="2"/>
  <c r="P1090" i="2"/>
  <c r="P1091" i="2"/>
  <c r="P1092" i="2"/>
  <c r="P1093" i="2"/>
  <c r="P1094" i="2"/>
  <c r="P1095" i="2"/>
  <c r="P1096" i="2"/>
  <c r="P1097" i="2"/>
  <c r="P1098" i="2"/>
  <c r="P1099" i="2"/>
  <c r="P1100" i="2"/>
  <c r="P1101" i="2"/>
  <c r="P1102" i="2"/>
  <c r="P1103" i="2"/>
  <c r="P1104" i="2"/>
  <c r="P1105" i="2"/>
  <c r="P1106" i="2"/>
  <c r="P1107" i="2"/>
  <c r="P1108" i="2"/>
  <c r="P1109" i="2"/>
  <c r="P1110" i="2"/>
  <c r="P1111" i="2"/>
  <c r="P1112" i="2"/>
  <c r="P1113" i="2"/>
  <c r="P1114" i="2"/>
  <c r="P1115" i="2"/>
  <c r="P1116" i="2"/>
  <c r="P1117" i="2"/>
  <c r="P1118" i="2"/>
  <c r="P1119" i="2"/>
  <c r="P1120" i="2"/>
  <c r="P1121" i="2"/>
  <c r="P1122" i="2"/>
  <c r="P1123" i="2"/>
  <c r="P1124" i="2"/>
  <c r="P1125" i="2"/>
  <c r="P1126" i="2"/>
  <c r="P1127" i="2"/>
  <c r="P1128" i="2"/>
  <c r="P1129" i="2"/>
  <c r="P1130" i="2"/>
  <c r="P1131" i="2"/>
  <c r="P1132" i="2"/>
  <c r="P1133" i="2"/>
  <c r="P1134" i="2"/>
  <c r="P1135" i="2"/>
  <c r="P1136" i="2"/>
  <c r="P1137" i="2"/>
  <c r="P1138" i="2"/>
  <c r="P1139" i="2"/>
  <c r="P1140" i="2"/>
  <c r="P1141" i="2"/>
  <c r="P1142" i="2"/>
  <c r="P1143" i="2"/>
  <c r="P1144" i="2"/>
  <c r="P1145" i="2"/>
  <c r="P1146" i="2"/>
  <c r="P1147" i="2"/>
  <c r="P1148" i="2"/>
  <c r="P1149" i="2"/>
  <c r="P1150" i="2"/>
  <c r="P1151" i="2"/>
  <c r="P1152" i="2"/>
  <c r="P1153" i="2"/>
  <c r="P1154" i="2"/>
  <c r="P1155" i="2"/>
  <c r="P1156" i="2"/>
  <c r="P1157" i="2"/>
  <c r="P1158" i="2"/>
  <c r="P1159" i="2"/>
  <c r="P1160" i="2"/>
  <c r="P1161" i="2"/>
  <c r="P1162" i="2"/>
  <c r="P1163" i="2"/>
  <c r="P1164" i="2"/>
  <c r="P1165" i="2"/>
  <c r="P1166" i="2"/>
  <c r="P1167" i="2"/>
  <c r="P1168" i="2"/>
  <c r="P1169" i="2"/>
  <c r="P1170" i="2"/>
  <c r="P1171" i="2"/>
  <c r="P1172" i="2"/>
  <c r="P1173" i="2"/>
  <c r="P1174" i="2"/>
  <c r="P1175" i="2"/>
  <c r="P1176" i="2"/>
  <c r="P1177" i="2"/>
  <c r="P1178" i="2"/>
  <c r="P1179" i="2"/>
  <c r="P1180" i="2"/>
  <c r="P1181" i="2"/>
  <c r="P1182" i="2"/>
  <c r="P1183" i="2"/>
  <c r="P1184" i="2"/>
  <c r="P1185" i="2"/>
  <c r="P1186" i="2"/>
  <c r="P1187" i="2"/>
  <c r="P1188" i="2"/>
  <c r="P1189" i="2"/>
  <c r="Q2" i="2"/>
  <c r="R2" i="2" s="1"/>
  <c r="S2" i="2" s="1"/>
  <c r="Q3" i="2"/>
  <c r="R3" i="2" s="1"/>
  <c r="Q4" i="2"/>
  <c r="Q5" i="2"/>
  <c r="Q6" i="2"/>
  <c r="Q7" i="2"/>
  <c r="Q8" i="2"/>
  <c r="R8" i="2" s="1"/>
  <c r="S8" i="2" s="1"/>
  <c r="Q9" i="2"/>
  <c r="R9" i="2" s="1"/>
  <c r="S9" i="2" s="1"/>
  <c r="Q10" i="2"/>
  <c r="R10" i="2" s="1"/>
  <c r="S10" i="2" s="1"/>
  <c r="Q11" i="2"/>
  <c r="Q12" i="2"/>
  <c r="Q13" i="2"/>
  <c r="R13" i="2" s="1"/>
  <c r="Q14" i="2"/>
  <c r="Q15" i="2"/>
  <c r="R15" i="2" s="1"/>
  <c r="S15" i="2" s="1"/>
  <c r="Q16" i="2"/>
  <c r="R16" i="2" s="1"/>
  <c r="S16" i="2" s="1"/>
  <c r="Q17" i="2"/>
  <c r="R17" i="2" s="1"/>
  <c r="S17" i="2" s="1"/>
  <c r="Q18" i="2"/>
  <c r="R18" i="2" s="1"/>
  <c r="S18" i="2" s="1"/>
  <c r="Q19" i="2"/>
  <c r="R19" i="2" s="1"/>
  <c r="S19" i="2" s="1"/>
  <c r="Q20" i="2"/>
  <c r="Q21" i="2"/>
  <c r="Q22" i="2"/>
  <c r="Q23" i="2"/>
  <c r="Q24" i="2"/>
  <c r="R24" i="2" s="1"/>
  <c r="S24" i="2" s="1"/>
  <c r="Q25" i="2"/>
  <c r="R25" i="2" s="1"/>
  <c r="S25" i="2" s="1"/>
  <c r="Q26" i="2"/>
  <c r="R26" i="2" s="1"/>
  <c r="S26" i="2" s="1"/>
  <c r="Q27" i="2"/>
  <c r="R27" i="2" s="1"/>
  <c r="S27" i="2" s="1"/>
  <c r="Q28" i="2"/>
  <c r="Q29" i="2"/>
  <c r="R29" i="2" s="1"/>
  <c r="S29" i="2" s="1"/>
  <c r="Q30" i="2"/>
  <c r="R30" i="2" s="1"/>
  <c r="S30" i="2" s="1"/>
  <c r="Q31" i="2"/>
  <c r="R31" i="2" s="1"/>
  <c r="S31" i="2" s="1"/>
  <c r="Q32" i="2"/>
  <c r="R32" i="2" s="1"/>
  <c r="S32" i="2" s="1"/>
  <c r="Q33" i="2"/>
  <c r="R33" i="2" s="1"/>
  <c r="S33" i="2" s="1"/>
  <c r="Q34" i="2"/>
  <c r="R34" i="2" s="1"/>
  <c r="S34" i="2" s="1"/>
  <c r="Q35" i="2"/>
  <c r="R35" i="2" s="1"/>
  <c r="S35" i="2" s="1"/>
  <c r="Q36" i="2"/>
  <c r="Q37" i="2"/>
  <c r="R37" i="2" s="1"/>
  <c r="Q38" i="2"/>
  <c r="Q39" i="2"/>
  <c r="R39" i="2" s="1"/>
  <c r="S39" i="2" s="1"/>
  <c r="Q40" i="2"/>
  <c r="R40" i="2" s="1"/>
  <c r="S40" i="2" s="1"/>
  <c r="Q41" i="2"/>
  <c r="R41" i="2" s="1"/>
  <c r="S41" i="2" s="1"/>
  <c r="Q42" i="2"/>
  <c r="R42" i="2" s="1"/>
  <c r="S42" i="2" s="1"/>
  <c r="Q43" i="2"/>
  <c r="R43" i="2" s="1"/>
  <c r="S43" i="2" s="1"/>
  <c r="Q44" i="2"/>
  <c r="Q45" i="2"/>
  <c r="R45" i="2" s="1"/>
  <c r="S45" i="2" s="1"/>
  <c r="Q46" i="2"/>
  <c r="Q47" i="2"/>
  <c r="Q48" i="2"/>
  <c r="R48" i="2" s="1"/>
  <c r="S48" i="2" s="1"/>
  <c r="Q49" i="2"/>
  <c r="R49" i="2" s="1"/>
  <c r="S49" i="2" s="1"/>
  <c r="Q50" i="2"/>
  <c r="R50" i="2" s="1"/>
  <c r="S50" i="2" s="1"/>
  <c r="Q51" i="2"/>
  <c r="R51" i="2" s="1"/>
  <c r="S51" i="2" s="1"/>
  <c r="Q52" i="2"/>
  <c r="Q53" i="2"/>
  <c r="R53" i="2" s="1"/>
  <c r="S53" i="2" s="1"/>
  <c r="Q54" i="2"/>
  <c r="R54" i="2" s="1"/>
  <c r="S54" i="2" s="1"/>
  <c r="Q55" i="2"/>
  <c r="R55" i="2" s="1"/>
  <c r="S55" i="2" s="1"/>
  <c r="Q56" i="2"/>
  <c r="R56" i="2" s="1"/>
  <c r="S56" i="2" s="1"/>
  <c r="Q57" i="2"/>
  <c r="R57" i="2" s="1"/>
  <c r="S57" i="2" s="1"/>
  <c r="Q58" i="2"/>
  <c r="R58" i="2" s="1"/>
  <c r="S58" i="2" s="1"/>
  <c r="Q59" i="2"/>
  <c r="Q60" i="2"/>
  <c r="Q61" i="2"/>
  <c r="R61" i="2" s="1"/>
  <c r="S61" i="2" s="1"/>
  <c r="Q62" i="2"/>
  <c r="R62" i="2" s="1"/>
  <c r="S62" i="2" s="1"/>
  <c r="Q63" i="2"/>
  <c r="R63" i="2" s="1"/>
  <c r="S63" i="2" s="1"/>
  <c r="Q64" i="2"/>
  <c r="R64" i="2" s="1"/>
  <c r="S64" i="2" s="1"/>
  <c r="Q65" i="2"/>
  <c r="R65" i="2" s="1"/>
  <c r="S65" i="2" s="1"/>
  <c r="Q66" i="2"/>
  <c r="R66" i="2" s="1"/>
  <c r="Q67" i="2"/>
  <c r="Q68" i="2"/>
  <c r="Q69" i="2"/>
  <c r="Q70" i="2"/>
  <c r="R70" i="2" s="1"/>
  <c r="S70" i="2" s="1"/>
  <c r="Q71" i="2"/>
  <c r="R71" i="2" s="1"/>
  <c r="S71" i="2" s="1"/>
  <c r="Q72" i="2"/>
  <c r="R72" i="2" s="1"/>
  <c r="S72" i="2" s="1"/>
  <c r="Q73" i="2"/>
  <c r="R73" i="2" s="1"/>
  <c r="S73" i="2" s="1"/>
  <c r="Q74" i="2"/>
  <c r="R74" i="2" s="1"/>
  <c r="S74" i="2" s="1"/>
  <c r="Q75" i="2"/>
  <c r="R75" i="2" s="1"/>
  <c r="S75" i="2" s="1"/>
  <c r="Q76" i="2"/>
  <c r="Q77" i="2"/>
  <c r="R77" i="2" s="1"/>
  <c r="S77" i="2" s="1"/>
  <c r="Q78" i="2"/>
  <c r="R78" i="2" s="1"/>
  <c r="S78" i="2" s="1"/>
  <c r="Q79" i="2"/>
  <c r="R79" i="2" s="1"/>
  <c r="S79" i="2" s="1"/>
  <c r="Q80" i="2"/>
  <c r="R80" i="2" s="1"/>
  <c r="S80" i="2" s="1"/>
  <c r="Q81" i="2"/>
  <c r="R81" i="2" s="1"/>
  <c r="S81" i="2" s="1"/>
  <c r="Q82" i="2"/>
  <c r="R82" i="2" s="1"/>
  <c r="S82" i="2" s="1"/>
  <c r="Q83" i="2"/>
  <c r="Q84" i="2"/>
  <c r="Q85" i="2"/>
  <c r="R85" i="2" s="1"/>
  <c r="S85" i="2" s="1"/>
  <c r="Q86" i="2"/>
  <c r="R86" i="2" s="1"/>
  <c r="Q87" i="2"/>
  <c r="Q88" i="2"/>
  <c r="R88" i="2" s="1"/>
  <c r="S88" i="2" s="1"/>
  <c r="Q89" i="2"/>
  <c r="Q90" i="2"/>
  <c r="R90" i="2" s="1"/>
  <c r="S90" i="2" s="1"/>
  <c r="Q91" i="2"/>
  <c r="R91" i="2" s="1"/>
  <c r="S91" i="2" s="1"/>
  <c r="Q92" i="2"/>
  <c r="Q93" i="2"/>
  <c r="R93" i="2" s="1"/>
  <c r="Q94" i="2"/>
  <c r="R94" i="2" s="1"/>
  <c r="S94" i="2" s="1"/>
  <c r="Q95" i="2"/>
  <c r="R95" i="2" s="1"/>
  <c r="S95" i="2" s="1"/>
  <c r="Q96" i="2"/>
  <c r="R96" i="2" s="1"/>
  <c r="S96" i="2" s="1"/>
  <c r="Q97" i="2"/>
  <c r="R97" i="2" s="1"/>
  <c r="S97" i="2" s="1"/>
  <c r="Q98" i="2"/>
  <c r="R98" i="2" s="1"/>
  <c r="S98" i="2" s="1"/>
  <c r="Q99" i="2"/>
  <c r="R99" i="2" s="1"/>
  <c r="S99" i="2" s="1"/>
  <c r="Q100" i="2"/>
  <c r="Q101" i="2"/>
  <c r="R101" i="2" s="1"/>
  <c r="S101" i="2" s="1"/>
  <c r="Q102" i="2"/>
  <c r="R102" i="2" s="1"/>
  <c r="Q103" i="2"/>
  <c r="R103" i="2" s="1"/>
  <c r="S103" i="2" s="1"/>
  <c r="Q104" i="2"/>
  <c r="R104" i="2" s="1"/>
  <c r="S104" i="2" s="1"/>
  <c r="Q105" i="2"/>
  <c r="R105" i="2" s="1"/>
  <c r="S105" i="2" s="1"/>
  <c r="Q106" i="2"/>
  <c r="R106" i="2" s="1"/>
  <c r="S106" i="2" s="1"/>
  <c r="Q107" i="2"/>
  <c r="Q108" i="2"/>
  <c r="Q109" i="2"/>
  <c r="R109" i="2" s="1"/>
  <c r="S109" i="2" s="1"/>
  <c r="Q110" i="2"/>
  <c r="R110" i="2" s="1"/>
  <c r="S110" i="2" s="1"/>
  <c r="Q111" i="2"/>
  <c r="Q112" i="2"/>
  <c r="R112" i="2" s="1"/>
  <c r="S112" i="2" s="1"/>
  <c r="Q113" i="2"/>
  <c r="R113" i="2" s="1"/>
  <c r="S113" i="2" s="1"/>
  <c r="Q114" i="2"/>
  <c r="R114" i="2" s="1"/>
  <c r="S114" i="2" s="1"/>
  <c r="Q115" i="2"/>
  <c r="R115" i="2" s="1"/>
  <c r="S115" i="2" s="1"/>
  <c r="Q116" i="2"/>
  <c r="Q117" i="2"/>
  <c r="Q118" i="2"/>
  <c r="R118" i="2" s="1"/>
  <c r="S118" i="2" s="1"/>
  <c r="Q119" i="2"/>
  <c r="R119" i="2" s="1"/>
  <c r="S119" i="2" s="1"/>
  <c r="Q120" i="2"/>
  <c r="R120" i="2" s="1"/>
  <c r="S120" i="2" s="1"/>
  <c r="Q121" i="2"/>
  <c r="R121" i="2" s="1"/>
  <c r="S121" i="2" s="1"/>
  <c r="Q122" i="2"/>
  <c r="R122" i="2" s="1"/>
  <c r="S122" i="2" s="1"/>
  <c r="Q123" i="2"/>
  <c r="R123" i="2" s="1"/>
  <c r="S123" i="2" s="1"/>
  <c r="Q124" i="2"/>
  <c r="Q125" i="2"/>
  <c r="R125" i="2" s="1"/>
  <c r="S125" i="2" s="1"/>
  <c r="Q126" i="2"/>
  <c r="Q127" i="2"/>
  <c r="R127" i="2" s="1"/>
  <c r="S127" i="2" s="1"/>
  <c r="Q128" i="2"/>
  <c r="R128" i="2" s="1"/>
  <c r="S128" i="2" s="1"/>
  <c r="Q129" i="2"/>
  <c r="R129" i="2" s="1"/>
  <c r="S129" i="2" s="1"/>
  <c r="Q130" i="2"/>
  <c r="R130" i="2" s="1"/>
  <c r="S130" i="2" s="1"/>
  <c r="Q131" i="2"/>
  <c r="Q132" i="2"/>
  <c r="Q133" i="2"/>
  <c r="R133" i="2" s="1"/>
  <c r="S133" i="2" s="1"/>
  <c r="Q134" i="2"/>
  <c r="R134" i="2" s="1"/>
  <c r="S134" i="2" s="1"/>
  <c r="Q135" i="2"/>
  <c r="Q136" i="2"/>
  <c r="R136" i="2" s="1"/>
  <c r="S136" i="2" s="1"/>
  <c r="Q137" i="2"/>
  <c r="R137" i="2" s="1"/>
  <c r="S137" i="2" s="1"/>
  <c r="Q138" i="2"/>
  <c r="R138" i="2" s="1"/>
  <c r="S138" i="2" s="1"/>
  <c r="Q139" i="2"/>
  <c r="R139" i="2" s="1"/>
  <c r="S139" i="2" s="1"/>
  <c r="Q140" i="2"/>
  <c r="Q141" i="2"/>
  <c r="R141" i="2" s="1"/>
  <c r="S141" i="2" s="1"/>
  <c r="Q142" i="2"/>
  <c r="R142" i="2" s="1"/>
  <c r="S142" i="2" s="1"/>
  <c r="Q143" i="2"/>
  <c r="R143" i="2" s="1"/>
  <c r="S143" i="2" s="1"/>
  <c r="Q144" i="2"/>
  <c r="R144" i="2" s="1"/>
  <c r="S144" i="2" s="1"/>
  <c r="Q145" i="2"/>
  <c r="R145" i="2" s="1"/>
  <c r="S145" i="2" s="1"/>
  <c r="Q146" i="2"/>
  <c r="R146" i="2" s="1"/>
  <c r="S146" i="2" s="1"/>
  <c r="Q147" i="2"/>
  <c r="R147" i="2" s="1"/>
  <c r="S147" i="2" s="1"/>
  <c r="Q148" i="2"/>
  <c r="Q149" i="2"/>
  <c r="Q150" i="2"/>
  <c r="R150" i="2" s="1"/>
  <c r="S150" i="2" s="1"/>
  <c r="Q151" i="2"/>
  <c r="R151" i="2" s="1"/>
  <c r="S151" i="2" s="1"/>
  <c r="Q152" i="2"/>
  <c r="R152" i="2" s="1"/>
  <c r="S152" i="2" s="1"/>
  <c r="Q153" i="2"/>
  <c r="R153" i="2" s="1"/>
  <c r="S153" i="2" s="1"/>
  <c r="Q154" i="2"/>
  <c r="R154" i="2" s="1"/>
  <c r="S154" i="2" s="1"/>
  <c r="Q155" i="2"/>
  <c r="R155" i="2" s="1"/>
  <c r="S155" i="2" s="1"/>
  <c r="Q156" i="2"/>
  <c r="Q157" i="2"/>
  <c r="R157" i="2" s="1"/>
  <c r="S157" i="2" s="1"/>
  <c r="Q158" i="2"/>
  <c r="Q159" i="2"/>
  <c r="Q160" i="2"/>
  <c r="R160" i="2" s="1"/>
  <c r="S160" i="2" s="1"/>
  <c r="Q161" i="2"/>
  <c r="R161" i="2" s="1"/>
  <c r="S161" i="2" s="1"/>
  <c r="Q162" i="2"/>
  <c r="R162" i="2" s="1"/>
  <c r="S162" i="2" s="1"/>
  <c r="Q163" i="2"/>
  <c r="R163" i="2" s="1"/>
  <c r="S163" i="2" s="1"/>
  <c r="Q164" i="2"/>
  <c r="Q165" i="2"/>
  <c r="R165" i="2" s="1"/>
  <c r="S165" i="2" s="1"/>
  <c r="Q166" i="2"/>
  <c r="R166" i="2" s="1"/>
  <c r="S166" i="2" s="1"/>
  <c r="Q167" i="2"/>
  <c r="R167" i="2" s="1"/>
  <c r="S167" i="2" s="1"/>
  <c r="Q168" i="2"/>
  <c r="R168" i="2" s="1"/>
  <c r="S168" i="2" s="1"/>
  <c r="Q169" i="2"/>
  <c r="R169" i="2" s="1"/>
  <c r="S169" i="2" s="1"/>
  <c r="Q170" i="2"/>
  <c r="R170" i="2" s="1"/>
  <c r="S170" i="2" s="1"/>
  <c r="Q171" i="2"/>
  <c r="R171" i="2" s="1"/>
  <c r="S171" i="2" s="1"/>
  <c r="Q172" i="2"/>
  <c r="Q173" i="2"/>
  <c r="R173" i="2" s="1"/>
  <c r="S173" i="2" s="1"/>
  <c r="Q174" i="2"/>
  <c r="R174" i="2" s="1"/>
  <c r="S174" i="2" s="1"/>
  <c r="Q175" i="2"/>
  <c r="R175" i="2" s="1"/>
  <c r="S175" i="2" s="1"/>
  <c r="Q176" i="2"/>
  <c r="R176" i="2" s="1"/>
  <c r="S176" i="2" s="1"/>
  <c r="Q177" i="2"/>
  <c r="R177" i="2" s="1"/>
  <c r="S177" i="2" s="1"/>
  <c r="Q178" i="2"/>
  <c r="R178" i="2" s="1"/>
  <c r="S178" i="2" s="1"/>
  <c r="Q179" i="2"/>
  <c r="Q180" i="2"/>
  <c r="Q181" i="2"/>
  <c r="R181" i="2" s="1"/>
  <c r="S181" i="2" s="1"/>
  <c r="Q182" i="2"/>
  <c r="R182" i="2" s="1"/>
  <c r="S182" i="2" s="1"/>
  <c r="Q183" i="2"/>
  <c r="Q184" i="2"/>
  <c r="R184" i="2" s="1"/>
  <c r="S184" i="2" s="1"/>
  <c r="Q185" i="2"/>
  <c r="R185" i="2" s="1"/>
  <c r="S185" i="2" s="1"/>
  <c r="Q186" i="2"/>
  <c r="R186" i="2" s="1"/>
  <c r="S186" i="2" s="1"/>
  <c r="Q187" i="2"/>
  <c r="R187" i="2" s="1"/>
  <c r="S187" i="2" s="1"/>
  <c r="Q188" i="2"/>
  <c r="Q189" i="2"/>
  <c r="R189" i="2" s="1"/>
  <c r="S189" i="2" s="1"/>
  <c r="Q190" i="2"/>
  <c r="R190" i="2" s="1"/>
  <c r="S190" i="2" s="1"/>
  <c r="Q191" i="2"/>
  <c r="R191" i="2" s="1"/>
  <c r="S191" i="2" s="1"/>
  <c r="Q192" i="2"/>
  <c r="R192" i="2" s="1"/>
  <c r="S192" i="2" s="1"/>
  <c r="Q193" i="2"/>
  <c r="R193" i="2" s="1"/>
  <c r="S193" i="2" s="1"/>
  <c r="Q194" i="2"/>
  <c r="R194" i="2" s="1"/>
  <c r="S194" i="2" s="1"/>
  <c r="Q195" i="2"/>
  <c r="R195" i="2" s="1"/>
  <c r="S195" i="2" s="1"/>
  <c r="Q196" i="2"/>
  <c r="Q197" i="2"/>
  <c r="R197" i="2" s="1"/>
  <c r="S197" i="2" s="1"/>
  <c r="Q198" i="2"/>
  <c r="R198" i="2" s="1"/>
  <c r="S198" i="2" s="1"/>
  <c r="Q199" i="2"/>
  <c r="Q200" i="2"/>
  <c r="R200" i="2" s="1"/>
  <c r="S200" i="2" s="1"/>
  <c r="Q201" i="2"/>
  <c r="R201" i="2" s="1"/>
  <c r="S201" i="2" s="1"/>
  <c r="Q202" i="2"/>
  <c r="R202" i="2" s="1"/>
  <c r="S202" i="2" s="1"/>
  <c r="Q203" i="2"/>
  <c r="R203" i="2" s="1"/>
  <c r="S203" i="2" s="1"/>
  <c r="Q204" i="2"/>
  <c r="Q205" i="2"/>
  <c r="Q206" i="2"/>
  <c r="R206" i="2" s="1"/>
  <c r="Q207" i="2"/>
  <c r="Q208" i="2"/>
  <c r="R208" i="2" s="1"/>
  <c r="S208" i="2" s="1"/>
  <c r="Q209" i="2"/>
  <c r="R209" i="2" s="1"/>
  <c r="S209" i="2" s="1"/>
  <c r="Q210" i="2"/>
  <c r="R210" i="2" s="1"/>
  <c r="S210" i="2" s="1"/>
  <c r="Q211" i="2"/>
  <c r="Q212" i="2"/>
  <c r="Q213" i="2"/>
  <c r="R213" i="2" s="1"/>
  <c r="S213" i="2" s="1"/>
  <c r="Q214" i="2"/>
  <c r="R214" i="2" s="1"/>
  <c r="Q215" i="2"/>
  <c r="R215" i="2" s="1"/>
  <c r="S215" i="2" s="1"/>
  <c r="Q216" i="2"/>
  <c r="R216" i="2" s="1"/>
  <c r="S216" i="2" s="1"/>
  <c r="Q217" i="2"/>
  <c r="R217" i="2" s="1"/>
  <c r="S217" i="2" s="1"/>
  <c r="Q218" i="2"/>
  <c r="R218" i="2" s="1"/>
  <c r="S218" i="2" s="1"/>
  <c r="Q219" i="2"/>
  <c r="R219" i="2" s="1"/>
  <c r="S219" i="2" s="1"/>
  <c r="Q220" i="2"/>
  <c r="Q221" i="2"/>
  <c r="R221" i="2" s="1"/>
  <c r="S221" i="2" s="1"/>
  <c r="Q222" i="2"/>
  <c r="R222" i="2" s="1"/>
  <c r="S222" i="2" s="1"/>
  <c r="Q223" i="2"/>
  <c r="Q224" i="2"/>
  <c r="R224" i="2" s="1"/>
  <c r="S224" i="2" s="1"/>
  <c r="Q225" i="2"/>
  <c r="R225" i="2" s="1"/>
  <c r="S225" i="2" s="1"/>
  <c r="Q226" i="2"/>
  <c r="R226" i="2" s="1"/>
  <c r="S226" i="2" s="1"/>
  <c r="Q227" i="2"/>
  <c r="R227" i="2" s="1"/>
  <c r="S227" i="2" s="1"/>
  <c r="Q228" i="2"/>
  <c r="Q229" i="2"/>
  <c r="Q230" i="2"/>
  <c r="R230" i="2" s="1"/>
  <c r="S230" i="2" s="1"/>
  <c r="Q231" i="2"/>
  <c r="Q232" i="2"/>
  <c r="R232" i="2" s="1"/>
  <c r="S232" i="2" s="1"/>
  <c r="Q233" i="2"/>
  <c r="R233" i="2" s="1"/>
  <c r="S233" i="2" s="1"/>
  <c r="Q234" i="2"/>
  <c r="R234" i="2" s="1"/>
  <c r="S234" i="2" s="1"/>
  <c r="Q235" i="2"/>
  <c r="Q236" i="2"/>
  <c r="Q237" i="2"/>
  <c r="R237" i="2" s="1"/>
  <c r="S237" i="2" s="1"/>
  <c r="Q238" i="2"/>
  <c r="R238" i="2" s="1"/>
  <c r="S238" i="2" s="1"/>
  <c r="Q239" i="2"/>
  <c r="R239" i="2" s="1"/>
  <c r="S239" i="2" s="1"/>
  <c r="Q240" i="2"/>
  <c r="R240" i="2" s="1"/>
  <c r="S240" i="2" s="1"/>
  <c r="Q241" i="2"/>
  <c r="R241" i="2" s="1"/>
  <c r="S241" i="2" s="1"/>
  <c r="Q242" i="2"/>
  <c r="R242" i="2" s="1"/>
  <c r="S242" i="2" s="1"/>
  <c r="Q243" i="2"/>
  <c r="R243" i="2" s="1"/>
  <c r="S243" i="2" s="1"/>
  <c r="Q244" i="2"/>
  <c r="Q245" i="2"/>
  <c r="R245" i="2" s="1"/>
  <c r="S245" i="2" s="1"/>
  <c r="Q246" i="2"/>
  <c r="R246" i="2" s="1"/>
  <c r="S246" i="2" s="1"/>
  <c r="Q247" i="2"/>
  <c r="R247" i="2" s="1"/>
  <c r="S247" i="2" s="1"/>
  <c r="Q248" i="2"/>
  <c r="R248" i="2" s="1"/>
  <c r="S248" i="2" s="1"/>
  <c r="Q249" i="2"/>
  <c r="R249" i="2" s="1"/>
  <c r="S249" i="2" s="1"/>
  <c r="Q250" i="2"/>
  <c r="R250" i="2" s="1"/>
  <c r="S250" i="2" s="1"/>
  <c r="Q251" i="2"/>
  <c r="R251" i="2" s="1"/>
  <c r="S251" i="2" s="1"/>
  <c r="Q252" i="2"/>
  <c r="Q253" i="2"/>
  <c r="R253" i="2" s="1"/>
  <c r="Q254" i="2"/>
  <c r="R254" i="2" s="1"/>
  <c r="S254" i="2" s="1"/>
  <c r="Q255" i="2"/>
  <c r="R255" i="2" s="1"/>
  <c r="S255" i="2" s="1"/>
  <c r="Q256" i="2"/>
  <c r="R256" i="2" s="1"/>
  <c r="S256" i="2" s="1"/>
  <c r="Q257" i="2"/>
  <c r="R257" i="2" s="1"/>
  <c r="S257" i="2" s="1"/>
  <c r="Q258" i="2"/>
  <c r="R258" i="2" s="1"/>
  <c r="S258" i="2" s="1"/>
  <c r="Q259" i="2"/>
  <c r="R259" i="2" s="1"/>
  <c r="S259" i="2" s="1"/>
  <c r="Q260" i="2"/>
  <c r="Q261" i="2"/>
  <c r="R261" i="2" s="1"/>
  <c r="S261" i="2" s="1"/>
  <c r="Q262" i="2"/>
  <c r="R262" i="2" s="1"/>
  <c r="S262" i="2" s="1"/>
  <c r="Q263" i="2"/>
  <c r="Q264" i="2"/>
  <c r="R264" i="2" s="1"/>
  <c r="S264" i="2" s="1"/>
  <c r="Q265" i="2"/>
  <c r="R265" i="2" s="1"/>
  <c r="S265" i="2" s="1"/>
  <c r="Q266" i="2"/>
  <c r="R266" i="2" s="1"/>
  <c r="S266" i="2" s="1"/>
  <c r="Q267" i="2"/>
  <c r="R267" i="2" s="1"/>
  <c r="S267" i="2" s="1"/>
  <c r="Q268" i="2"/>
  <c r="Q269" i="2"/>
  <c r="R269" i="2" s="1"/>
  <c r="S269" i="2" s="1"/>
  <c r="Q270" i="2"/>
  <c r="R270" i="2" s="1"/>
  <c r="S270" i="2" s="1"/>
  <c r="Q271" i="2"/>
  <c r="R271" i="2" s="1"/>
  <c r="S271" i="2" s="1"/>
  <c r="Q272" i="2"/>
  <c r="R272" i="2" s="1"/>
  <c r="S272" i="2" s="1"/>
  <c r="Q273" i="2"/>
  <c r="R273" i="2" s="1"/>
  <c r="S273" i="2" s="1"/>
  <c r="Q274" i="2"/>
  <c r="R274" i="2" s="1"/>
  <c r="S274" i="2" s="1"/>
  <c r="Q275" i="2"/>
  <c r="Q276" i="2"/>
  <c r="Q277" i="2"/>
  <c r="R277" i="2" s="1"/>
  <c r="Q278" i="2"/>
  <c r="R278" i="2" s="1"/>
  <c r="S278" i="2" s="1"/>
  <c r="Q279" i="2"/>
  <c r="Q280" i="2"/>
  <c r="R280" i="2" s="1"/>
  <c r="S280" i="2" s="1"/>
  <c r="Q281" i="2"/>
  <c r="Q282" i="2"/>
  <c r="R282" i="2" s="1"/>
  <c r="S282" i="2" s="1"/>
  <c r="Q283" i="2"/>
  <c r="R283" i="2" s="1"/>
  <c r="S283" i="2" s="1"/>
  <c r="Q284" i="2"/>
  <c r="Q285" i="2"/>
  <c r="R285" i="2" s="1"/>
  <c r="S285" i="2" s="1"/>
  <c r="Q286" i="2"/>
  <c r="R286" i="2" s="1"/>
  <c r="S286" i="2" s="1"/>
  <c r="Q287" i="2"/>
  <c r="R287" i="2" s="1"/>
  <c r="S287" i="2" s="1"/>
  <c r="Q288" i="2"/>
  <c r="R288" i="2" s="1"/>
  <c r="S288" i="2" s="1"/>
  <c r="Q289" i="2"/>
  <c r="R289" i="2" s="1"/>
  <c r="S289" i="2" s="1"/>
  <c r="Q290" i="2"/>
  <c r="R290" i="2" s="1"/>
  <c r="S290" i="2" s="1"/>
  <c r="Q291" i="2"/>
  <c r="R291" i="2" s="1"/>
  <c r="S291" i="2" s="1"/>
  <c r="Q292" i="2"/>
  <c r="Q293" i="2"/>
  <c r="R293" i="2" s="1"/>
  <c r="S293" i="2" s="1"/>
  <c r="Q294" i="2"/>
  <c r="Q295" i="2"/>
  <c r="R295" i="2" s="1"/>
  <c r="S295" i="2" s="1"/>
  <c r="Q296" i="2"/>
  <c r="R296" i="2" s="1"/>
  <c r="S296" i="2" s="1"/>
  <c r="Q297" i="2"/>
  <c r="Q298" i="2"/>
  <c r="R298" i="2" s="1"/>
  <c r="S298" i="2" s="1"/>
  <c r="Q299" i="2"/>
  <c r="R299" i="2" s="1"/>
  <c r="S299" i="2" s="1"/>
  <c r="Q300" i="2"/>
  <c r="Q301" i="2"/>
  <c r="R301" i="2" s="1"/>
  <c r="S301" i="2" s="1"/>
  <c r="Q302" i="2"/>
  <c r="R302" i="2" s="1"/>
  <c r="S302" i="2" s="1"/>
  <c r="Q303" i="2"/>
  <c r="Q304" i="2"/>
  <c r="R304" i="2" s="1"/>
  <c r="S304" i="2" s="1"/>
  <c r="Q305" i="2"/>
  <c r="R305" i="2" s="1"/>
  <c r="S305" i="2" s="1"/>
  <c r="Q306" i="2"/>
  <c r="R306" i="2" s="1"/>
  <c r="S306" i="2" s="1"/>
  <c r="Q307" i="2"/>
  <c r="R307" i="2" s="1"/>
  <c r="S307" i="2" s="1"/>
  <c r="Q308" i="2"/>
  <c r="Q309" i="2"/>
  <c r="R309" i="2" s="1"/>
  <c r="S309" i="2" s="1"/>
  <c r="Q310" i="2"/>
  <c r="R310" i="2" s="1"/>
  <c r="S310" i="2" s="1"/>
  <c r="Q311" i="2"/>
  <c r="R311" i="2" s="1"/>
  <c r="S311" i="2" s="1"/>
  <c r="Q312" i="2"/>
  <c r="R312" i="2" s="1"/>
  <c r="S312" i="2" s="1"/>
  <c r="Q313" i="2"/>
  <c r="Q314" i="2"/>
  <c r="R314" i="2" s="1"/>
  <c r="S314" i="2" s="1"/>
  <c r="Q315" i="2"/>
  <c r="Q316" i="2"/>
  <c r="Q317" i="2"/>
  <c r="R317" i="2" s="1"/>
  <c r="Q318" i="2"/>
  <c r="Q319" i="2"/>
  <c r="R319" i="2" s="1"/>
  <c r="S319" i="2" s="1"/>
  <c r="Q320" i="2"/>
  <c r="R320" i="2" s="1"/>
  <c r="S320" i="2" s="1"/>
  <c r="Q321" i="2"/>
  <c r="R321" i="2" s="1"/>
  <c r="S321" i="2" s="1"/>
  <c r="Q322" i="2"/>
  <c r="R322" i="2" s="1"/>
  <c r="S322" i="2" s="1"/>
  <c r="Q323" i="2"/>
  <c r="Q324" i="2"/>
  <c r="Q325" i="2"/>
  <c r="R325" i="2" s="1"/>
  <c r="S325" i="2" s="1"/>
  <c r="Q326" i="2"/>
  <c r="R326" i="2" s="1"/>
  <c r="S326" i="2" s="1"/>
  <c r="Q327" i="2"/>
  <c r="R327" i="2" s="1"/>
  <c r="S327" i="2" s="1"/>
  <c r="Q328" i="2"/>
  <c r="R328" i="2" s="1"/>
  <c r="S328" i="2" s="1"/>
  <c r="Q329" i="2"/>
  <c r="R329" i="2" s="1"/>
  <c r="S329" i="2" s="1"/>
  <c r="Q330" i="2"/>
  <c r="R330" i="2" s="1"/>
  <c r="S330" i="2" s="1"/>
  <c r="Q331" i="2"/>
  <c r="R331" i="2" s="1"/>
  <c r="S331" i="2" s="1"/>
  <c r="Q332" i="2"/>
  <c r="Q333" i="2"/>
  <c r="R333" i="2" s="1"/>
  <c r="S333" i="2" s="1"/>
  <c r="Q334" i="2"/>
  <c r="R334" i="2" s="1"/>
  <c r="S334" i="2" s="1"/>
  <c r="Q335" i="2"/>
  <c r="Q336" i="2"/>
  <c r="R336" i="2" s="1"/>
  <c r="S336" i="2" s="1"/>
  <c r="Q337" i="2"/>
  <c r="R337" i="2" s="1"/>
  <c r="S337" i="2" s="1"/>
  <c r="Q338" i="2"/>
  <c r="R338" i="2" s="1"/>
  <c r="S338" i="2" s="1"/>
  <c r="Q339" i="2"/>
  <c r="Q340" i="2"/>
  <c r="Q341" i="2"/>
  <c r="R341" i="2" s="1"/>
  <c r="Q342" i="2"/>
  <c r="R342" i="2" s="1"/>
  <c r="S342" i="2" s="1"/>
  <c r="Q343" i="2"/>
  <c r="Q344" i="2"/>
  <c r="R344" i="2" s="1"/>
  <c r="S344" i="2" s="1"/>
  <c r="Q345" i="2"/>
  <c r="R345" i="2" s="1"/>
  <c r="S345" i="2" s="1"/>
  <c r="Q346" i="2"/>
  <c r="R346" i="2" s="1"/>
  <c r="S346" i="2" s="1"/>
  <c r="Q347" i="2"/>
  <c r="R347" i="2" s="1"/>
  <c r="S347" i="2" s="1"/>
  <c r="Q348" i="2"/>
  <c r="Q349" i="2"/>
  <c r="R349" i="2" s="1"/>
  <c r="Q350" i="2"/>
  <c r="Q351" i="2"/>
  <c r="R351" i="2" s="1"/>
  <c r="S351" i="2" s="1"/>
  <c r="Q352" i="2"/>
  <c r="R352" i="2" s="1"/>
  <c r="S352" i="2" s="1"/>
  <c r="Q353" i="2"/>
  <c r="R353" i="2" s="1"/>
  <c r="S353" i="2" s="1"/>
  <c r="Q354" i="2"/>
  <c r="R354" i="2" s="1"/>
  <c r="S354" i="2" s="1"/>
  <c r="Q355" i="2"/>
  <c r="R355" i="2" s="1"/>
  <c r="S355" i="2" s="1"/>
  <c r="Q356" i="2"/>
  <c r="Q357" i="2"/>
  <c r="R357" i="2" s="1"/>
  <c r="S357" i="2" s="1"/>
  <c r="Q358" i="2"/>
  <c r="R358" i="2" s="1"/>
  <c r="S358" i="2" s="1"/>
  <c r="Q359" i="2"/>
  <c r="R359" i="2" s="1"/>
  <c r="S359" i="2" s="1"/>
  <c r="Q360" i="2"/>
  <c r="R360" i="2" s="1"/>
  <c r="S360" i="2" s="1"/>
  <c r="Q361" i="2"/>
  <c r="R361" i="2" s="1"/>
  <c r="S361" i="2" s="1"/>
  <c r="Q362" i="2"/>
  <c r="R362" i="2" s="1"/>
  <c r="S362" i="2" s="1"/>
  <c r="Q363" i="2"/>
  <c r="R363" i="2" s="1"/>
  <c r="S363" i="2" s="1"/>
  <c r="Q364" i="2"/>
  <c r="Q365" i="2"/>
  <c r="R365" i="2" s="1"/>
  <c r="S365" i="2" s="1"/>
  <c r="Q366" i="2"/>
  <c r="Q367" i="2"/>
  <c r="Q368" i="2"/>
  <c r="R368" i="2" s="1"/>
  <c r="S368" i="2" s="1"/>
  <c r="Q369" i="2"/>
  <c r="R369" i="2" s="1"/>
  <c r="S369" i="2" s="1"/>
  <c r="Q370" i="2"/>
  <c r="R370" i="2" s="1"/>
  <c r="S370" i="2" s="1"/>
  <c r="Q371" i="2"/>
  <c r="R371" i="2" s="1"/>
  <c r="S371" i="2" s="1"/>
  <c r="Q372" i="2"/>
  <c r="Q373" i="2"/>
  <c r="Q374" i="2"/>
  <c r="R374" i="2" s="1"/>
  <c r="S374" i="2" s="1"/>
  <c r="Q375" i="2"/>
  <c r="R375" i="2" s="1"/>
  <c r="S375" i="2" s="1"/>
  <c r="Q376" i="2"/>
  <c r="R376" i="2" s="1"/>
  <c r="S376" i="2" s="1"/>
  <c r="Q377" i="2"/>
  <c r="R377" i="2" s="1"/>
  <c r="S377" i="2" s="1"/>
  <c r="Q378" i="2"/>
  <c r="R378" i="2" s="1"/>
  <c r="S378" i="2" s="1"/>
  <c r="Q379" i="2"/>
  <c r="Q380" i="2"/>
  <c r="Q381" i="2"/>
  <c r="R381" i="2" s="1"/>
  <c r="S381" i="2" s="1"/>
  <c r="Q382" i="2"/>
  <c r="R382" i="2" s="1"/>
  <c r="S382" i="2" s="1"/>
  <c r="Q383" i="2"/>
  <c r="R383" i="2" s="1"/>
  <c r="S383" i="2" s="1"/>
  <c r="Q384" i="2"/>
  <c r="R384" i="2" s="1"/>
  <c r="S384" i="2" s="1"/>
  <c r="Q385" i="2"/>
  <c r="R385" i="2" s="1"/>
  <c r="S385" i="2" s="1"/>
  <c r="Q386" i="2"/>
  <c r="R386" i="2" s="1"/>
  <c r="S386" i="2" s="1"/>
  <c r="Q387" i="2"/>
  <c r="Q388" i="2"/>
  <c r="Q389" i="2"/>
  <c r="R389" i="2" s="1"/>
  <c r="S389" i="2" s="1"/>
  <c r="Q390" i="2"/>
  <c r="R390" i="2" s="1"/>
  <c r="S390" i="2" s="1"/>
  <c r="Q391" i="2"/>
  <c r="Q392" i="2"/>
  <c r="R392" i="2" s="1"/>
  <c r="S392" i="2" s="1"/>
  <c r="Q393" i="2"/>
  <c r="R393" i="2" s="1"/>
  <c r="S393" i="2" s="1"/>
  <c r="Q394" i="2"/>
  <c r="R394" i="2" s="1"/>
  <c r="S394" i="2" s="1"/>
  <c r="Q395" i="2"/>
  <c r="R395" i="2" s="1"/>
  <c r="S395" i="2" s="1"/>
  <c r="Q396" i="2"/>
  <c r="Q397" i="2"/>
  <c r="R397" i="2" s="1"/>
  <c r="S397" i="2" s="1"/>
  <c r="Q398" i="2"/>
  <c r="R398" i="2" s="1"/>
  <c r="S398" i="2" s="1"/>
  <c r="Q399" i="2"/>
  <c r="R399" i="2" s="1"/>
  <c r="S399" i="2" s="1"/>
  <c r="Q400" i="2"/>
  <c r="R400" i="2" s="1"/>
  <c r="S400" i="2" s="1"/>
  <c r="Q401" i="2"/>
  <c r="R401" i="2" s="1"/>
  <c r="S401" i="2" s="1"/>
  <c r="Q402" i="2"/>
  <c r="R402" i="2" s="1"/>
  <c r="S402" i="2" s="1"/>
  <c r="Q403" i="2"/>
  <c r="R403" i="2" s="1"/>
  <c r="S403" i="2" s="1"/>
  <c r="Q404" i="2"/>
  <c r="Q405" i="2"/>
  <c r="R405" i="2" s="1"/>
  <c r="Q406" i="2"/>
  <c r="R406" i="2" s="1"/>
  <c r="S406" i="2" s="1"/>
  <c r="Q407" i="2"/>
  <c r="R407" i="2" s="1"/>
  <c r="S407" i="2" s="1"/>
  <c r="Q408" i="2"/>
  <c r="R408" i="2" s="1"/>
  <c r="S408" i="2" s="1"/>
  <c r="Q409" i="2"/>
  <c r="R409" i="2" s="1"/>
  <c r="S409" i="2" s="1"/>
  <c r="Q410" i="2"/>
  <c r="R410" i="2" s="1"/>
  <c r="S410" i="2" s="1"/>
  <c r="Q411" i="2"/>
  <c r="R411" i="2" s="1"/>
  <c r="S411" i="2" s="1"/>
  <c r="Q412" i="2"/>
  <c r="Q413" i="2"/>
  <c r="R413" i="2" s="1"/>
  <c r="S413" i="2" s="1"/>
  <c r="Q414" i="2"/>
  <c r="R414" i="2" s="1"/>
  <c r="S414" i="2" s="1"/>
  <c r="Q415" i="2"/>
  <c r="Q416" i="2"/>
  <c r="R416" i="2" s="1"/>
  <c r="S416" i="2" s="1"/>
  <c r="Q417" i="2"/>
  <c r="R417" i="2" s="1"/>
  <c r="S417" i="2" s="1"/>
  <c r="Q418" i="2"/>
  <c r="R418" i="2" s="1"/>
  <c r="S418" i="2" s="1"/>
  <c r="Q419" i="2"/>
  <c r="R419" i="2" s="1"/>
  <c r="S419" i="2" s="1"/>
  <c r="Q420" i="2"/>
  <c r="Q421" i="2"/>
  <c r="R421" i="2" s="1"/>
  <c r="Q422" i="2"/>
  <c r="R422" i="2" s="1"/>
  <c r="S422" i="2" s="1"/>
  <c r="Q423" i="2"/>
  <c r="R423" i="2" s="1"/>
  <c r="S423" i="2" s="1"/>
  <c r="Q424" i="2"/>
  <c r="R424" i="2" s="1"/>
  <c r="S424" i="2" s="1"/>
  <c r="Q425" i="2"/>
  <c r="R425" i="2" s="1"/>
  <c r="S425" i="2" s="1"/>
  <c r="Q426" i="2"/>
  <c r="R426" i="2" s="1"/>
  <c r="S426" i="2" s="1"/>
  <c r="Q427" i="2"/>
  <c r="R427" i="2" s="1"/>
  <c r="S427" i="2" s="1"/>
  <c r="Q428" i="2"/>
  <c r="Q429" i="2"/>
  <c r="R429" i="2" s="1"/>
  <c r="S429" i="2" s="1"/>
  <c r="Q430" i="2"/>
  <c r="R430" i="2" s="1"/>
  <c r="S430" i="2" s="1"/>
  <c r="Q431" i="2"/>
  <c r="Q432" i="2"/>
  <c r="R432" i="2" s="1"/>
  <c r="S432" i="2" s="1"/>
  <c r="Q433" i="2"/>
  <c r="R433" i="2" s="1"/>
  <c r="S433" i="2" s="1"/>
  <c r="Q434" i="2"/>
  <c r="R434" i="2" s="1"/>
  <c r="S434" i="2" s="1"/>
  <c r="Q435" i="2"/>
  <c r="Q436" i="2"/>
  <c r="Q437" i="2"/>
  <c r="R437" i="2" s="1"/>
  <c r="S437" i="2" s="1"/>
  <c r="Q438" i="2"/>
  <c r="R438" i="2" s="1"/>
  <c r="S438" i="2" s="1"/>
  <c r="Q439" i="2"/>
  <c r="Q440" i="2"/>
  <c r="R440" i="2" s="1"/>
  <c r="S440" i="2" s="1"/>
  <c r="Q441" i="2"/>
  <c r="Q442" i="2"/>
  <c r="R442" i="2" s="1"/>
  <c r="S442" i="2" s="1"/>
  <c r="Q443" i="2"/>
  <c r="R443" i="2" s="1"/>
  <c r="S443" i="2" s="1"/>
  <c r="Q444" i="2"/>
  <c r="Q445" i="2"/>
  <c r="R445" i="2" s="1"/>
  <c r="S445" i="2" s="1"/>
  <c r="Q446" i="2"/>
  <c r="R446" i="2" s="1"/>
  <c r="S446" i="2" s="1"/>
  <c r="Q447" i="2"/>
  <c r="R447" i="2" s="1"/>
  <c r="S447" i="2" s="1"/>
  <c r="Q448" i="2"/>
  <c r="R448" i="2" s="1"/>
  <c r="S448" i="2" s="1"/>
  <c r="Q449" i="2"/>
  <c r="R449" i="2" s="1"/>
  <c r="S449" i="2" s="1"/>
  <c r="Q450" i="2"/>
  <c r="R450" i="2" s="1"/>
  <c r="S450" i="2" s="1"/>
  <c r="Q451" i="2"/>
  <c r="R451" i="2" s="1"/>
  <c r="S451" i="2" s="1"/>
  <c r="Q452" i="2"/>
  <c r="Q453" i="2"/>
  <c r="R453" i="2" s="1"/>
  <c r="S453" i="2" s="1"/>
  <c r="Q454" i="2"/>
  <c r="R454" i="2" s="1"/>
  <c r="S454" i="2" s="1"/>
  <c r="Q455" i="2"/>
  <c r="Q456" i="2"/>
  <c r="R456" i="2" s="1"/>
  <c r="S456" i="2" s="1"/>
  <c r="Q457" i="2"/>
  <c r="R457" i="2" s="1"/>
  <c r="S457" i="2" s="1"/>
  <c r="Q458" i="2"/>
  <c r="R458" i="2" s="1"/>
  <c r="S458" i="2" s="1"/>
  <c r="Q459" i="2"/>
  <c r="R459" i="2" s="1"/>
  <c r="S459" i="2" s="1"/>
  <c r="Q460" i="2"/>
  <c r="Q461" i="2"/>
  <c r="R461" i="2" s="1"/>
  <c r="S461" i="2" s="1"/>
  <c r="Q462" i="2"/>
  <c r="Q463" i="2"/>
  <c r="Q464" i="2"/>
  <c r="R464" i="2" s="1"/>
  <c r="S464" i="2" s="1"/>
  <c r="Q465" i="2"/>
  <c r="R465" i="2" s="1"/>
  <c r="S465" i="2" s="1"/>
  <c r="Q466" i="2"/>
  <c r="R466" i="2" s="1"/>
  <c r="S466" i="2" s="1"/>
  <c r="Q467" i="2"/>
  <c r="R467" i="2" s="1"/>
  <c r="S467" i="2" s="1"/>
  <c r="Q468" i="2"/>
  <c r="Q469" i="2"/>
  <c r="Q470" i="2"/>
  <c r="R470" i="2" s="1"/>
  <c r="S470" i="2" s="1"/>
  <c r="Q471" i="2"/>
  <c r="R471" i="2" s="1"/>
  <c r="S471" i="2" s="1"/>
  <c r="Q472" i="2"/>
  <c r="R472" i="2" s="1"/>
  <c r="S472" i="2" s="1"/>
  <c r="Q473" i="2"/>
  <c r="R473" i="2" s="1"/>
  <c r="S473" i="2" s="1"/>
  <c r="Q474" i="2"/>
  <c r="R474" i="2" s="1"/>
  <c r="S474" i="2" s="1"/>
  <c r="Q475" i="2"/>
  <c r="R475" i="2" s="1"/>
  <c r="S475" i="2" s="1"/>
  <c r="Q476" i="2"/>
  <c r="Q477" i="2"/>
  <c r="R477" i="2" s="1"/>
  <c r="S477" i="2" s="1"/>
  <c r="Q478" i="2"/>
  <c r="R478" i="2" s="1"/>
  <c r="S478" i="2" s="1"/>
  <c r="Q479" i="2"/>
  <c r="Q480" i="2"/>
  <c r="R480" i="2" s="1"/>
  <c r="S480" i="2" s="1"/>
  <c r="Q481" i="2"/>
  <c r="R481" i="2" s="1"/>
  <c r="S481" i="2" s="1"/>
  <c r="Q482" i="2"/>
  <c r="R482" i="2" s="1"/>
  <c r="S482" i="2" s="1"/>
  <c r="Q483" i="2"/>
  <c r="R483" i="2" s="1"/>
  <c r="S483" i="2" s="1"/>
  <c r="Q484" i="2"/>
  <c r="Q485" i="2"/>
  <c r="R485" i="2" s="1"/>
  <c r="S485" i="2" s="1"/>
  <c r="Q486" i="2"/>
  <c r="Q487" i="2"/>
  <c r="Q488" i="2"/>
  <c r="R488" i="2" s="1"/>
  <c r="S488" i="2" s="1"/>
  <c r="Q489" i="2"/>
  <c r="R489" i="2" s="1"/>
  <c r="S489" i="2" s="1"/>
  <c r="Q490" i="2"/>
  <c r="R490" i="2" s="1"/>
  <c r="S490" i="2" s="1"/>
  <c r="Q491" i="2"/>
  <c r="R491" i="2" s="1"/>
  <c r="S491" i="2" s="1"/>
  <c r="Q492" i="2"/>
  <c r="Q493" i="2"/>
  <c r="R493" i="2" s="1"/>
  <c r="S493" i="2" s="1"/>
  <c r="Q494" i="2"/>
  <c r="Q495" i="2"/>
  <c r="R495" i="2" s="1"/>
  <c r="S495" i="2" s="1"/>
  <c r="Q496" i="2"/>
  <c r="R496" i="2" s="1"/>
  <c r="S496" i="2" s="1"/>
  <c r="Q497" i="2"/>
  <c r="R497" i="2" s="1"/>
  <c r="S497" i="2" s="1"/>
  <c r="Q498" i="2"/>
  <c r="R498" i="2" s="1"/>
  <c r="S498" i="2" s="1"/>
  <c r="Q499" i="2"/>
  <c r="R499" i="2" s="1"/>
  <c r="S499" i="2" s="1"/>
  <c r="Q500" i="2"/>
  <c r="Q501" i="2"/>
  <c r="Q502" i="2"/>
  <c r="Q503" i="2"/>
  <c r="Q504" i="2"/>
  <c r="R504" i="2" s="1"/>
  <c r="S504" i="2" s="1"/>
  <c r="Q505" i="2"/>
  <c r="Q506" i="2"/>
  <c r="R506" i="2" s="1"/>
  <c r="S506" i="2" s="1"/>
  <c r="Q507" i="2"/>
  <c r="R507" i="2" s="1"/>
  <c r="S507" i="2" s="1"/>
  <c r="Q508" i="2"/>
  <c r="Q509" i="2"/>
  <c r="R509" i="2" s="1"/>
  <c r="S509" i="2" s="1"/>
  <c r="Q510" i="2"/>
  <c r="R510" i="2" s="1"/>
  <c r="S510" i="2" s="1"/>
  <c r="Q511" i="2"/>
  <c r="R511" i="2" s="1"/>
  <c r="S511" i="2" s="1"/>
  <c r="Q512" i="2"/>
  <c r="R512" i="2" s="1"/>
  <c r="S512" i="2" s="1"/>
  <c r="Q513" i="2"/>
  <c r="R513" i="2" s="1"/>
  <c r="S513" i="2" s="1"/>
  <c r="Q514" i="2"/>
  <c r="R514" i="2" s="1"/>
  <c r="S514" i="2" s="1"/>
  <c r="Q515" i="2"/>
  <c r="R515" i="2" s="1"/>
  <c r="S515" i="2" s="1"/>
  <c r="Q516" i="2"/>
  <c r="Q517" i="2"/>
  <c r="R517" i="2" s="1"/>
  <c r="S517" i="2" s="1"/>
  <c r="Q518" i="2"/>
  <c r="R518" i="2" s="1"/>
  <c r="S518" i="2" s="1"/>
  <c r="Q519" i="2"/>
  <c r="Q520" i="2"/>
  <c r="R520" i="2" s="1"/>
  <c r="S520" i="2" s="1"/>
  <c r="Q521" i="2"/>
  <c r="R521" i="2" s="1"/>
  <c r="S521" i="2" s="1"/>
  <c r="Q522" i="2"/>
  <c r="R522" i="2" s="1"/>
  <c r="S522" i="2" s="1"/>
  <c r="Q523" i="2"/>
  <c r="R523" i="2" s="1"/>
  <c r="S523" i="2" s="1"/>
  <c r="Q524" i="2"/>
  <c r="Q525" i="2"/>
  <c r="R525" i="2" s="1"/>
  <c r="Q526" i="2"/>
  <c r="R526" i="2" s="1"/>
  <c r="S526" i="2" s="1"/>
  <c r="Q527" i="2"/>
  <c r="Q528" i="2"/>
  <c r="R528" i="2" s="1"/>
  <c r="S528" i="2" s="1"/>
  <c r="Q529" i="2"/>
  <c r="Q530" i="2"/>
  <c r="R530" i="2" s="1"/>
  <c r="S530" i="2" s="1"/>
  <c r="Q531" i="2"/>
  <c r="R531" i="2" s="1"/>
  <c r="S531" i="2" s="1"/>
  <c r="Q532" i="2"/>
  <c r="Q533" i="2"/>
  <c r="R533" i="2" s="1"/>
  <c r="S533" i="2" s="1"/>
  <c r="Q534" i="2"/>
  <c r="Q535" i="2"/>
  <c r="R535" i="2" s="1"/>
  <c r="S535" i="2" s="1"/>
  <c r="Q536" i="2"/>
  <c r="R536" i="2" s="1"/>
  <c r="S536" i="2" s="1"/>
  <c r="Q537" i="2"/>
  <c r="R537" i="2" s="1"/>
  <c r="S537" i="2" s="1"/>
  <c r="Q538" i="2"/>
  <c r="R538" i="2" s="1"/>
  <c r="S538" i="2" s="1"/>
  <c r="Q539" i="2"/>
  <c r="R539" i="2" s="1"/>
  <c r="S539" i="2" s="1"/>
  <c r="Q540" i="2"/>
  <c r="Q541" i="2"/>
  <c r="R541" i="2" s="1"/>
  <c r="S541" i="2" s="1"/>
  <c r="Q542" i="2"/>
  <c r="R542" i="2" s="1"/>
  <c r="S542" i="2" s="1"/>
  <c r="Q543" i="2"/>
  <c r="R543" i="2" s="1"/>
  <c r="S543" i="2" s="1"/>
  <c r="Q544" i="2"/>
  <c r="R544" i="2" s="1"/>
  <c r="S544" i="2" s="1"/>
  <c r="Q545" i="2"/>
  <c r="R545" i="2" s="1"/>
  <c r="S545" i="2" s="1"/>
  <c r="Q546" i="2"/>
  <c r="R546" i="2" s="1"/>
  <c r="S546" i="2" s="1"/>
  <c r="Q547" i="2"/>
  <c r="R547" i="2" s="1"/>
  <c r="S547" i="2" s="1"/>
  <c r="Q548" i="2"/>
  <c r="Q549" i="2"/>
  <c r="Q550" i="2"/>
  <c r="Q551" i="2"/>
  <c r="R551" i="2" s="1"/>
  <c r="S551" i="2" s="1"/>
  <c r="Q552" i="2"/>
  <c r="R552" i="2" s="1"/>
  <c r="S552" i="2" s="1"/>
  <c r="Q553" i="2"/>
  <c r="R553" i="2" s="1"/>
  <c r="S553" i="2" s="1"/>
  <c r="Q554" i="2"/>
  <c r="R554" i="2" s="1"/>
  <c r="S554" i="2" s="1"/>
  <c r="Q555" i="2"/>
  <c r="R555" i="2" s="1"/>
  <c r="S555" i="2" s="1"/>
  <c r="Q556" i="2"/>
  <c r="Q557" i="2"/>
  <c r="R557" i="2" s="1"/>
  <c r="S557" i="2" s="1"/>
  <c r="Q558" i="2"/>
  <c r="Q559" i="2"/>
  <c r="Q560" i="2"/>
  <c r="R560" i="2" s="1"/>
  <c r="S560" i="2" s="1"/>
  <c r="Q561" i="2"/>
  <c r="R561" i="2" s="1"/>
  <c r="S561" i="2" s="1"/>
  <c r="Q562" i="2"/>
  <c r="R562" i="2" s="1"/>
  <c r="S562" i="2" s="1"/>
  <c r="Q563" i="2"/>
  <c r="R563" i="2" s="1"/>
  <c r="S563" i="2" s="1"/>
  <c r="Q564" i="2"/>
  <c r="Q565" i="2"/>
  <c r="R565" i="2" s="1"/>
  <c r="S565" i="2" s="1"/>
  <c r="Q566" i="2"/>
  <c r="Q567" i="2"/>
  <c r="Q568" i="2"/>
  <c r="R568" i="2" s="1"/>
  <c r="S568" i="2" s="1"/>
  <c r="Q569" i="2"/>
  <c r="R569" i="2" s="1"/>
  <c r="S569" i="2" s="1"/>
  <c r="Q570" i="2"/>
  <c r="R570" i="2" s="1"/>
  <c r="S570" i="2" s="1"/>
  <c r="Q571" i="2"/>
  <c r="R571" i="2" s="1"/>
  <c r="S571" i="2" s="1"/>
  <c r="Q572" i="2"/>
  <c r="Q573" i="2"/>
  <c r="R573" i="2" s="1"/>
  <c r="Q574" i="2"/>
  <c r="R574" i="2" s="1"/>
  <c r="S574" i="2" s="1"/>
  <c r="Q575" i="2"/>
  <c r="R575" i="2" s="1"/>
  <c r="S575" i="2" s="1"/>
  <c r="Q576" i="2"/>
  <c r="R576" i="2" s="1"/>
  <c r="S576" i="2" s="1"/>
  <c r="Q577" i="2"/>
  <c r="R577" i="2" s="1"/>
  <c r="S577" i="2" s="1"/>
  <c r="Q578" i="2"/>
  <c r="R578" i="2" s="1"/>
  <c r="S578" i="2" s="1"/>
  <c r="Q579" i="2"/>
  <c r="R579" i="2" s="1"/>
  <c r="S579" i="2" s="1"/>
  <c r="Q580" i="2"/>
  <c r="Q581" i="2"/>
  <c r="Q582" i="2"/>
  <c r="R582" i="2" s="1"/>
  <c r="S582" i="2" s="1"/>
  <c r="Q583" i="2"/>
  <c r="R583" i="2" s="1"/>
  <c r="S583" i="2" s="1"/>
  <c r="Q584" i="2"/>
  <c r="R584" i="2" s="1"/>
  <c r="S584" i="2" s="1"/>
  <c r="Q585" i="2"/>
  <c r="R585" i="2" s="1"/>
  <c r="S585" i="2" s="1"/>
  <c r="Q586" i="2"/>
  <c r="R586" i="2" s="1"/>
  <c r="S586" i="2" s="1"/>
  <c r="Q587" i="2"/>
  <c r="R587" i="2" s="1"/>
  <c r="S587" i="2" s="1"/>
  <c r="Q588" i="2"/>
  <c r="Q589" i="2"/>
  <c r="R589" i="2" s="1"/>
  <c r="S589" i="2" s="1"/>
  <c r="Q590" i="2"/>
  <c r="R590" i="2" s="1"/>
  <c r="S590" i="2" s="1"/>
  <c r="Q591" i="2"/>
  <c r="Q592" i="2"/>
  <c r="R592" i="2" s="1"/>
  <c r="S592" i="2" s="1"/>
  <c r="Q593" i="2"/>
  <c r="Q594" i="2"/>
  <c r="R594" i="2" s="1"/>
  <c r="S594" i="2" s="1"/>
  <c r="Q595" i="2"/>
  <c r="R595" i="2" s="1"/>
  <c r="S595" i="2" s="1"/>
  <c r="Q596" i="2"/>
  <c r="Q597" i="2"/>
  <c r="R597" i="2" s="1"/>
  <c r="S597" i="2" s="1"/>
  <c r="Q598" i="2"/>
  <c r="R598" i="2" s="1"/>
  <c r="S598" i="2" s="1"/>
  <c r="Q599" i="2"/>
  <c r="R599" i="2" s="1"/>
  <c r="S599" i="2" s="1"/>
  <c r="Q600" i="2"/>
  <c r="R600" i="2" s="1"/>
  <c r="S600" i="2" s="1"/>
  <c r="Q601" i="2"/>
  <c r="R601" i="2" s="1"/>
  <c r="S601" i="2" s="1"/>
  <c r="Q602" i="2"/>
  <c r="R602" i="2" s="1"/>
  <c r="S602" i="2" s="1"/>
  <c r="Q603" i="2"/>
  <c r="R603" i="2" s="1"/>
  <c r="S603" i="2" s="1"/>
  <c r="Q604" i="2"/>
  <c r="Q605" i="2"/>
  <c r="R605" i="2" s="1"/>
  <c r="S605" i="2" s="1"/>
  <c r="Q606" i="2"/>
  <c r="R606" i="2" s="1"/>
  <c r="S606" i="2" s="1"/>
  <c r="Q607" i="2"/>
  <c r="Q608" i="2"/>
  <c r="R608" i="2" s="1"/>
  <c r="S608" i="2" s="1"/>
  <c r="Q609" i="2"/>
  <c r="R609" i="2" s="1"/>
  <c r="S609" i="2" s="1"/>
  <c r="Q610" i="2"/>
  <c r="R610" i="2" s="1"/>
  <c r="S610" i="2" s="1"/>
  <c r="Q611" i="2"/>
  <c r="R611" i="2" s="1"/>
  <c r="S611" i="2" s="1"/>
  <c r="Q612" i="2"/>
  <c r="Q613" i="2"/>
  <c r="R613" i="2" s="1"/>
  <c r="S613" i="2" s="1"/>
  <c r="Q614" i="2"/>
  <c r="Q615" i="2"/>
  <c r="Q616" i="2"/>
  <c r="R616" i="2" s="1"/>
  <c r="S616" i="2" s="1"/>
  <c r="Q617" i="2"/>
  <c r="R617" i="2" s="1"/>
  <c r="S617" i="2" s="1"/>
  <c r="Q618" i="2"/>
  <c r="R618" i="2" s="1"/>
  <c r="S618" i="2" s="1"/>
  <c r="Q619" i="2"/>
  <c r="R619" i="2" s="1"/>
  <c r="S619" i="2" s="1"/>
  <c r="Q620" i="2"/>
  <c r="Q621" i="2"/>
  <c r="R621" i="2" s="1"/>
  <c r="S621" i="2" s="1"/>
  <c r="Q622" i="2"/>
  <c r="Q623" i="2"/>
  <c r="R623" i="2" s="1"/>
  <c r="S623" i="2" s="1"/>
  <c r="Q624" i="2"/>
  <c r="R624" i="2" s="1"/>
  <c r="S624" i="2" s="1"/>
  <c r="Q625" i="2"/>
  <c r="R625" i="2" s="1"/>
  <c r="S625" i="2" s="1"/>
  <c r="Q626" i="2"/>
  <c r="R626" i="2" s="1"/>
  <c r="S626" i="2" s="1"/>
  <c r="Q627" i="2"/>
  <c r="R627" i="2" s="1"/>
  <c r="S627" i="2" s="1"/>
  <c r="Q628" i="2"/>
  <c r="Q629" i="2"/>
  <c r="Q630" i="2"/>
  <c r="Q631" i="2"/>
  <c r="Q632" i="2"/>
  <c r="R632" i="2" s="1"/>
  <c r="S632" i="2" s="1"/>
  <c r="Q633" i="2"/>
  <c r="Q634" i="2"/>
  <c r="R634" i="2" s="1"/>
  <c r="S634" i="2" s="1"/>
  <c r="Q635" i="2"/>
  <c r="R635" i="2" s="1"/>
  <c r="S635" i="2" s="1"/>
  <c r="Q636" i="2"/>
  <c r="Q637" i="2"/>
  <c r="R637" i="2" s="1"/>
  <c r="S637" i="2" s="1"/>
  <c r="Q638" i="2"/>
  <c r="R638" i="2" s="1"/>
  <c r="S638" i="2" s="1"/>
  <c r="Q639" i="2"/>
  <c r="R639" i="2" s="1"/>
  <c r="S639" i="2" s="1"/>
  <c r="Q640" i="2"/>
  <c r="R640" i="2" s="1"/>
  <c r="S640" i="2" s="1"/>
  <c r="Q641" i="2"/>
  <c r="R641" i="2" s="1"/>
  <c r="S641" i="2" s="1"/>
  <c r="Q642" i="2"/>
  <c r="R642" i="2" s="1"/>
  <c r="S642" i="2" s="1"/>
  <c r="Q643" i="2"/>
  <c r="R643" i="2" s="1"/>
  <c r="S643" i="2" s="1"/>
  <c r="Q644" i="2"/>
  <c r="Q645" i="2"/>
  <c r="R645" i="2" s="1"/>
  <c r="S645" i="2" s="1"/>
  <c r="Q646" i="2"/>
  <c r="R646" i="2" s="1"/>
  <c r="S646" i="2" s="1"/>
  <c r="Q647" i="2"/>
  <c r="Q648" i="2"/>
  <c r="R648" i="2" s="1"/>
  <c r="S648" i="2" s="1"/>
  <c r="Q649" i="2"/>
  <c r="R649" i="2" s="1"/>
  <c r="S649" i="2" s="1"/>
  <c r="Q650" i="2"/>
  <c r="R650" i="2" s="1"/>
  <c r="S650" i="2" s="1"/>
  <c r="Q651" i="2"/>
  <c r="R651" i="2" s="1"/>
  <c r="S651" i="2" s="1"/>
  <c r="Q652" i="2"/>
  <c r="Q653" i="2"/>
  <c r="R653" i="2" s="1"/>
  <c r="S653" i="2" s="1"/>
  <c r="Q654" i="2"/>
  <c r="R654" i="2" s="1"/>
  <c r="S654" i="2" s="1"/>
  <c r="Q655" i="2"/>
  <c r="Q656" i="2"/>
  <c r="R656" i="2" s="1"/>
  <c r="S656" i="2" s="1"/>
  <c r="Q657" i="2"/>
  <c r="Q658" i="2"/>
  <c r="R658" i="2" s="1"/>
  <c r="S658" i="2" s="1"/>
  <c r="Q659" i="2"/>
  <c r="R659" i="2" s="1"/>
  <c r="S659" i="2" s="1"/>
  <c r="Q660" i="2"/>
  <c r="Q661" i="2"/>
  <c r="R661" i="2" s="1"/>
  <c r="S661" i="2" s="1"/>
  <c r="Q662" i="2"/>
  <c r="Q663" i="2"/>
  <c r="R663" i="2" s="1"/>
  <c r="S663" i="2" s="1"/>
  <c r="Q664" i="2"/>
  <c r="R664" i="2" s="1"/>
  <c r="S664" i="2" s="1"/>
  <c r="Q665" i="2"/>
  <c r="R665" i="2" s="1"/>
  <c r="S665" i="2" s="1"/>
  <c r="Q666" i="2"/>
  <c r="R666" i="2" s="1"/>
  <c r="S666" i="2" s="1"/>
  <c r="Q667" i="2"/>
  <c r="R667" i="2" s="1"/>
  <c r="S667" i="2" s="1"/>
  <c r="Q668" i="2"/>
  <c r="Q669" i="2"/>
  <c r="R669" i="2" s="1"/>
  <c r="S669" i="2" s="1"/>
  <c r="Q670" i="2"/>
  <c r="R670" i="2" s="1"/>
  <c r="Q671" i="2"/>
  <c r="R671" i="2" s="1"/>
  <c r="S671" i="2" s="1"/>
  <c r="Q672" i="2"/>
  <c r="R672" i="2" s="1"/>
  <c r="S672" i="2" s="1"/>
  <c r="Q673" i="2"/>
  <c r="R673" i="2" s="1"/>
  <c r="S673" i="2" s="1"/>
  <c r="Q674" i="2"/>
  <c r="R674" i="2" s="1"/>
  <c r="S674" i="2" s="1"/>
  <c r="Q675" i="2"/>
  <c r="R675" i="2" s="1"/>
  <c r="S675" i="2" s="1"/>
  <c r="Q676" i="2"/>
  <c r="Q677" i="2"/>
  <c r="Q678" i="2"/>
  <c r="Q679" i="2"/>
  <c r="R679" i="2" s="1"/>
  <c r="S679" i="2" s="1"/>
  <c r="Q680" i="2"/>
  <c r="R680" i="2" s="1"/>
  <c r="S680" i="2" s="1"/>
  <c r="Q681" i="2"/>
  <c r="R681" i="2" s="1"/>
  <c r="S681" i="2" s="1"/>
  <c r="Q682" i="2"/>
  <c r="R682" i="2" s="1"/>
  <c r="S682" i="2" s="1"/>
  <c r="Q683" i="2"/>
  <c r="R683" i="2" s="1"/>
  <c r="S683" i="2" s="1"/>
  <c r="Q684" i="2"/>
  <c r="Q685" i="2"/>
  <c r="R685" i="2" s="1"/>
  <c r="S685" i="2" s="1"/>
  <c r="Q686" i="2"/>
  <c r="Q687" i="2"/>
  <c r="Q688" i="2"/>
  <c r="R688" i="2" s="1"/>
  <c r="S688" i="2" s="1"/>
  <c r="Q689" i="2"/>
  <c r="R689" i="2" s="1"/>
  <c r="S689" i="2" s="1"/>
  <c r="Q690" i="2"/>
  <c r="R690" i="2" s="1"/>
  <c r="S690" i="2" s="1"/>
  <c r="Q691" i="2"/>
  <c r="R691" i="2" s="1"/>
  <c r="S691" i="2" s="1"/>
  <c r="Q692" i="2"/>
  <c r="Q693" i="2"/>
  <c r="R693" i="2" s="1"/>
  <c r="S693" i="2" s="1"/>
  <c r="Q694" i="2"/>
  <c r="Q695" i="2"/>
  <c r="Q696" i="2"/>
  <c r="R696" i="2" s="1"/>
  <c r="S696" i="2" s="1"/>
  <c r="Q697" i="2"/>
  <c r="R697" i="2" s="1"/>
  <c r="S697" i="2" s="1"/>
  <c r="Q698" i="2"/>
  <c r="R698" i="2" s="1"/>
  <c r="S698" i="2" s="1"/>
  <c r="Q699" i="2"/>
  <c r="R699" i="2" s="1"/>
  <c r="S699" i="2" s="1"/>
  <c r="Q700" i="2"/>
  <c r="Q701" i="2"/>
  <c r="R701" i="2" s="1"/>
  <c r="S701" i="2" s="1"/>
  <c r="Q702" i="2"/>
  <c r="R702" i="2" s="1"/>
  <c r="S702" i="2" s="1"/>
  <c r="Q703" i="2"/>
  <c r="R703" i="2" s="1"/>
  <c r="S703" i="2" s="1"/>
  <c r="Q704" i="2"/>
  <c r="R704" i="2" s="1"/>
  <c r="S704" i="2" s="1"/>
  <c r="Q705" i="2"/>
  <c r="R705" i="2" s="1"/>
  <c r="S705" i="2" s="1"/>
  <c r="Q706" i="2"/>
  <c r="R706" i="2" s="1"/>
  <c r="S706" i="2" s="1"/>
  <c r="Q707" i="2"/>
  <c r="R707" i="2" s="1"/>
  <c r="S707" i="2" s="1"/>
  <c r="Q708" i="2"/>
  <c r="Q709" i="2"/>
  <c r="Q710" i="2"/>
  <c r="R710" i="2" s="1"/>
  <c r="S710" i="2" s="1"/>
  <c r="Q711" i="2"/>
  <c r="R711" i="2" s="1"/>
  <c r="S711" i="2" s="1"/>
  <c r="Q712" i="2"/>
  <c r="R712" i="2" s="1"/>
  <c r="S712" i="2" s="1"/>
  <c r="Q713" i="2"/>
  <c r="R713" i="2" s="1"/>
  <c r="S713" i="2" s="1"/>
  <c r="Q714" i="2"/>
  <c r="R714" i="2" s="1"/>
  <c r="S714" i="2" s="1"/>
  <c r="Q715" i="2"/>
  <c r="R715" i="2" s="1"/>
  <c r="S715" i="2" s="1"/>
  <c r="Q716" i="2"/>
  <c r="Q717" i="2"/>
  <c r="R717" i="2" s="1"/>
  <c r="S717" i="2" s="1"/>
  <c r="Q718" i="2"/>
  <c r="R718" i="2" s="1"/>
  <c r="S718" i="2" s="1"/>
  <c r="Q719" i="2"/>
  <c r="Q720" i="2"/>
  <c r="R720" i="2" s="1"/>
  <c r="S720" i="2" s="1"/>
  <c r="Q721" i="2"/>
  <c r="Q722" i="2"/>
  <c r="R722" i="2" s="1"/>
  <c r="S722" i="2" s="1"/>
  <c r="Q723" i="2"/>
  <c r="R723" i="2" s="1"/>
  <c r="S723" i="2" s="1"/>
  <c r="Q724" i="2"/>
  <c r="Q725" i="2"/>
  <c r="R725" i="2" s="1"/>
  <c r="S725" i="2" s="1"/>
  <c r="Q726" i="2"/>
  <c r="R726" i="2" s="1"/>
  <c r="S726" i="2" s="1"/>
  <c r="Q727" i="2"/>
  <c r="R727" i="2" s="1"/>
  <c r="S727" i="2" s="1"/>
  <c r="Q728" i="2"/>
  <c r="R728" i="2" s="1"/>
  <c r="S728" i="2" s="1"/>
  <c r="Q729" i="2"/>
  <c r="R729" i="2" s="1"/>
  <c r="S729" i="2" s="1"/>
  <c r="Q730" i="2"/>
  <c r="R730" i="2" s="1"/>
  <c r="S730" i="2" s="1"/>
  <c r="Q731" i="2"/>
  <c r="R731" i="2" s="1"/>
  <c r="S731" i="2" s="1"/>
  <c r="Q732" i="2"/>
  <c r="Q733" i="2"/>
  <c r="R733" i="2" s="1"/>
  <c r="S733" i="2" s="1"/>
  <c r="Q734" i="2"/>
  <c r="R734" i="2" s="1"/>
  <c r="S734" i="2" s="1"/>
  <c r="Q735" i="2"/>
  <c r="Q736" i="2"/>
  <c r="R736" i="2" s="1"/>
  <c r="S736" i="2" s="1"/>
  <c r="Q737" i="2"/>
  <c r="R737" i="2" s="1"/>
  <c r="S737" i="2" s="1"/>
  <c r="Q738" i="2"/>
  <c r="R738" i="2" s="1"/>
  <c r="S738" i="2" s="1"/>
  <c r="Q739" i="2"/>
  <c r="R739" i="2" s="1"/>
  <c r="S739" i="2" s="1"/>
  <c r="Q740" i="2"/>
  <c r="Q741" i="2"/>
  <c r="R741" i="2" s="1"/>
  <c r="S741" i="2" s="1"/>
  <c r="Q742" i="2"/>
  <c r="Q743" i="2"/>
  <c r="Q744" i="2"/>
  <c r="R744" i="2" s="1"/>
  <c r="S744" i="2" s="1"/>
  <c r="Q745" i="2"/>
  <c r="R745" i="2" s="1"/>
  <c r="S745" i="2" s="1"/>
  <c r="Q746" i="2"/>
  <c r="R746" i="2" s="1"/>
  <c r="S746" i="2" s="1"/>
  <c r="Q747" i="2"/>
  <c r="R747" i="2" s="1"/>
  <c r="S747" i="2" s="1"/>
  <c r="Q748" i="2"/>
  <c r="Q749" i="2"/>
  <c r="R749" i="2" s="1"/>
  <c r="S749" i="2" s="1"/>
  <c r="Q750" i="2"/>
  <c r="Q751" i="2"/>
  <c r="R751" i="2" s="1"/>
  <c r="S751" i="2" s="1"/>
  <c r="Q752" i="2"/>
  <c r="R752" i="2" s="1"/>
  <c r="S752" i="2" s="1"/>
  <c r="Q753" i="2"/>
  <c r="R753" i="2" s="1"/>
  <c r="S753" i="2" s="1"/>
  <c r="Q754" i="2"/>
  <c r="R754" i="2" s="1"/>
  <c r="S754" i="2" s="1"/>
  <c r="Q755" i="2"/>
  <c r="R755" i="2" s="1"/>
  <c r="S755" i="2" s="1"/>
  <c r="Q756" i="2"/>
  <c r="Q757" i="2"/>
  <c r="Q758" i="2"/>
  <c r="Q759" i="2"/>
  <c r="Q760" i="2"/>
  <c r="R760" i="2" s="1"/>
  <c r="S760" i="2" s="1"/>
  <c r="Q761" i="2"/>
  <c r="Q762" i="2"/>
  <c r="R762" i="2" s="1"/>
  <c r="S762" i="2" s="1"/>
  <c r="Q763" i="2"/>
  <c r="R763" i="2" s="1"/>
  <c r="S763" i="2" s="1"/>
  <c r="Q764" i="2"/>
  <c r="Q765" i="2"/>
  <c r="R765" i="2" s="1"/>
  <c r="S765" i="2" s="1"/>
  <c r="Q766" i="2"/>
  <c r="R766" i="2" s="1"/>
  <c r="S766" i="2" s="1"/>
  <c r="Q767" i="2"/>
  <c r="R767" i="2" s="1"/>
  <c r="S767" i="2" s="1"/>
  <c r="Q768" i="2"/>
  <c r="R768" i="2" s="1"/>
  <c r="S768" i="2" s="1"/>
  <c r="Q769" i="2"/>
  <c r="R769" i="2" s="1"/>
  <c r="S769" i="2" s="1"/>
  <c r="Q770" i="2"/>
  <c r="R770" i="2" s="1"/>
  <c r="S770" i="2" s="1"/>
  <c r="Q771" i="2"/>
  <c r="R771" i="2" s="1"/>
  <c r="S771" i="2" s="1"/>
  <c r="Q772" i="2"/>
  <c r="Q773" i="2"/>
  <c r="R773" i="2" s="1"/>
  <c r="S773" i="2" s="1"/>
  <c r="Q774" i="2"/>
  <c r="R774" i="2" s="1"/>
  <c r="S774" i="2" s="1"/>
  <c r="Q775" i="2"/>
  <c r="Q776" i="2"/>
  <c r="R776" i="2" s="1"/>
  <c r="S776" i="2" s="1"/>
  <c r="Q777" i="2"/>
  <c r="R777" i="2" s="1"/>
  <c r="S777" i="2" s="1"/>
  <c r="Q778" i="2"/>
  <c r="R778" i="2" s="1"/>
  <c r="S778" i="2" s="1"/>
  <c r="Q779" i="2"/>
  <c r="R779" i="2" s="1"/>
  <c r="S779" i="2" s="1"/>
  <c r="Q780" i="2"/>
  <c r="Q781" i="2"/>
  <c r="R781" i="2" s="1"/>
  <c r="Q782" i="2"/>
  <c r="R782" i="2" s="1"/>
  <c r="S782" i="2" s="1"/>
  <c r="Q783" i="2"/>
  <c r="Q784" i="2"/>
  <c r="R784" i="2" s="1"/>
  <c r="S784" i="2" s="1"/>
  <c r="Q785" i="2"/>
  <c r="Q786" i="2"/>
  <c r="R786" i="2" s="1"/>
  <c r="S786" i="2" s="1"/>
  <c r="Q787" i="2"/>
  <c r="R787" i="2" s="1"/>
  <c r="S787" i="2" s="1"/>
  <c r="Q788" i="2"/>
  <c r="Q789" i="2"/>
  <c r="R789" i="2" s="1"/>
  <c r="S789" i="2" s="1"/>
  <c r="Q790" i="2"/>
  <c r="Q791" i="2"/>
  <c r="R791" i="2" s="1"/>
  <c r="S791" i="2" s="1"/>
  <c r="Q792" i="2"/>
  <c r="R792" i="2" s="1"/>
  <c r="S792" i="2" s="1"/>
  <c r="Q793" i="2"/>
  <c r="R793" i="2" s="1"/>
  <c r="S793" i="2" s="1"/>
  <c r="Q794" i="2"/>
  <c r="R794" i="2" s="1"/>
  <c r="S794" i="2" s="1"/>
  <c r="Q795" i="2"/>
  <c r="R795" i="2" s="1"/>
  <c r="S795" i="2" s="1"/>
  <c r="Q796" i="2"/>
  <c r="Q797" i="2"/>
  <c r="R797" i="2" s="1"/>
  <c r="S797" i="2" s="1"/>
  <c r="Q798" i="2"/>
  <c r="R798" i="2" s="1"/>
  <c r="S798" i="2" s="1"/>
  <c r="Q799" i="2"/>
  <c r="R799" i="2" s="1"/>
  <c r="S799" i="2" s="1"/>
  <c r="Q800" i="2"/>
  <c r="R800" i="2" s="1"/>
  <c r="S800" i="2" s="1"/>
  <c r="Q801" i="2"/>
  <c r="R801" i="2" s="1"/>
  <c r="S801" i="2" s="1"/>
  <c r="Q802" i="2"/>
  <c r="R802" i="2" s="1"/>
  <c r="S802" i="2" s="1"/>
  <c r="Q803" i="2"/>
  <c r="R803" i="2" s="1"/>
  <c r="S803" i="2" s="1"/>
  <c r="Q804" i="2"/>
  <c r="Q805" i="2"/>
  <c r="Q806" i="2"/>
  <c r="Q807" i="2"/>
  <c r="R807" i="2" s="1"/>
  <c r="S807" i="2" s="1"/>
  <c r="Q808" i="2"/>
  <c r="R808" i="2" s="1"/>
  <c r="S808" i="2" s="1"/>
  <c r="Q809" i="2"/>
  <c r="R809" i="2" s="1"/>
  <c r="S809" i="2" s="1"/>
  <c r="Q810" i="2"/>
  <c r="R810" i="2" s="1"/>
  <c r="S810" i="2" s="1"/>
  <c r="Q811" i="2"/>
  <c r="R811" i="2" s="1"/>
  <c r="S811" i="2" s="1"/>
  <c r="Q812" i="2"/>
  <c r="Q813" i="2"/>
  <c r="R813" i="2" s="1"/>
  <c r="S813" i="2" s="1"/>
  <c r="Q814" i="2"/>
  <c r="Q815" i="2"/>
  <c r="Q816" i="2"/>
  <c r="R816" i="2" s="1"/>
  <c r="S816" i="2" s="1"/>
  <c r="Q817" i="2"/>
  <c r="R817" i="2" s="1"/>
  <c r="S817" i="2" s="1"/>
  <c r="Q818" i="2"/>
  <c r="R818" i="2" s="1"/>
  <c r="S818" i="2" s="1"/>
  <c r="Q819" i="2"/>
  <c r="R819" i="2" s="1"/>
  <c r="S819" i="2" s="1"/>
  <c r="Q820" i="2"/>
  <c r="Q821" i="2"/>
  <c r="R821" i="2" s="1"/>
  <c r="S821" i="2" s="1"/>
  <c r="Q822" i="2"/>
  <c r="Q823" i="2"/>
  <c r="Q824" i="2"/>
  <c r="R824" i="2" s="1"/>
  <c r="S824" i="2" s="1"/>
  <c r="Q825" i="2"/>
  <c r="R825" i="2" s="1"/>
  <c r="S825" i="2" s="1"/>
  <c r="Q826" i="2"/>
  <c r="R826" i="2" s="1"/>
  <c r="S826" i="2" s="1"/>
  <c r="Q827" i="2"/>
  <c r="R827" i="2" s="1"/>
  <c r="S827" i="2" s="1"/>
  <c r="Q828" i="2"/>
  <c r="Q829" i="2"/>
  <c r="R829" i="2" s="1"/>
  <c r="S829" i="2" s="1"/>
  <c r="Q830" i="2"/>
  <c r="R830" i="2" s="1"/>
  <c r="S830" i="2" s="1"/>
  <c r="Q831" i="2"/>
  <c r="R831" i="2" s="1"/>
  <c r="S831" i="2" s="1"/>
  <c r="Q832" i="2"/>
  <c r="R832" i="2" s="1"/>
  <c r="S832" i="2" s="1"/>
  <c r="Q833" i="2"/>
  <c r="R833" i="2" s="1"/>
  <c r="S833" i="2" s="1"/>
  <c r="Q834" i="2"/>
  <c r="R834" i="2" s="1"/>
  <c r="S834" i="2" s="1"/>
  <c r="Q835" i="2"/>
  <c r="R835" i="2" s="1"/>
  <c r="S835" i="2" s="1"/>
  <c r="Q836" i="2"/>
  <c r="Q837" i="2"/>
  <c r="Q838" i="2"/>
  <c r="R838" i="2" s="1"/>
  <c r="S838" i="2" s="1"/>
  <c r="Q839" i="2"/>
  <c r="R839" i="2" s="1"/>
  <c r="S839" i="2" s="1"/>
  <c r="Q840" i="2"/>
  <c r="R840" i="2" s="1"/>
  <c r="S840" i="2" s="1"/>
  <c r="Q841" i="2"/>
  <c r="R841" i="2" s="1"/>
  <c r="S841" i="2" s="1"/>
  <c r="Q842" i="2"/>
  <c r="R842" i="2" s="1"/>
  <c r="S842" i="2" s="1"/>
  <c r="Q843" i="2"/>
  <c r="R843" i="2" s="1"/>
  <c r="S843" i="2" s="1"/>
  <c r="Q844" i="2"/>
  <c r="Q845" i="2"/>
  <c r="R845" i="2" s="1"/>
  <c r="S845" i="2" s="1"/>
  <c r="Q846" i="2"/>
  <c r="R846" i="2" s="1"/>
  <c r="S846" i="2" s="1"/>
  <c r="Q847" i="2"/>
  <c r="Q848" i="2"/>
  <c r="R848" i="2" s="1"/>
  <c r="S848" i="2" s="1"/>
  <c r="Q849" i="2"/>
  <c r="Q850" i="2"/>
  <c r="R850" i="2" s="1"/>
  <c r="S850" i="2" s="1"/>
  <c r="Q851" i="2"/>
  <c r="R851" i="2" s="1"/>
  <c r="S851" i="2" s="1"/>
  <c r="Q852" i="2"/>
  <c r="Q853" i="2"/>
  <c r="R853" i="2" s="1"/>
  <c r="S853" i="2" s="1"/>
  <c r="Q854" i="2"/>
  <c r="R854" i="2" s="1"/>
  <c r="S854" i="2" s="1"/>
  <c r="Q855" i="2"/>
  <c r="R855" i="2" s="1"/>
  <c r="S855" i="2" s="1"/>
  <c r="Q856" i="2"/>
  <c r="R856" i="2" s="1"/>
  <c r="S856" i="2" s="1"/>
  <c r="Q857" i="2"/>
  <c r="R857" i="2" s="1"/>
  <c r="S857" i="2" s="1"/>
  <c r="Q858" i="2"/>
  <c r="R858" i="2" s="1"/>
  <c r="S858" i="2" s="1"/>
  <c r="Q859" i="2"/>
  <c r="R859" i="2" s="1"/>
  <c r="S859" i="2" s="1"/>
  <c r="Q860" i="2"/>
  <c r="Q861" i="2"/>
  <c r="R861" i="2" s="1"/>
  <c r="S861" i="2" s="1"/>
  <c r="Q862" i="2"/>
  <c r="R862" i="2" s="1"/>
  <c r="S862" i="2" s="1"/>
  <c r="Q863" i="2"/>
  <c r="Q864" i="2"/>
  <c r="R864" i="2" s="1"/>
  <c r="S864" i="2" s="1"/>
  <c r="Q865" i="2"/>
  <c r="R865" i="2" s="1"/>
  <c r="S865" i="2" s="1"/>
  <c r="Q866" i="2"/>
  <c r="R866" i="2" s="1"/>
  <c r="S866" i="2" s="1"/>
  <c r="Q867" i="2"/>
  <c r="R867" i="2" s="1"/>
  <c r="S867" i="2" s="1"/>
  <c r="Q868" i="2"/>
  <c r="Q869" i="2"/>
  <c r="R869" i="2" s="1"/>
  <c r="S869" i="2" s="1"/>
  <c r="Q870" i="2"/>
  <c r="Q871" i="2"/>
  <c r="Q872" i="2"/>
  <c r="R872" i="2" s="1"/>
  <c r="S872" i="2" s="1"/>
  <c r="Q873" i="2"/>
  <c r="R873" i="2" s="1"/>
  <c r="S873" i="2" s="1"/>
  <c r="Q874" i="2"/>
  <c r="R874" i="2" s="1"/>
  <c r="S874" i="2" s="1"/>
  <c r="Q875" i="2"/>
  <c r="R875" i="2" s="1"/>
  <c r="S875" i="2" s="1"/>
  <c r="Q876" i="2"/>
  <c r="Q877" i="2"/>
  <c r="R877" i="2" s="1"/>
  <c r="S877" i="2" s="1"/>
  <c r="Q878" i="2"/>
  <c r="Q879" i="2"/>
  <c r="R879" i="2" s="1"/>
  <c r="S879" i="2" s="1"/>
  <c r="Q880" i="2"/>
  <c r="R880" i="2" s="1"/>
  <c r="S880" i="2" s="1"/>
  <c r="Q881" i="2"/>
  <c r="R881" i="2" s="1"/>
  <c r="S881" i="2" s="1"/>
  <c r="Q882" i="2"/>
  <c r="R882" i="2" s="1"/>
  <c r="S882" i="2" s="1"/>
  <c r="Q883" i="2"/>
  <c r="R883" i="2" s="1"/>
  <c r="S883" i="2" s="1"/>
  <c r="Q884" i="2"/>
  <c r="Q885" i="2"/>
  <c r="Q886" i="2"/>
  <c r="Q887" i="2"/>
  <c r="Q888" i="2"/>
  <c r="R888" i="2" s="1"/>
  <c r="S888" i="2" s="1"/>
  <c r="Q889" i="2"/>
  <c r="Q890" i="2"/>
  <c r="R890" i="2" s="1"/>
  <c r="S890" i="2" s="1"/>
  <c r="Q891" i="2"/>
  <c r="R891" i="2" s="1"/>
  <c r="S891" i="2" s="1"/>
  <c r="Q892" i="2"/>
  <c r="Q893" i="2"/>
  <c r="R893" i="2" s="1"/>
  <c r="S893" i="2" s="1"/>
  <c r="Q894" i="2"/>
  <c r="R894" i="2" s="1"/>
  <c r="S894" i="2" s="1"/>
  <c r="Q895" i="2"/>
  <c r="R895" i="2" s="1"/>
  <c r="S895" i="2" s="1"/>
  <c r="Q896" i="2"/>
  <c r="R896" i="2" s="1"/>
  <c r="S896" i="2" s="1"/>
  <c r="Q897" i="2"/>
  <c r="R897" i="2" s="1"/>
  <c r="S897" i="2" s="1"/>
  <c r="Q898" i="2"/>
  <c r="R898" i="2" s="1"/>
  <c r="S898" i="2" s="1"/>
  <c r="Q899" i="2"/>
  <c r="R899" i="2" s="1"/>
  <c r="Q900" i="2"/>
  <c r="Q901" i="2"/>
  <c r="R901" i="2" s="1"/>
  <c r="S901" i="2" s="1"/>
  <c r="Q902" i="2"/>
  <c r="R902" i="2" s="1"/>
  <c r="S902" i="2" s="1"/>
  <c r="Q903" i="2"/>
  <c r="Q904" i="2"/>
  <c r="R904" i="2" s="1"/>
  <c r="S904" i="2" s="1"/>
  <c r="Q905" i="2"/>
  <c r="R905" i="2" s="1"/>
  <c r="S905" i="2" s="1"/>
  <c r="Q906" i="2"/>
  <c r="R906" i="2" s="1"/>
  <c r="S906" i="2" s="1"/>
  <c r="Q907" i="2"/>
  <c r="R907" i="2" s="1"/>
  <c r="S907" i="2" s="1"/>
  <c r="Q908" i="2"/>
  <c r="Q909" i="2"/>
  <c r="R909" i="2" s="1"/>
  <c r="S909" i="2" s="1"/>
  <c r="Q910" i="2"/>
  <c r="R910" i="2" s="1"/>
  <c r="S910" i="2" s="1"/>
  <c r="Q911" i="2"/>
  <c r="Q912" i="2"/>
  <c r="R912" i="2" s="1"/>
  <c r="S912" i="2" s="1"/>
  <c r="Q913" i="2"/>
  <c r="Q914" i="2"/>
  <c r="R914" i="2" s="1"/>
  <c r="S914" i="2" s="1"/>
  <c r="Q915" i="2"/>
  <c r="R915" i="2" s="1"/>
  <c r="S915" i="2" s="1"/>
  <c r="Q916" i="2"/>
  <c r="Q917" i="2"/>
  <c r="R917" i="2" s="1"/>
  <c r="S917" i="2" s="1"/>
  <c r="Q918" i="2"/>
  <c r="Q919" i="2"/>
  <c r="R919" i="2" s="1"/>
  <c r="S919" i="2" s="1"/>
  <c r="Q920" i="2"/>
  <c r="R920" i="2" s="1"/>
  <c r="S920" i="2" s="1"/>
  <c r="Q921" i="2"/>
  <c r="R921" i="2" s="1"/>
  <c r="S921" i="2" s="1"/>
  <c r="Q922" i="2"/>
  <c r="R922" i="2" s="1"/>
  <c r="S922" i="2" s="1"/>
  <c r="Q923" i="2"/>
  <c r="R923" i="2" s="1"/>
  <c r="S923" i="2" s="1"/>
  <c r="Q924" i="2"/>
  <c r="Q925" i="2"/>
  <c r="R925" i="2" s="1"/>
  <c r="S925" i="2" s="1"/>
  <c r="Q926" i="2"/>
  <c r="R926" i="2" s="1"/>
  <c r="S926" i="2" s="1"/>
  <c r="Q927" i="2"/>
  <c r="R927" i="2" s="1"/>
  <c r="S927" i="2" s="1"/>
  <c r="Q928" i="2"/>
  <c r="R928" i="2" s="1"/>
  <c r="S928" i="2" s="1"/>
  <c r="Q929" i="2"/>
  <c r="R929" i="2" s="1"/>
  <c r="S929" i="2" s="1"/>
  <c r="Q930" i="2"/>
  <c r="R930" i="2" s="1"/>
  <c r="S930" i="2" s="1"/>
  <c r="Q931" i="2"/>
  <c r="R931" i="2" s="1"/>
  <c r="S931" i="2" s="1"/>
  <c r="Q932" i="2"/>
  <c r="Q933" i="2"/>
  <c r="Q934" i="2"/>
  <c r="Q935" i="2"/>
  <c r="R935" i="2" s="1"/>
  <c r="S935" i="2" s="1"/>
  <c r="Q936" i="2"/>
  <c r="R936" i="2" s="1"/>
  <c r="S936" i="2" s="1"/>
  <c r="Q937" i="2"/>
  <c r="R937" i="2" s="1"/>
  <c r="S937" i="2" s="1"/>
  <c r="Q938" i="2"/>
  <c r="R938" i="2" s="1"/>
  <c r="S938" i="2" s="1"/>
  <c r="Q939" i="2"/>
  <c r="R939" i="2" s="1"/>
  <c r="S939" i="2" s="1"/>
  <c r="Q940" i="2"/>
  <c r="Q941" i="2"/>
  <c r="R941" i="2" s="1"/>
  <c r="S941" i="2" s="1"/>
  <c r="Q942" i="2"/>
  <c r="Q943" i="2"/>
  <c r="Q944" i="2"/>
  <c r="R944" i="2" s="1"/>
  <c r="S944" i="2" s="1"/>
  <c r="Q945" i="2"/>
  <c r="R945" i="2" s="1"/>
  <c r="S945" i="2" s="1"/>
  <c r="Q946" i="2"/>
  <c r="R946" i="2" s="1"/>
  <c r="S946" i="2" s="1"/>
  <c r="Q947" i="2"/>
  <c r="R947" i="2" s="1"/>
  <c r="S947" i="2" s="1"/>
  <c r="Q948" i="2"/>
  <c r="Q949" i="2"/>
  <c r="R949" i="2" s="1"/>
  <c r="Q950" i="2"/>
  <c r="Q951" i="2"/>
  <c r="Q952" i="2"/>
  <c r="R952" i="2" s="1"/>
  <c r="S952" i="2" s="1"/>
  <c r="Q953" i="2"/>
  <c r="R953" i="2" s="1"/>
  <c r="S953" i="2" s="1"/>
  <c r="Q954" i="2"/>
  <c r="R954" i="2" s="1"/>
  <c r="S954" i="2" s="1"/>
  <c r="Q955" i="2"/>
  <c r="R955" i="2" s="1"/>
  <c r="S955" i="2" s="1"/>
  <c r="Q956" i="2"/>
  <c r="Q957" i="2"/>
  <c r="R957" i="2" s="1"/>
  <c r="Q958" i="2"/>
  <c r="R958" i="2" s="1"/>
  <c r="S958" i="2" s="1"/>
  <c r="Q959" i="2"/>
  <c r="R959" i="2" s="1"/>
  <c r="S959" i="2" s="1"/>
  <c r="Q960" i="2"/>
  <c r="R960" i="2" s="1"/>
  <c r="S960" i="2" s="1"/>
  <c r="Q961" i="2"/>
  <c r="R961" i="2" s="1"/>
  <c r="S961" i="2" s="1"/>
  <c r="Q962" i="2"/>
  <c r="R962" i="2" s="1"/>
  <c r="S962" i="2" s="1"/>
  <c r="Q963" i="2"/>
  <c r="R963" i="2" s="1"/>
  <c r="Q964" i="2"/>
  <c r="Q965" i="2"/>
  <c r="Q966" i="2"/>
  <c r="R966" i="2" s="1"/>
  <c r="S966" i="2" s="1"/>
  <c r="Q967" i="2"/>
  <c r="R967" i="2" s="1"/>
  <c r="S967" i="2" s="1"/>
  <c r="Q968" i="2"/>
  <c r="R968" i="2" s="1"/>
  <c r="Q969" i="2"/>
  <c r="R969" i="2" s="1"/>
  <c r="S969" i="2" s="1"/>
  <c r="Q970" i="2"/>
  <c r="R970" i="2" s="1"/>
  <c r="S970" i="2" s="1"/>
  <c r="Q971" i="2"/>
  <c r="R971" i="2" s="1"/>
  <c r="S971" i="2" s="1"/>
  <c r="Q972" i="2"/>
  <c r="Q973" i="2"/>
  <c r="R973" i="2" s="1"/>
  <c r="Q974" i="2"/>
  <c r="R974" i="2" s="1"/>
  <c r="S974" i="2" s="1"/>
  <c r="Q975" i="2"/>
  <c r="Q976" i="2"/>
  <c r="R976" i="2" s="1"/>
  <c r="Q977" i="2"/>
  <c r="Q978" i="2"/>
  <c r="R978" i="2" s="1"/>
  <c r="S978" i="2" s="1"/>
  <c r="Q979" i="2"/>
  <c r="R979" i="2" s="1"/>
  <c r="S979" i="2" s="1"/>
  <c r="Q980" i="2"/>
  <c r="Q981" i="2"/>
  <c r="R981" i="2" s="1"/>
  <c r="Q982" i="2"/>
  <c r="R982" i="2" s="1"/>
  <c r="S982" i="2" s="1"/>
  <c r="Q983" i="2"/>
  <c r="R983" i="2" s="1"/>
  <c r="S983" i="2" s="1"/>
  <c r="Q984" i="2"/>
  <c r="R984" i="2" s="1"/>
  <c r="Q985" i="2"/>
  <c r="R985" i="2" s="1"/>
  <c r="S985" i="2" s="1"/>
  <c r="Q986" i="2"/>
  <c r="R986" i="2" s="1"/>
  <c r="S986" i="2" s="1"/>
  <c r="Q987" i="2"/>
  <c r="R987" i="2" s="1"/>
  <c r="S987" i="2" s="1"/>
  <c r="Q988" i="2"/>
  <c r="Q989" i="2"/>
  <c r="R989" i="2" s="1"/>
  <c r="Q990" i="2"/>
  <c r="R990" i="2" s="1"/>
  <c r="S990" i="2" s="1"/>
  <c r="Q991" i="2"/>
  <c r="Q992" i="2"/>
  <c r="R992" i="2" s="1"/>
  <c r="Q993" i="2"/>
  <c r="R993" i="2" s="1"/>
  <c r="S993" i="2" s="1"/>
  <c r="Q994" i="2"/>
  <c r="R994" i="2" s="1"/>
  <c r="S994" i="2" s="1"/>
  <c r="Q995" i="2"/>
  <c r="R995" i="2" s="1"/>
  <c r="S995" i="2" s="1"/>
  <c r="Q996" i="2"/>
  <c r="Q997" i="2"/>
  <c r="R997" i="2" s="1"/>
  <c r="Q998" i="2"/>
  <c r="Q999" i="2"/>
  <c r="Q1000" i="2"/>
  <c r="R1000" i="2" s="1"/>
  <c r="Q1001" i="2"/>
  <c r="R1001" i="2" s="1"/>
  <c r="S1001" i="2" s="1"/>
  <c r="Q1002" i="2"/>
  <c r="R1002" i="2" s="1"/>
  <c r="S1002" i="2" s="1"/>
  <c r="Q1003" i="2"/>
  <c r="R1003" i="2" s="1"/>
  <c r="S1003" i="2" s="1"/>
  <c r="Q1004" i="2"/>
  <c r="Q1005" i="2"/>
  <c r="R1005" i="2" s="1"/>
  <c r="Q1006" i="2"/>
  <c r="Q1007" i="2"/>
  <c r="R1007" i="2" s="1"/>
  <c r="S1007" i="2" s="1"/>
  <c r="Q1008" i="2"/>
  <c r="R1008" i="2" s="1"/>
  <c r="Q1009" i="2"/>
  <c r="R1009" i="2" s="1"/>
  <c r="S1009" i="2" s="1"/>
  <c r="Q1010" i="2"/>
  <c r="R1010" i="2" s="1"/>
  <c r="S1010" i="2" s="1"/>
  <c r="Q1011" i="2"/>
  <c r="R1011" i="2" s="1"/>
  <c r="S1011" i="2" s="1"/>
  <c r="Q1012" i="2"/>
  <c r="Q1013" i="2"/>
  <c r="Q1014" i="2"/>
  <c r="Q1015" i="2"/>
  <c r="Q1016" i="2"/>
  <c r="R1016" i="2" s="1"/>
  <c r="Q1017" i="2"/>
  <c r="Q1018" i="2"/>
  <c r="R1018" i="2" s="1"/>
  <c r="S1018" i="2" s="1"/>
  <c r="Q1019" i="2"/>
  <c r="R1019" i="2" s="1"/>
  <c r="S1019" i="2" s="1"/>
  <c r="Q1020" i="2"/>
  <c r="Q1021" i="2"/>
  <c r="R1021" i="2" s="1"/>
  <c r="Q1022" i="2"/>
  <c r="R1022" i="2" s="1"/>
  <c r="S1022" i="2" s="1"/>
  <c r="Q1023" i="2"/>
  <c r="R1023" i="2" s="1"/>
  <c r="S1023" i="2" s="1"/>
  <c r="Q1024" i="2"/>
  <c r="R1024" i="2" s="1"/>
  <c r="Q1025" i="2"/>
  <c r="R1025" i="2" s="1"/>
  <c r="S1025" i="2" s="1"/>
  <c r="Q1026" i="2"/>
  <c r="R1026" i="2" s="1"/>
  <c r="S1026" i="2" s="1"/>
  <c r="Q1027" i="2"/>
  <c r="R1027" i="2" s="1"/>
  <c r="S1027" i="2" s="1"/>
  <c r="Q1028" i="2"/>
  <c r="Q1029" i="2"/>
  <c r="R1029" i="2" s="1"/>
  <c r="Q1030" i="2"/>
  <c r="R1030" i="2" s="1"/>
  <c r="S1030" i="2" s="1"/>
  <c r="Q1031" i="2"/>
  <c r="Q1032" i="2"/>
  <c r="R1032" i="2" s="1"/>
  <c r="Q1033" i="2"/>
  <c r="R1033" i="2" s="1"/>
  <c r="S1033" i="2" s="1"/>
  <c r="Q1034" i="2"/>
  <c r="R1034" i="2" s="1"/>
  <c r="S1034" i="2" s="1"/>
  <c r="Q1035" i="2"/>
  <c r="R1035" i="2" s="1"/>
  <c r="S1035" i="2" s="1"/>
  <c r="Q1036" i="2"/>
  <c r="Q1037" i="2"/>
  <c r="R1037" i="2" s="1"/>
  <c r="Q1038" i="2"/>
  <c r="R1038" i="2" s="1"/>
  <c r="S1038" i="2" s="1"/>
  <c r="Q1039" i="2"/>
  <c r="Q1040" i="2"/>
  <c r="R1040" i="2" s="1"/>
  <c r="Q1041" i="2"/>
  <c r="Q1042" i="2"/>
  <c r="R1042" i="2" s="1"/>
  <c r="S1042" i="2" s="1"/>
  <c r="Q1043" i="2"/>
  <c r="R1043" i="2" s="1"/>
  <c r="S1043" i="2" s="1"/>
  <c r="Q1044" i="2"/>
  <c r="Q1045" i="2"/>
  <c r="R1045" i="2" s="1"/>
  <c r="Q1046" i="2"/>
  <c r="Q1047" i="2"/>
  <c r="R1047" i="2" s="1"/>
  <c r="S1047" i="2" s="1"/>
  <c r="Q1048" i="2"/>
  <c r="R1048" i="2" s="1"/>
  <c r="Q1049" i="2"/>
  <c r="R1049" i="2" s="1"/>
  <c r="Q1050" i="2"/>
  <c r="R1050" i="2" s="1"/>
  <c r="S1050" i="2" s="1"/>
  <c r="Q1051" i="2"/>
  <c r="R1051" i="2" s="1"/>
  <c r="S1051" i="2" s="1"/>
  <c r="Q1052" i="2"/>
  <c r="Q1053" i="2"/>
  <c r="R1053" i="2" s="1"/>
  <c r="Q1054" i="2"/>
  <c r="R1054" i="2" s="1"/>
  <c r="S1054" i="2" s="1"/>
  <c r="Q1055" i="2"/>
  <c r="R1055" i="2" s="1"/>
  <c r="S1055" i="2" s="1"/>
  <c r="Q1056" i="2"/>
  <c r="R1056" i="2" s="1"/>
  <c r="Q1057" i="2"/>
  <c r="R1057" i="2" s="1"/>
  <c r="Q1058" i="2"/>
  <c r="R1058" i="2" s="1"/>
  <c r="S1058" i="2" s="1"/>
  <c r="Q1059" i="2"/>
  <c r="R1059" i="2" s="1"/>
  <c r="S1059" i="2" s="1"/>
  <c r="Q1060" i="2"/>
  <c r="Q1061" i="2"/>
  <c r="Q1062" i="2"/>
  <c r="Q1063" i="2"/>
  <c r="R1063" i="2" s="1"/>
  <c r="S1063" i="2" s="1"/>
  <c r="Q1064" i="2"/>
  <c r="R1064" i="2" s="1"/>
  <c r="Q1065" i="2"/>
  <c r="R1065" i="2" s="1"/>
  <c r="Q1066" i="2"/>
  <c r="R1066" i="2" s="1"/>
  <c r="S1066" i="2" s="1"/>
  <c r="Q1067" i="2"/>
  <c r="R1067" i="2" s="1"/>
  <c r="S1067" i="2" s="1"/>
  <c r="Q1068" i="2"/>
  <c r="Q1069" i="2"/>
  <c r="R1069" i="2" s="1"/>
  <c r="Q1070" i="2"/>
  <c r="Q1071" i="2"/>
  <c r="Q1072" i="2"/>
  <c r="R1072" i="2" s="1"/>
  <c r="Q1073" i="2"/>
  <c r="R1073" i="2" s="1"/>
  <c r="Q1074" i="2"/>
  <c r="R1074" i="2" s="1"/>
  <c r="S1074" i="2" s="1"/>
  <c r="Q1075" i="2"/>
  <c r="R1075" i="2" s="1"/>
  <c r="S1075" i="2" s="1"/>
  <c r="Q1076" i="2"/>
  <c r="Q1077" i="2"/>
  <c r="R1077" i="2" s="1"/>
  <c r="Q1078" i="2"/>
  <c r="Q1079" i="2"/>
  <c r="Q1080" i="2"/>
  <c r="R1080" i="2" s="1"/>
  <c r="Q1081" i="2"/>
  <c r="R1081" i="2" s="1"/>
  <c r="Q1082" i="2"/>
  <c r="R1082" i="2" s="1"/>
  <c r="S1082" i="2" s="1"/>
  <c r="Q1083" i="2"/>
  <c r="R1083" i="2" s="1"/>
  <c r="S1083" i="2" s="1"/>
  <c r="Q1084" i="2"/>
  <c r="Q1085" i="2"/>
  <c r="R1085" i="2" s="1"/>
  <c r="Q1086" i="2"/>
  <c r="R1086" i="2" s="1"/>
  <c r="S1086" i="2" s="1"/>
  <c r="Q1087" i="2"/>
  <c r="R1087" i="2" s="1"/>
  <c r="S1087" i="2" s="1"/>
  <c r="Q1088" i="2"/>
  <c r="R1088" i="2" s="1"/>
  <c r="Q1089" i="2"/>
  <c r="R1089" i="2" s="1"/>
  <c r="Q1090" i="2"/>
  <c r="R1090" i="2" s="1"/>
  <c r="S1090" i="2" s="1"/>
  <c r="Q1091" i="2"/>
  <c r="R1091" i="2" s="1"/>
  <c r="S1091" i="2" s="1"/>
  <c r="Q1092" i="2"/>
  <c r="Q1093" i="2"/>
  <c r="Q1094" i="2"/>
  <c r="R1094" i="2" s="1"/>
  <c r="S1094" i="2" s="1"/>
  <c r="Q1095" i="2"/>
  <c r="R1095" i="2" s="1"/>
  <c r="S1095" i="2" s="1"/>
  <c r="Q1096" i="2"/>
  <c r="R1096" i="2" s="1"/>
  <c r="Q1097" i="2"/>
  <c r="R1097" i="2" s="1"/>
  <c r="Q1098" i="2"/>
  <c r="R1098" i="2" s="1"/>
  <c r="S1098" i="2" s="1"/>
  <c r="Q1099" i="2"/>
  <c r="R1099" i="2" s="1"/>
  <c r="S1099" i="2" s="1"/>
  <c r="Q1100" i="2"/>
  <c r="Q1101" i="2"/>
  <c r="R1101" i="2" s="1"/>
  <c r="Q1102" i="2"/>
  <c r="R1102" i="2" s="1"/>
  <c r="S1102" i="2" s="1"/>
  <c r="Q1103" i="2"/>
  <c r="Q1104" i="2"/>
  <c r="R1104" i="2" s="1"/>
  <c r="Q1105" i="2"/>
  <c r="Q1106" i="2"/>
  <c r="R1106" i="2" s="1"/>
  <c r="S1106" i="2" s="1"/>
  <c r="Q1107" i="2"/>
  <c r="R1107" i="2" s="1"/>
  <c r="S1107" i="2" s="1"/>
  <c r="Q1108" i="2"/>
  <c r="Q1109" i="2"/>
  <c r="R1109" i="2" s="1"/>
  <c r="Q1110" i="2"/>
  <c r="R1110" i="2" s="1"/>
  <c r="S1110" i="2" s="1"/>
  <c r="Q1111" i="2"/>
  <c r="R1111" i="2" s="1"/>
  <c r="S1111" i="2" s="1"/>
  <c r="Q1112" i="2"/>
  <c r="R1112" i="2" s="1"/>
  <c r="Q1113" i="2"/>
  <c r="R1113" i="2" s="1"/>
  <c r="Q1114" i="2"/>
  <c r="R1114" i="2" s="1"/>
  <c r="S1114" i="2" s="1"/>
  <c r="Q1115" i="2"/>
  <c r="R1115" i="2" s="1"/>
  <c r="S1115" i="2" s="1"/>
  <c r="Q1116" i="2"/>
  <c r="Q1117" i="2"/>
  <c r="R1117" i="2" s="1"/>
  <c r="Q1118" i="2"/>
  <c r="R1118" i="2" s="1"/>
  <c r="S1118" i="2" s="1"/>
  <c r="Q1119" i="2"/>
  <c r="Q1120" i="2"/>
  <c r="R1120" i="2" s="1"/>
  <c r="Q1121" i="2"/>
  <c r="R1121" i="2" s="1"/>
  <c r="Q1122" i="2"/>
  <c r="R1122" i="2" s="1"/>
  <c r="S1122" i="2" s="1"/>
  <c r="Q1123" i="2"/>
  <c r="R1123" i="2" s="1"/>
  <c r="S1123" i="2" s="1"/>
  <c r="Q1124" i="2"/>
  <c r="Q1125" i="2"/>
  <c r="R1125" i="2" s="1"/>
  <c r="Q1126" i="2"/>
  <c r="Q1127" i="2"/>
  <c r="Q1128" i="2"/>
  <c r="R1128" i="2" s="1"/>
  <c r="Q1129" i="2"/>
  <c r="R1129" i="2" s="1"/>
  <c r="Q1130" i="2"/>
  <c r="R1130" i="2" s="1"/>
  <c r="S1130" i="2" s="1"/>
  <c r="Q1131" i="2"/>
  <c r="R1131" i="2" s="1"/>
  <c r="S1131" i="2" s="1"/>
  <c r="Q1132" i="2"/>
  <c r="Q1133" i="2"/>
  <c r="R1133" i="2" s="1"/>
  <c r="Q1134" i="2"/>
  <c r="Q1135" i="2"/>
  <c r="R1135" i="2" s="1"/>
  <c r="S1135" i="2" s="1"/>
  <c r="Q1136" i="2"/>
  <c r="R1136" i="2" s="1"/>
  <c r="Q1137" i="2"/>
  <c r="R1137" i="2" s="1"/>
  <c r="Q1138" i="2"/>
  <c r="R1138" i="2" s="1"/>
  <c r="S1138" i="2" s="1"/>
  <c r="Q1139" i="2"/>
  <c r="R1139" i="2" s="1"/>
  <c r="S1139" i="2" s="1"/>
  <c r="Q1140" i="2"/>
  <c r="Q1141" i="2"/>
  <c r="Q1142" i="2"/>
  <c r="Q1143" i="2"/>
  <c r="Q1144" i="2"/>
  <c r="R1144" i="2" s="1"/>
  <c r="Q1145" i="2"/>
  <c r="Q1146" i="2"/>
  <c r="R1146" i="2" s="1"/>
  <c r="S1146" i="2" s="1"/>
  <c r="Q1147" i="2"/>
  <c r="R1147" i="2" s="1"/>
  <c r="S1147" i="2" s="1"/>
  <c r="Q1148" i="2"/>
  <c r="Q1149" i="2"/>
  <c r="R1149" i="2" s="1"/>
  <c r="S1149" i="2" s="1"/>
  <c r="Q1150" i="2"/>
  <c r="R1150" i="2" s="1"/>
  <c r="S1150" i="2" s="1"/>
  <c r="Q1151" i="2"/>
  <c r="R1151" i="2" s="1"/>
  <c r="S1151" i="2" s="1"/>
  <c r="Q1152" i="2"/>
  <c r="R1152" i="2" s="1"/>
  <c r="Q1153" i="2"/>
  <c r="R1153" i="2" s="1"/>
  <c r="Q1154" i="2"/>
  <c r="R1154" i="2" s="1"/>
  <c r="S1154" i="2" s="1"/>
  <c r="Q1155" i="2"/>
  <c r="R1155" i="2" s="1"/>
  <c r="S1155" i="2" s="1"/>
  <c r="Q1156" i="2"/>
  <c r="Q1157" i="2"/>
  <c r="R1157" i="2" s="1"/>
  <c r="Q1158" i="2"/>
  <c r="R1158" i="2" s="1"/>
  <c r="S1158" i="2" s="1"/>
  <c r="Q1159" i="2"/>
  <c r="Q1160" i="2"/>
  <c r="R1160" i="2" s="1"/>
  <c r="Q1161" i="2"/>
  <c r="R1161" i="2" s="1"/>
  <c r="Q1162" i="2"/>
  <c r="R1162" i="2" s="1"/>
  <c r="S1162" i="2" s="1"/>
  <c r="Q1163" i="2"/>
  <c r="R1163" i="2" s="1"/>
  <c r="S1163" i="2" s="1"/>
  <c r="Q1164" i="2"/>
  <c r="Q1165" i="2"/>
  <c r="R1165" i="2" s="1"/>
  <c r="Q1166" i="2"/>
  <c r="R1166" i="2" s="1"/>
  <c r="S1166" i="2" s="1"/>
  <c r="Q1167" i="2"/>
  <c r="Q1168" i="2"/>
  <c r="R1168" i="2" s="1"/>
  <c r="Q1169" i="2"/>
  <c r="Q1170" i="2"/>
  <c r="R1170" i="2" s="1"/>
  <c r="S1170" i="2" s="1"/>
  <c r="Q1171" i="2"/>
  <c r="R1171" i="2" s="1"/>
  <c r="S1171" i="2" s="1"/>
  <c r="Q1172" i="2"/>
  <c r="Q1173" i="2"/>
  <c r="R1173" i="2" s="1"/>
  <c r="Q1174" i="2"/>
  <c r="Q1175" i="2"/>
  <c r="R1175" i="2" s="1"/>
  <c r="S1175" i="2" s="1"/>
  <c r="Q1176" i="2"/>
  <c r="R1176" i="2" s="1"/>
  <c r="Q1177" i="2"/>
  <c r="R1177" i="2" s="1"/>
  <c r="Q1178" i="2"/>
  <c r="R1178" i="2" s="1"/>
  <c r="Q1179" i="2"/>
  <c r="R1179" i="2" s="1"/>
  <c r="S1179" i="2" s="1"/>
  <c r="Q1180" i="2"/>
  <c r="Q1181" i="2"/>
  <c r="R1181" i="2" s="1"/>
  <c r="Q1182" i="2"/>
  <c r="R1182" i="2" s="1"/>
  <c r="S1182" i="2" s="1"/>
  <c r="Q1183" i="2"/>
  <c r="R1183" i="2" s="1"/>
  <c r="S1183" i="2" s="1"/>
  <c r="Q1184" i="2"/>
  <c r="R1184" i="2" s="1"/>
  <c r="Q1185" i="2"/>
  <c r="R1185" i="2" s="1"/>
  <c r="Q1186" i="2"/>
  <c r="R1186" i="2" s="1"/>
  <c r="Q1187" i="2"/>
  <c r="R1187" i="2" s="1"/>
  <c r="S1187" i="2" s="1"/>
  <c r="Q1188" i="2"/>
  <c r="Q1189" i="2"/>
  <c r="R4" i="2"/>
  <c r="S4" i="2" s="1"/>
  <c r="R5" i="2"/>
  <c r="S5" i="2" s="1"/>
  <c r="R6" i="2"/>
  <c r="S6" i="2" s="1"/>
  <c r="R7" i="2"/>
  <c r="S7" i="2" s="1"/>
  <c r="R11" i="2"/>
  <c r="S11" i="2" s="1"/>
  <c r="R12" i="2"/>
  <c r="S12" i="2" s="1"/>
  <c r="R14" i="2"/>
  <c r="S14" i="2" s="1"/>
  <c r="R20" i="2"/>
  <c r="R21" i="2"/>
  <c r="R22" i="2"/>
  <c r="S22" i="2" s="1"/>
  <c r="R23" i="2"/>
  <c r="S23" i="2" s="1"/>
  <c r="R28" i="2"/>
  <c r="S28" i="2" s="1"/>
  <c r="R36" i="2"/>
  <c r="S36" i="2" s="1"/>
  <c r="R38" i="2"/>
  <c r="S38" i="2" s="1"/>
  <c r="R44" i="2"/>
  <c r="S44" i="2" s="1"/>
  <c r="R46" i="2"/>
  <c r="S46" i="2" s="1"/>
  <c r="R47" i="2"/>
  <c r="S47" i="2" s="1"/>
  <c r="R52" i="2"/>
  <c r="S52" i="2" s="1"/>
  <c r="R59" i="2"/>
  <c r="S59" i="2" s="1"/>
  <c r="R60" i="2"/>
  <c r="S60" i="2" s="1"/>
  <c r="R67" i="2"/>
  <c r="S67" i="2" s="1"/>
  <c r="R68" i="2"/>
  <c r="S68" i="2" s="1"/>
  <c r="R69" i="2"/>
  <c r="S69" i="2" s="1"/>
  <c r="R76" i="2"/>
  <c r="S76" i="2" s="1"/>
  <c r="R83" i="2"/>
  <c r="S83" i="2" s="1"/>
  <c r="R84" i="2"/>
  <c r="S84" i="2" s="1"/>
  <c r="R87" i="2"/>
  <c r="S87" i="2" s="1"/>
  <c r="R89" i="2"/>
  <c r="S89" i="2" s="1"/>
  <c r="R92" i="2"/>
  <c r="S92" i="2" s="1"/>
  <c r="R100" i="2"/>
  <c r="S100" i="2" s="1"/>
  <c r="R107" i="2"/>
  <c r="S107" i="2" s="1"/>
  <c r="R108" i="2"/>
  <c r="S108" i="2" s="1"/>
  <c r="R111" i="2"/>
  <c r="R116" i="2"/>
  <c r="S116" i="2" s="1"/>
  <c r="R117" i="2"/>
  <c r="S117" i="2" s="1"/>
  <c r="R124" i="2"/>
  <c r="S124" i="2" s="1"/>
  <c r="R126" i="2"/>
  <c r="S126" i="2" s="1"/>
  <c r="R131" i="2"/>
  <c r="S131" i="2" s="1"/>
  <c r="R132" i="2"/>
  <c r="S132" i="2" s="1"/>
  <c r="R135" i="2"/>
  <c r="S135" i="2" s="1"/>
  <c r="R140" i="2"/>
  <c r="S140" i="2" s="1"/>
  <c r="R148" i="2"/>
  <c r="R149" i="2"/>
  <c r="S149" i="2" s="1"/>
  <c r="R156" i="2"/>
  <c r="S156" i="2" s="1"/>
  <c r="R158" i="2"/>
  <c r="S158" i="2" s="1"/>
  <c r="R159" i="2"/>
  <c r="S159" i="2" s="1"/>
  <c r="R164" i="2"/>
  <c r="S164" i="2" s="1"/>
  <c r="R172" i="2"/>
  <c r="S172" i="2" s="1"/>
  <c r="R179" i="2"/>
  <c r="S179" i="2" s="1"/>
  <c r="R180" i="2"/>
  <c r="S180" i="2" s="1"/>
  <c r="R183" i="2"/>
  <c r="S183" i="2" s="1"/>
  <c r="R188" i="2"/>
  <c r="S188" i="2" s="1"/>
  <c r="R196" i="2"/>
  <c r="S196" i="2" s="1"/>
  <c r="R199" i="2"/>
  <c r="S199" i="2" s="1"/>
  <c r="R204" i="2"/>
  <c r="S204" i="2" s="1"/>
  <c r="R205" i="2"/>
  <c r="S205" i="2" s="1"/>
  <c r="R207" i="2"/>
  <c r="S207" i="2" s="1"/>
  <c r="R211" i="2"/>
  <c r="S211" i="2" s="1"/>
  <c r="R212" i="2"/>
  <c r="S212" i="2" s="1"/>
  <c r="R220" i="2"/>
  <c r="S220" i="2" s="1"/>
  <c r="R223" i="2"/>
  <c r="S223" i="2" s="1"/>
  <c r="R228" i="2"/>
  <c r="S228" i="2" s="1"/>
  <c r="R229" i="2"/>
  <c r="S229" i="2" s="1"/>
  <c r="R231" i="2"/>
  <c r="S231" i="2" s="1"/>
  <c r="R235" i="2"/>
  <c r="S235" i="2" s="1"/>
  <c r="R236" i="2"/>
  <c r="S236" i="2" s="1"/>
  <c r="R244" i="2"/>
  <c r="S244" i="2" s="1"/>
  <c r="R252" i="2"/>
  <c r="S252" i="2" s="1"/>
  <c r="R260" i="2"/>
  <c r="S260" i="2" s="1"/>
  <c r="R263" i="2"/>
  <c r="S263" i="2" s="1"/>
  <c r="R268" i="2"/>
  <c r="S268" i="2" s="1"/>
  <c r="R275" i="2"/>
  <c r="S275" i="2" s="1"/>
  <c r="R276" i="2"/>
  <c r="S276" i="2" s="1"/>
  <c r="R279" i="2"/>
  <c r="S279" i="2" s="1"/>
  <c r="R281" i="2"/>
  <c r="S281" i="2" s="1"/>
  <c r="R284" i="2"/>
  <c r="R292" i="2"/>
  <c r="R294" i="2"/>
  <c r="S294" i="2" s="1"/>
  <c r="R297" i="2"/>
  <c r="S297" i="2" s="1"/>
  <c r="R300" i="2"/>
  <c r="S300" i="2" s="1"/>
  <c r="R303" i="2"/>
  <c r="S303" i="2" s="1"/>
  <c r="R308" i="2"/>
  <c r="S308" i="2" s="1"/>
  <c r="R313" i="2"/>
  <c r="S313" i="2" s="1"/>
  <c r="R315" i="2"/>
  <c r="S315" i="2" s="1"/>
  <c r="R316" i="2"/>
  <c r="S316" i="2" s="1"/>
  <c r="R318" i="2"/>
  <c r="S318" i="2" s="1"/>
  <c r="R323" i="2"/>
  <c r="S323" i="2" s="1"/>
  <c r="R324" i="2"/>
  <c r="S324" i="2" s="1"/>
  <c r="R332" i="2"/>
  <c r="S332" i="2" s="1"/>
  <c r="R335" i="2"/>
  <c r="S335" i="2" s="1"/>
  <c r="R339" i="2"/>
  <c r="S339" i="2" s="1"/>
  <c r="R340" i="2"/>
  <c r="S340" i="2" s="1"/>
  <c r="R343" i="2"/>
  <c r="S343" i="2" s="1"/>
  <c r="R348" i="2"/>
  <c r="S348" i="2" s="1"/>
  <c r="R350" i="2"/>
  <c r="S350" i="2" s="1"/>
  <c r="R356" i="2"/>
  <c r="S356" i="2" s="1"/>
  <c r="R364" i="2"/>
  <c r="S364" i="2" s="1"/>
  <c r="R366" i="2"/>
  <c r="S366" i="2" s="1"/>
  <c r="R367" i="2"/>
  <c r="S367" i="2" s="1"/>
  <c r="R372" i="2"/>
  <c r="S372" i="2" s="1"/>
  <c r="R373" i="2"/>
  <c r="S373" i="2" s="1"/>
  <c r="R379" i="2"/>
  <c r="S379" i="2" s="1"/>
  <c r="R380" i="2"/>
  <c r="S380" i="2" s="1"/>
  <c r="R387" i="2"/>
  <c r="S387" i="2" s="1"/>
  <c r="R388" i="2"/>
  <c r="S388" i="2" s="1"/>
  <c r="R391" i="2"/>
  <c r="S391" i="2" s="1"/>
  <c r="R396" i="2"/>
  <c r="R404" i="2"/>
  <c r="S404" i="2" s="1"/>
  <c r="R412" i="2"/>
  <c r="S412" i="2" s="1"/>
  <c r="R415" i="2"/>
  <c r="S415" i="2" s="1"/>
  <c r="R420" i="2"/>
  <c r="S420" i="2" s="1"/>
  <c r="R428" i="2"/>
  <c r="R431" i="2"/>
  <c r="S431" i="2" s="1"/>
  <c r="R435" i="2"/>
  <c r="S435" i="2" s="1"/>
  <c r="R436" i="2"/>
  <c r="S436" i="2" s="1"/>
  <c r="R439" i="2"/>
  <c r="S439" i="2" s="1"/>
  <c r="R441" i="2"/>
  <c r="S441" i="2" s="1"/>
  <c r="R444" i="2"/>
  <c r="S444" i="2" s="1"/>
  <c r="R452" i="2"/>
  <c r="R455" i="2"/>
  <c r="S455" i="2" s="1"/>
  <c r="R460" i="2"/>
  <c r="S460" i="2" s="1"/>
  <c r="R462" i="2"/>
  <c r="S462" i="2" s="1"/>
  <c r="R463" i="2"/>
  <c r="S463" i="2" s="1"/>
  <c r="R468" i="2"/>
  <c r="S468" i="2" s="1"/>
  <c r="R469" i="2"/>
  <c r="R476" i="2"/>
  <c r="S476" i="2" s="1"/>
  <c r="R479" i="2"/>
  <c r="S479" i="2" s="1"/>
  <c r="R484" i="2"/>
  <c r="S484" i="2" s="1"/>
  <c r="R486" i="2"/>
  <c r="S486" i="2" s="1"/>
  <c r="R487" i="2"/>
  <c r="S487" i="2" s="1"/>
  <c r="R492" i="2"/>
  <c r="S492" i="2" s="1"/>
  <c r="R494" i="2"/>
  <c r="S494" i="2" s="1"/>
  <c r="R500" i="2"/>
  <c r="S500" i="2" s="1"/>
  <c r="R501" i="2"/>
  <c r="S501" i="2" s="1"/>
  <c r="R502" i="2"/>
  <c r="S502" i="2" s="1"/>
  <c r="R503" i="2"/>
  <c r="S503" i="2" s="1"/>
  <c r="R505" i="2"/>
  <c r="S505" i="2" s="1"/>
  <c r="R508" i="2"/>
  <c r="S508" i="2" s="1"/>
  <c r="R516" i="2"/>
  <c r="R519" i="2"/>
  <c r="S519" i="2" s="1"/>
  <c r="R524" i="2"/>
  <c r="R527" i="2"/>
  <c r="S527" i="2" s="1"/>
  <c r="R529" i="2"/>
  <c r="S529" i="2" s="1"/>
  <c r="R532" i="2"/>
  <c r="S532" i="2" s="1"/>
  <c r="R534" i="2"/>
  <c r="S534" i="2" s="1"/>
  <c r="R540" i="2"/>
  <c r="S540" i="2" s="1"/>
  <c r="R548" i="2"/>
  <c r="R549" i="2"/>
  <c r="S549" i="2" s="1"/>
  <c r="R550" i="2"/>
  <c r="S550" i="2" s="1"/>
  <c r="R556" i="2"/>
  <c r="S556" i="2" s="1"/>
  <c r="R558" i="2"/>
  <c r="S558" i="2" s="1"/>
  <c r="R559" i="2"/>
  <c r="S559" i="2" s="1"/>
  <c r="R564" i="2"/>
  <c r="S564" i="2" s="1"/>
  <c r="R566" i="2"/>
  <c r="S566" i="2" s="1"/>
  <c r="R567" i="2"/>
  <c r="S567" i="2" s="1"/>
  <c r="R572" i="2"/>
  <c r="S572" i="2" s="1"/>
  <c r="R580" i="2"/>
  <c r="S580" i="2" s="1"/>
  <c r="R581" i="2"/>
  <c r="S581" i="2" s="1"/>
  <c r="R588" i="2"/>
  <c r="S588" i="2" s="1"/>
  <c r="R591" i="2"/>
  <c r="S591" i="2" s="1"/>
  <c r="R593" i="2"/>
  <c r="S593" i="2" s="1"/>
  <c r="R596" i="2"/>
  <c r="R604" i="2"/>
  <c r="S604" i="2" s="1"/>
  <c r="R607" i="2"/>
  <c r="S607" i="2" s="1"/>
  <c r="R612" i="2"/>
  <c r="S612" i="2" s="1"/>
  <c r="R614" i="2"/>
  <c r="S614" i="2" s="1"/>
  <c r="R615" i="2"/>
  <c r="S615" i="2" s="1"/>
  <c r="R620" i="2"/>
  <c r="S620" i="2" s="1"/>
  <c r="R622" i="2"/>
  <c r="S622" i="2" s="1"/>
  <c r="R628" i="2"/>
  <c r="S628" i="2" s="1"/>
  <c r="R629" i="2"/>
  <c r="S629" i="2" s="1"/>
  <c r="R630" i="2"/>
  <c r="S630" i="2" s="1"/>
  <c r="R631" i="2"/>
  <c r="S631" i="2" s="1"/>
  <c r="R633" i="2"/>
  <c r="S633" i="2" s="1"/>
  <c r="R636" i="2"/>
  <c r="S636" i="2" s="1"/>
  <c r="R644" i="2"/>
  <c r="S644" i="2" s="1"/>
  <c r="R647" i="2"/>
  <c r="S647" i="2" s="1"/>
  <c r="R652" i="2"/>
  <c r="S652" i="2" s="1"/>
  <c r="R655" i="2"/>
  <c r="S655" i="2" s="1"/>
  <c r="R657" i="2"/>
  <c r="S657" i="2" s="1"/>
  <c r="R660" i="2"/>
  <c r="S660" i="2" s="1"/>
  <c r="R662" i="2"/>
  <c r="S662" i="2" s="1"/>
  <c r="R668" i="2"/>
  <c r="R676" i="2"/>
  <c r="S676" i="2" s="1"/>
  <c r="R677" i="2"/>
  <c r="S677" i="2" s="1"/>
  <c r="R678" i="2"/>
  <c r="S678" i="2" s="1"/>
  <c r="R684" i="2"/>
  <c r="R686" i="2"/>
  <c r="S686" i="2" s="1"/>
  <c r="R687" i="2"/>
  <c r="S687" i="2" s="1"/>
  <c r="R692" i="2"/>
  <c r="S692" i="2" s="1"/>
  <c r="R694" i="2"/>
  <c r="S694" i="2" s="1"/>
  <c r="R695" i="2"/>
  <c r="S695" i="2" s="1"/>
  <c r="R700" i="2"/>
  <c r="S700" i="2" s="1"/>
  <c r="R708" i="2"/>
  <c r="S708" i="2" s="1"/>
  <c r="R709" i="2"/>
  <c r="S709" i="2" s="1"/>
  <c r="R716" i="2"/>
  <c r="S716" i="2" s="1"/>
  <c r="R719" i="2"/>
  <c r="S719" i="2" s="1"/>
  <c r="R721" i="2"/>
  <c r="S721" i="2" s="1"/>
  <c r="R724" i="2"/>
  <c r="S724" i="2" s="1"/>
  <c r="R732" i="2"/>
  <c r="S732" i="2" s="1"/>
  <c r="R735" i="2"/>
  <c r="S735" i="2" s="1"/>
  <c r="R740" i="2"/>
  <c r="S740" i="2" s="1"/>
  <c r="R742" i="2"/>
  <c r="S742" i="2" s="1"/>
  <c r="R743" i="2"/>
  <c r="S743" i="2" s="1"/>
  <c r="R748" i="2"/>
  <c r="S748" i="2" s="1"/>
  <c r="R750" i="2"/>
  <c r="S750" i="2" s="1"/>
  <c r="R756" i="2"/>
  <c r="S756" i="2" s="1"/>
  <c r="R757" i="2"/>
  <c r="S757" i="2" s="1"/>
  <c r="R758" i="2"/>
  <c r="S758" i="2" s="1"/>
  <c r="R759" i="2"/>
  <c r="S759" i="2" s="1"/>
  <c r="R761" i="2"/>
  <c r="S761" i="2" s="1"/>
  <c r="R764" i="2"/>
  <c r="S764" i="2" s="1"/>
  <c r="R772" i="2"/>
  <c r="R775" i="2"/>
  <c r="S775" i="2" s="1"/>
  <c r="R780" i="2"/>
  <c r="R783" i="2"/>
  <c r="S783" i="2" s="1"/>
  <c r="R785" i="2"/>
  <c r="S785" i="2" s="1"/>
  <c r="R788" i="2"/>
  <c r="S788" i="2" s="1"/>
  <c r="R790" i="2"/>
  <c r="S790" i="2" s="1"/>
  <c r="R796" i="2"/>
  <c r="S796" i="2" s="1"/>
  <c r="R804" i="2"/>
  <c r="S804" i="2" s="1"/>
  <c r="R805" i="2"/>
  <c r="S805" i="2" s="1"/>
  <c r="R806" i="2"/>
  <c r="S806" i="2" s="1"/>
  <c r="R812" i="2"/>
  <c r="R814" i="2"/>
  <c r="S814" i="2" s="1"/>
  <c r="R815" i="2"/>
  <c r="S815" i="2" s="1"/>
  <c r="R820" i="2"/>
  <c r="R822" i="2"/>
  <c r="S822" i="2" s="1"/>
  <c r="R823" i="2"/>
  <c r="S823" i="2" s="1"/>
  <c r="R828" i="2"/>
  <c r="S828" i="2" s="1"/>
  <c r="R836" i="2"/>
  <c r="S836" i="2" s="1"/>
  <c r="R837" i="2"/>
  <c r="S837" i="2" s="1"/>
  <c r="R844" i="2"/>
  <c r="S844" i="2" s="1"/>
  <c r="R847" i="2"/>
  <c r="S847" i="2" s="1"/>
  <c r="R849" i="2"/>
  <c r="S849" i="2" s="1"/>
  <c r="R852" i="2"/>
  <c r="S852" i="2" s="1"/>
  <c r="R860" i="2"/>
  <c r="S860" i="2" s="1"/>
  <c r="R863" i="2"/>
  <c r="S863" i="2" s="1"/>
  <c r="R868" i="2"/>
  <c r="S868" i="2" s="1"/>
  <c r="R870" i="2"/>
  <c r="S870" i="2" s="1"/>
  <c r="R871" i="2"/>
  <c r="S871" i="2" s="1"/>
  <c r="R876" i="2"/>
  <c r="S876" i="2" s="1"/>
  <c r="R878" i="2"/>
  <c r="R884" i="2"/>
  <c r="S884" i="2" s="1"/>
  <c r="R885" i="2"/>
  <c r="S885" i="2" s="1"/>
  <c r="R886" i="2"/>
  <c r="S886" i="2" s="1"/>
  <c r="R887" i="2"/>
  <c r="S887" i="2" s="1"/>
  <c r="R889" i="2"/>
  <c r="S889" i="2" s="1"/>
  <c r="R892" i="2"/>
  <c r="S892" i="2" s="1"/>
  <c r="R900" i="2"/>
  <c r="S900" i="2" s="1"/>
  <c r="R903" i="2"/>
  <c r="S903" i="2" s="1"/>
  <c r="R908" i="2"/>
  <c r="S908" i="2" s="1"/>
  <c r="R911" i="2"/>
  <c r="S911" i="2" s="1"/>
  <c r="R913" i="2"/>
  <c r="S913" i="2" s="1"/>
  <c r="R916" i="2"/>
  <c r="R918" i="2"/>
  <c r="S918" i="2" s="1"/>
  <c r="R924" i="2"/>
  <c r="S924" i="2" s="1"/>
  <c r="R932" i="2"/>
  <c r="S932" i="2" s="1"/>
  <c r="R933" i="2"/>
  <c r="S933" i="2" s="1"/>
  <c r="R934" i="2"/>
  <c r="S934" i="2" s="1"/>
  <c r="R940" i="2"/>
  <c r="S940" i="2" s="1"/>
  <c r="R942" i="2"/>
  <c r="S942" i="2" s="1"/>
  <c r="R943" i="2"/>
  <c r="S943" i="2" s="1"/>
  <c r="R948" i="2"/>
  <c r="S948" i="2" s="1"/>
  <c r="R950" i="2"/>
  <c r="S950" i="2" s="1"/>
  <c r="R951" i="2"/>
  <c r="S951" i="2" s="1"/>
  <c r="R956" i="2"/>
  <c r="S956" i="2" s="1"/>
  <c r="R964" i="2"/>
  <c r="S964" i="2" s="1"/>
  <c r="R965" i="2"/>
  <c r="S965" i="2" s="1"/>
  <c r="R972" i="2"/>
  <c r="S972" i="2" s="1"/>
  <c r="R975" i="2"/>
  <c r="S975" i="2" s="1"/>
  <c r="R977" i="2"/>
  <c r="R980" i="2"/>
  <c r="S980" i="2" s="1"/>
  <c r="R988" i="2"/>
  <c r="S988" i="2" s="1"/>
  <c r="R991" i="2"/>
  <c r="S991" i="2" s="1"/>
  <c r="R996" i="2"/>
  <c r="R998" i="2"/>
  <c r="S998" i="2" s="1"/>
  <c r="R999" i="2"/>
  <c r="S999" i="2" s="1"/>
  <c r="R1004" i="2"/>
  <c r="R1006" i="2"/>
  <c r="S1006" i="2" s="1"/>
  <c r="R1012" i="2"/>
  <c r="S1012" i="2" s="1"/>
  <c r="R1013" i="2"/>
  <c r="S1013" i="2" s="1"/>
  <c r="R1014" i="2"/>
  <c r="S1014" i="2" s="1"/>
  <c r="R1015" i="2"/>
  <c r="S1015" i="2" s="1"/>
  <c r="R1017" i="2"/>
  <c r="S1017" i="2" s="1"/>
  <c r="R1020" i="2"/>
  <c r="S1020" i="2" s="1"/>
  <c r="R1028" i="2"/>
  <c r="S1028" i="2" s="1"/>
  <c r="R1031" i="2"/>
  <c r="S1031" i="2" s="1"/>
  <c r="R1036" i="2"/>
  <c r="S1036" i="2" s="1"/>
  <c r="R1039" i="2"/>
  <c r="S1039" i="2" s="1"/>
  <c r="R1041" i="2"/>
  <c r="R1044" i="2"/>
  <c r="S1044" i="2" s="1"/>
  <c r="R1046" i="2"/>
  <c r="S1046" i="2" s="1"/>
  <c r="R1052" i="2"/>
  <c r="S1052" i="2" s="1"/>
  <c r="R1060" i="2"/>
  <c r="R1061" i="2"/>
  <c r="R1062" i="2"/>
  <c r="S1062" i="2" s="1"/>
  <c r="R1068" i="2"/>
  <c r="S1068" i="2" s="1"/>
  <c r="R1070" i="2"/>
  <c r="S1070" i="2" s="1"/>
  <c r="R1071" i="2"/>
  <c r="S1071" i="2" s="1"/>
  <c r="R1076" i="2"/>
  <c r="S1076" i="2" s="1"/>
  <c r="R1078" i="2"/>
  <c r="S1078" i="2" s="1"/>
  <c r="R1079" i="2"/>
  <c r="R1084" i="2"/>
  <c r="S1084" i="2" s="1"/>
  <c r="R1092" i="2"/>
  <c r="S1092" i="2" s="1"/>
  <c r="R1093" i="2"/>
  <c r="S1093" i="2" s="1"/>
  <c r="R1100" i="2"/>
  <c r="R1103" i="2"/>
  <c r="S1103" i="2" s="1"/>
  <c r="R1105" i="2"/>
  <c r="R1108" i="2"/>
  <c r="S1108" i="2" s="1"/>
  <c r="R1116" i="2"/>
  <c r="R1119" i="2"/>
  <c r="S1119" i="2" s="1"/>
  <c r="R1124" i="2"/>
  <c r="S1124" i="2" s="1"/>
  <c r="R1126" i="2"/>
  <c r="S1126" i="2" s="1"/>
  <c r="R1127" i="2"/>
  <c r="R1132" i="2"/>
  <c r="R1134" i="2"/>
  <c r="S1134" i="2" s="1"/>
  <c r="R1140" i="2"/>
  <c r="S1140" i="2" s="1"/>
  <c r="R1141" i="2"/>
  <c r="R1142" i="2"/>
  <c r="S1142" i="2" s="1"/>
  <c r="R1143" i="2"/>
  <c r="R1145" i="2"/>
  <c r="R1148" i="2"/>
  <c r="R1156" i="2"/>
  <c r="S1156" i="2" s="1"/>
  <c r="R1159" i="2"/>
  <c r="S1159" i="2" s="1"/>
  <c r="R1164" i="2"/>
  <c r="S1164" i="2" s="1"/>
  <c r="R1167" i="2"/>
  <c r="S1167" i="2" s="1"/>
  <c r="R1169" i="2"/>
  <c r="R1172" i="2"/>
  <c r="S1172" i="2" s="1"/>
  <c r="R1174" i="2"/>
  <c r="S1174" i="2" s="1"/>
  <c r="R1180" i="2"/>
  <c r="R1188" i="2"/>
  <c r="R1189" i="2"/>
  <c r="S3" i="2"/>
  <c r="S13" i="2"/>
  <c r="S20" i="2"/>
  <c r="S21" i="2"/>
  <c r="S37" i="2"/>
  <c r="S66" i="2"/>
  <c r="S86" i="2"/>
  <c r="S93" i="2"/>
  <c r="S102" i="2"/>
  <c r="S111" i="2"/>
  <c r="S148" i="2"/>
  <c r="S206" i="2"/>
  <c r="S214" i="2"/>
  <c r="S253" i="2"/>
  <c r="S277" i="2"/>
  <c r="S284" i="2"/>
  <c r="S292" i="2"/>
  <c r="S317" i="2"/>
  <c r="S341" i="2"/>
  <c r="S349" i="2"/>
  <c r="S396" i="2"/>
  <c r="S405" i="2"/>
  <c r="S421" i="2"/>
  <c r="S428" i="2"/>
  <c r="S452" i="2"/>
  <c r="S469" i="2"/>
  <c r="S516" i="2"/>
  <c r="S524" i="2"/>
  <c r="S525" i="2"/>
  <c r="S548" i="2"/>
  <c r="S573" i="2"/>
  <c r="S596" i="2"/>
  <c r="S668" i="2"/>
  <c r="S670" i="2"/>
  <c r="S684" i="2"/>
  <c r="S772" i="2"/>
  <c r="S780" i="2"/>
  <c r="S781" i="2"/>
  <c r="S812" i="2"/>
  <c r="S820" i="2"/>
  <c r="S878" i="2"/>
  <c r="S899" i="2"/>
  <c r="S916" i="2"/>
  <c r="S963" i="2"/>
  <c r="S973" i="2"/>
  <c r="S996" i="2"/>
  <c r="S1132" i="2"/>
  <c r="S1148" i="2"/>
  <c r="D15" i="1"/>
  <c r="S1186" i="2" l="1"/>
  <c r="S1178" i="2"/>
  <c r="S1188" i="2"/>
  <c r="S1189" i="2"/>
  <c r="S1116" i="2"/>
  <c r="S1004" i="2"/>
  <c r="O927" i="3"/>
  <c r="O1230" i="3"/>
  <c r="O1198" i="3"/>
  <c r="O1174" i="3"/>
  <c r="O894" i="3"/>
  <c r="O806" i="3"/>
  <c r="O510" i="3"/>
  <c r="O262" i="3"/>
  <c r="O14" i="3"/>
  <c r="O1148" i="3"/>
  <c r="O1084" i="3"/>
  <c r="O1068" i="3"/>
  <c r="O1020" i="3"/>
  <c r="O988" i="3"/>
  <c r="O956" i="3"/>
  <c r="O796" i="3"/>
  <c r="O708" i="3"/>
  <c r="O652" i="3"/>
  <c r="O380" i="3"/>
  <c r="O252" i="3"/>
  <c r="O172" i="3"/>
  <c r="O108" i="3"/>
  <c r="O1233" i="3"/>
  <c r="O1225" i="3"/>
  <c r="O1217" i="3"/>
  <c r="O1209" i="3"/>
  <c r="O1201" i="3"/>
  <c r="O1193" i="3"/>
  <c r="O1185" i="3"/>
  <c r="O1177" i="3"/>
  <c r="O1161" i="3"/>
  <c r="O1153" i="3"/>
  <c r="O1145" i="3"/>
  <c r="O1137" i="3"/>
  <c r="O1129" i="3"/>
  <c r="O1121" i="3"/>
  <c r="O1113" i="3"/>
  <c r="O1105" i="3"/>
  <c r="O1097" i="3"/>
  <c r="O1089" i="3"/>
  <c r="O1081" i="3"/>
  <c r="O1073" i="3"/>
  <c r="O1065" i="3"/>
  <c r="O1057" i="3"/>
  <c r="O1049" i="3"/>
  <c r="O1033" i="3"/>
  <c r="O1025" i="3"/>
  <c r="O1017" i="3"/>
  <c r="O1009" i="3"/>
  <c r="O1001" i="3"/>
  <c r="O993" i="3"/>
  <c r="O985" i="3"/>
  <c r="O977" i="3"/>
  <c r="O969" i="3"/>
  <c r="O961" i="3"/>
  <c r="O953" i="3"/>
  <c r="O945" i="3"/>
  <c r="O937" i="3"/>
  <c r="O929" i="3"/>
  <c r="O921" i="3"/>
  <c r="O913" i="3"/>
  <c r="O905" i="3"/>
  <c r="O897" i="3"/>
  <c r="O889" i="3"/>
  <c r="O881" i="3"/>
  <c r="O873" i="3"/>
  <c r="O865" i="3"/>
  <c r="O857" i="3"/>
  <c r="O849" i="3"/>
  <c r="O841" i="3"/>
  <c r="O833" i="3"/>
  <c r="O825" i="3"/>
  <c r="O817" i="3"/>
  <c r="O809" i="3"/>
  <c r="O801" i="3"/>
  <c r="O793" i="3"/>
  <c r="O785" i="3"/>
  <c r="O777" i="3"/>
  <c r="O769" i="3"/>
  <c r="O761" i="3"/>
  <c r="O745" i="3"/>
  <c r="O737" i="3"/>
  <c r="O729" i="3"/>
  <c r="O721" i="3"/>
  <c r="O713" i="3"/>
  <c r="O705" i="3"/>
  <c r="O697" i="3"/>
  <c r="O689" i="3"/>
  <c r="O681" i="3"/>
  <c r="O673" i="3"/>
  <c r="O665" i="3"/>
  <c r="O657" i="3"/>
  <c r="O649" i="3"/>
  <c r="O641" i="3"/>
  <c r="O633" i="3"/>
  <c r="O625" i="3"/>
  <c r="O617" i="3"/>
  <c r="O609" i="3"/>
  <c r="O601" i="3"/>
  <c r="O593" i="3"/>
  <c r="O585" i="3"/>
  <c r="O577" i="3"/>
  <c r="O569" i="3"/>
  <c r="O561" i="3"/>
  <c r="O553" i="3"/>
  <c r="O545" i="3"/>
  <c r="O537" i="3"/>
  <c r="O529" i="3"/>
  <c r="O521" i="3"/>
  <c r="O513" i="3"/>
  <c r="O505" i="3"/>
  <c r="O497" i="3"/>
  <c r="O489" i="3"/>
  <c r="O481" i="3"/>
  <c r="O473" i="3"/>
  <c r="O465" i="3"/>
  <c r="O1206" i="3"/>
  <c r="O1182" i="3"/>
  <c r="O1142" i="3"/>
  <c r="O1118" i="3"/>
  <c r="O1078" i="3"/>
  <c r="O1054" i="3"/>
  <c r="O1014" i="3"/>
  <c r="O990" i="3"/>
  <c r="O950" i="3"/>
  <c r="O926" i="3"/>
  <c r="O886" i="3"/>
  <c r="O862" i="3"/>
  <c r="O822" i="3"/>
  <c r="O798" i="3"/>
  <c r="O750" i="3"/>
  <c r="O718" i="3"/>
  <c r="O686" i="3"/>
  <c r="O670" i="3"/>
  <c r="O662" i="3"/>
  <c r="O646" i="3"/>
  <c r="O638" i="3"/>
  <c r="O622" i="3"/>
  <c r="O614" i="3"/>
  <c r="O598" i="3"/>
  <c r="O590" i="3"/>
  <c r="O558" i="3"/>
  <c r="O534" i="3"/>
  <c r="O494" i="3"/>
  <c r="O470" i="3"/>
  <c r="O438" i="3"/>
  <c r="O430" i="3"/>
  <c r="O414" i="3"/>
  <c r="O406" i="3"/>
  <c r="O390" i="3"/>
  <c r="O382" i="3"/>
  <c r="O366" i="3"/>
  <c r="O358" i="3"/>
  <c r="O342" i="3"/>
  <c r="O334" i="3"/>
  <c r="O302" i="3"/>
  <c r="O278" i="3"/>
  <c r="O238" i="3"/>
  <c r="O214" i="3"/>
  <c r="O182" i="3"/>
  <c r="O174" i="3"/>
  <c r="O158" i="3"/>
  <c r="O150" i="3"/>
  <c r="O134" i="3"/>
  <c r="O126" i="3"/>
  <c r="O110" i="3"/>
  <c r="O102" i="3"/>
  <c r="O86" i="3"/>
  <c r="O78" i="3"/>
  <c r="O46" i="3"/>
  <c r="O22" i="3"/>
  <c r="O457" i="3"/>
  <c r="O449" i="3"/>
  <c r="O441" i="3"/>
  <c r="O433" i="3"/>
  <c r="O425" i="3"/>
  <c r="O417" i="3"/>
  <c r="O409" i="3"/>
  <c r="O401" i="3"/>
  <c r="O393" i="3"/>
  <c r="O385" i="3"/>
  <c r="O377" i="3"/>
  <c r="O369" i="3"/>
  <c r="O361" i="3"/>
  <c r="O353" i="3"/>
  <c r="O345" i="3"/>
  <c r="O337" i="3"/>
  <c r="O329" i="3"/>
  <c r="O321" i="3"/>
  <c r="O313" i="3"/>
  <c r="O305" i="3"/>
  <c r="O297" i="3"/>
  <c r="O289" i="3"/>
  <c r="O281" i="3"/>
  <c r="O265" i="3"/>
  <c r="O257" i="3"/>
  <c r="O249" i="3"/>
  <c r="O241" i="3"/>
  <c r="O233" i="3"/>
  <c r="O225" i="3"/>
  <c r="O217" i="3"/>
  <c r="O209" i="3"/>
  <c r="O201" i="3"/>
  <c r="O193" i="3"/>
  <c r="O185" i="3"/>
  <c r="O177" i="3"/>
  <c r="O169" i="3"/>
  <c r="O161" i="3"/>
  <c r="O153" i="3"/>
  <c r="O145" i="3"/>
  <c r="O137" i="3"/>
  <c r="O121" i="3"/>
  <c r="O113" i="3"/>
  <c r="O105" i="3"/>
  <c r="O97" i="3"/>
  <c r="O89" i="3"/>
  <c r="O81" i="3"/>
  <c r="O73" i="3"/>
  <c r="O65" i="3"/>
  <c r="O57" i="3"/>
  <c r="O49" i="3"/>
  <c r="O41" i="3"/>
  <c r="O33" i="3"/>
  <c r="O25" i="3"/>
  <c r="O9" i="3"/>
  <c r="O1245" i="3"/>
  <c r="O1229" i="3"/>
  <c r="O1205" i="3"/>
  <c r="O1157" i="3"/>
  <c r="O1141" i="3"/>
  <c r="O1125" i="3"/>
  <c r="O1101" i="3"/>
  <c r="O1077" i="3"/>
  <c r="O1061" i="3"/>
  <c r="O1037" i="3"/>
  <c r="O1029" i="3"/>
  <c r="O997" i="3"/>
  <c r="O973" i="3"/>
  <c r="O965" i="3"/>
  <c r="O933" i="3"/>
  <c r="O909" i="3"/>
  <c r="O901" i="3"/>
  <c r="O885" i="3"/>
  <c r="O837" i="3"/>
  <c r="O669" i="3"/>
  <c r="O629" i="3"/>
  <c r="O453" i="3"/>
  <c r="O437" i="3"/>
  <c r="O413" i="3"/>
  <c r="O373" i="3"/>
  <c r="O325" i="3"/>
  <c r="O245" i="3"/>
  <c r="O237" i="3"/>
  <c r="O213" i="3"/>
  <c r="O181" i="3"/>
  <c r="O117" i="3"/>
  <c r="S1177" i="2"/>
  <c r="S1153" i="2"/>
  <c r="S1129" i="2"/>
  <c r="S1113" i="2"/>
  <c r="S1081" i="2"/>
  <c r="S1065" i="2"/>
  <c r="S1049" i="2"/>
  <c r="S1105" i="2"/>
  <c r="S1185" i="2"/>
  <c r="S1161" i="2"/>
  <c r="S1137" i="2"/>
  <c r="S1121" i="2"/>
  <c r="S1097" i="2"/>
  <c r="S1089" i="2"/>
  <c r="S1073" i="2"/>
  <c r="S1057" i="2"/>
  <c r="S1180" i="2"/>
  <c r="S1127" i="2"/>
  <c r="S1100" i="2"/>
  <c r="S1041" i="2"/>
  <c r="S1184" i="2"/>
  <c r="S1176" i="2"/>
  <c r="S1168" i="2"/>
  <c r="S1160" i="2"/>
  <c r="S1152" i="2"/>
  <c r="S1144" i="2"/>
  <c r="S1136" i="2"/>
  <c r="S1128" i="2"/>
  <c r="S1120" i="2"/>
  <c r="S1112" i="2"/>
  <c r="S1104" i="2"/>
  <c r="S1096" i="2"/>
  <c r="S1088" i="2"/>
  <c r="S1080" i="2"/>
  <c r="S1145" i="2"/>
  <c r="S1143" i="2"/>
  <c r="S1169" i="2"/>
  <c r="S1061" i="2"/>
  <c r="S977" i="2"/>
  <c r="S1173" i="2"/>
  <c r="S1165" i="2"/>
  <c r="S1157" i="2"/>
  <c r="S1133" i="2"/>
  <c r="S1125" i="2"/>
  <c r="S1117" i="2"/>
  <c r="S1109" i="2"/>
  <c r="S1101" i="2"/>
  <c r="S1085" i="2"/>
  <c r="S1077" i="2"/>
  <c r="S1069" i="2"/>
  <c r="S1053" i="2"/>
  <c r="S1045" i="2"/>
  <c r="S1037" i="2"/>
  <c r="S1029" i="2"/>
  <c r="S1021" i="2"/>
  <c r="S1005" i="2"/>
  <c r="S997" i="2"/>
  <c r="S989" i="2"/>
  <c r="S981" i="2"/>
  <c r="S957" i="2"/>
  <c r="S949" i="2"/>
  <c r="S1141" i="2"/>
  <c r="S1079" i="2"/>
  <c r="S1060" i="2"/>
  <c r="S1072" i="2"/>
  <c r="S1064" i="2"/>
  <c r="S1056" i="2"/>
  <c r="S1048" i="2"/>
  <c r="S1040" i="2"/>
  <c r="S1032" i="2"/>
  <c r="S1024" i="2"/>
  <c r="S1016" i="2"/>
  <c r="S1008" i="2"/>
  <c r="S1000" i="2"/>
  <c r="S992" i="2"/>
  <c r="S984" i="2"/>
  <c r="S976" i="2"/>
  <c r="S968" i="2"/>
  <c r="O1237" i="3"/>
  <c r="O1213" i="3"/>
  <c r="O1197" i="3"/>
  <c r="O1181" i="3"/>
  <c r="O1173" i="3"/>
  <c r="O1149" i="3"/>
  <c r="O1133" i="3"/>
  <c r="O1117" i="3"/>
  <c r="O1109" i="3"/>
  <c r="O1085" i="3"/>
  <c r="O1069" i="3"/>
  <c r="O645" i="3"/>
  <c r="O605" i="3"/>
  <c r="O477" i="3"/>
  <c r="O445" i="3"/>
  <c r="O389" i="3"/>
  <c r="O349" i="3"/>
  <c r="O221" i="3"/>
  <c r="O189" i="3"/>
  <c r="O133" i="3"/>
  <c r="O93" i="3"/>
  <c r="O1053" i="3"/>
  <c r="O1045" i="3"/>
  <c r="O1021" i="3"/>
  <c r="O1005" i="3"/>
  <c r="O989" i="3"/>
  <c r="O981" i="3"/>
  <c r="O957" i="3"/>
  <c r="O941" i="3"/>
  <c r="O925" i="3"/>
  <c r="O917" i="3"/>
  <c r="O893" i="3"/>
  <c r="O877" i="3"/>
  <c r="O861" i="3"/>
  <c r="O853" i="3"/>
  <c r="O829" i="3"/>
  <c r="O813" i="3"/>
  <c r="O797" i="3"/>
  <c r="O789" i="3"/>
  <c r="O765" i="3"/>
  <c r="O757" i="3"/>
  <c r="O749" i="3"/>
  <c r="O741" i="3"/>
  <c r="O733" i="3"/>
  <c r="O725" i="3"/>
  <c r="O717" i="3"/>
  <c r="O709" i="3"/>
  <c r="O701" i="3"/>
  <c r="O693" i="3"/>
  <c r="O685" i="3"/>
  <c r="O677" i="3"/>
  <c r="O661" i="3"/>
  <c r="O653" i="3"/>
  <c r="O637" i="3"/>
  <c r="O621" i="3"/>
  <c r="O613" i="3"/>
  <c r="O597" i="3"/>
  <c r="O589" i="3"/>
  <c r="O573" i="3"/>
  <c r="O565" i="3"/>
  <c r="O557" i="3"/>
  <c r="O549" i="3"/>
  <c r="O541" i="3"/>
  <c r="O533" i="3"/>
  <c r="O525" i="3"/>
  <c r="O517" i="3"/>
  <c r="O509" i="3"/>
  <c r="O485" i="3"/>
  <c r="O461" i="3"/>
  <c r="O429" i="3"/>
  <c r="O421" i="3"/>
  <c r="O405" i="3"/>
  <c r="O397" i="3"/>
  <c r="O381" i="3"/>
  <c r="O365" i="3"/>
  <c r="O357" i="3"/>
  <c r="O341" i="3"/>
  <c r="O333" i="3"/>
  <c r="O317" i="3"/>
  <c r="O309" i="3"/>
  <c r="O301" i="3"/>
  <c r="O293" i="3"/>
  <c r="O285" i="3"/>
  <c r="O277" i="3"/>
  <c r="O269" i="3"/>
  <c r="O261" i="3"/>
  <c r="O253" i="3"/>
  <c r="O229" i="3"/>
  <c r="O205" i="3"/>
  <c r="O173" i="3"/>
  <c r="O165" i="3"/>
  <c r="O149" i="3"/>
  <c r="O141" i="3"/>
  <c r="O125" i="3"/>
  <c r="O109" i="3"/>
  <c r="O101" i="3"/>
  <c r="O85" i="3"/>
  <c r="O77" i="3"/>
  <c r="O61" i="3"/>
  <c r="O53" i="3"/>
  <c r="O45" i="3"/>
  <c r="O37" i="3"/>
  <c r="O29" i="3"/>
  <c r="O21" i="3"/>
  <c r="O13" i="3"/>
  <c r="O5" i="3"/>
  <c r="O644" i="3"/>
  <c r="O580" i="3"/>
  <c r="O516" i="3"/>
  <c r="O452" i="3"/>
  <c r="O388" i="3"/>
  <c r="O324" i="3"/>
  <c r="O260" i="3"/>
  <c r="O196" i="3"/>
  <c r="O132" i="3"/>
  <c r="O68" i="3"/>
  <c r="O4" i="3"/>
  <c r="O1189" i="2"/>
  <c r="O1181" i="2"/>
  <c r="O1173" i="2"/>
  <c r="O1165" i="2"/>
  <c r="O1157" i="2"/>
  <c r="O1149" i="2"/>
  <c r="O1141" i="2"/>
  <c r="O1133" i="2"/>
  <c r="O1125" i="2"/>
  <c r="O1117" i="2"/>
  <c r="O1109" i="2"/>
  <c r="O1101" i="2"/>
  <c r="O1093" i="2"/>
  <c r="O1085" i="2"/>
  <c r="O1077" i="2"/>
  <c r="O1069" i="2"/>
  <c r="O1061" i="2"/>
  <c r="O1053" i="2"/>
  <c r="O1045" i="2"/>
  <c r="O1037" i="2"/>
  <c r="O1029" i="2"/>
  <c r="O1021" i="2"/>
  <c r="O1013" i="2"/>
  <c r="O1005" i="2"/>
  <c r="O997" i="2"/>
  <c r="O989" i="2"/>
  <c r="O981" i="2"/>
  <c r="O973" i="2"/>
  <c r="O965" i="2"/>
  <c r="O957" i="2"/>
  <c r="O949" i="2"/>
  <c r="O941" i="2"/>
  <c r="O933" i="2"/>
  <c r="O925" i="2"/>
  <c r="O917" i="2"/>
  <c r="O909" i="2"/>
  <c r="O901" i="2"/>
  <c r="O893" i="2"/>
  <c r="O885" i="2"/>
  <c r="O877" i="2"/>
  <c r="O869" i="2"/>
  <c r="O861" i="2"/>
  <c r="O853" i="2"/>
  <c r="O845" i="2"/>
  <c r="O837" i="2"/>
  <c r="O829" i="2"/>
  <c r="O821" i="2"/>
  <c r="O813" i="2"/>
  <c r="O805" i="2"/>
  <c r="O797" i="2"/>
  <c r="O789" i="2"/>
  <c r="O781" i="2"/>
  <c r="O773" i="2"/>
  <c r="O765" i="2"/>
  <c r="O757" i="2"/>
  <c r="O749" i="2"/>
  <c r="O741" i="2"/>
  <c r="O733" i="2"/>
  <c r="O725" i="2"/>
  <c r="O717" i="2"/>
  <c r="O709" i="2"/>
  <c r="O701" i="2"/>
  <c r="O693" i="2"/>
  <c r="O685" i="2"/>
  <c r="O677" i="2"/>
  <c r="O669" i="2"/>
  <c r="O661" i="2"/>
  <c r="O653" i="2"/>
  <c r="O645" i="2"/>
  <c r="O637" i="2"/>
  <c r="O629" i="2"/>
  <c r="O621" i="2"/>
  <c r="O613" i="2"/>
  <c r="O605" i="2"/>
  <c r="O597" i="2"/>
  <c r="O589" i="2"/>
  <c r="O581" i="2"/>
  <c r="O573" i="2"/>
  <c r="O565" i="2"/>
  <c r="O557" i="2"/>
  <c r="O549" i="2"/>
  <c r="O541" i="2"/>
  <c r="O533" i="2"/>
  <c r="O525" i="2"/>
  <c r="O517" i="2"/>
  <c r="O509" i="2"/>
  <c r="O501" i="2"/>
  <c r="O493" i="2"/>
  <c r="O485" i="2"/>
  <c r="O477" i="2"/>
  <c r="O469" i="2"/>
  <c r="O461" i="2"/>
  <c r="O453" i="2"/>
  <c r="O445" i="2"/>
  <c r="O437" i="2"/>
  <c r="O429" i="2"/>
  <c r="O421" i="2"/>
  <c r="O413" i="2"/>
  <c r="O405" i="2"/>
  <c r="O397" i="2"/>
  <c r="O141" i="2"/>
  <c r="O1184" i="2"/>
  <c r="O1176" i="2"/>
  <c r="O1160" i="2"/>
  <c r="O1144" i="2"/>
  <c r="O1136" i="2"/>
  <c r="O1128" i="2"/>
  <c r="O1120" i="2"/>
  <c r="O1112" i="2"/>
  <c r="O1104" i="2"/>
  <c r="O1096" i="2"/>
  <c r="O1088" i="2"/>
  <c r="O1080" i="2"/>
  <c r="O1072" i="2"/>
  <c r="O389" i="2"/>
  <c r="O381" i="2"/>
  <c r="O365" i="2"/>
  <c r="O357" i="2"/>
  <c r="O349" i="2"/>
  <c r="O341" i="2"/>
  <c r="O333" i="2"/>
  <c r="O325" i="2"/>
  <c r="O317" i="2"/>
  <c r="O309" i="2"/>
  <c r="O301" i="2"/>
  <c r="O293" i="2"/>
  <c r="O285" i="2"/>
  <c r="O277" i="2"/>
  <c r="O269" i="2"/>
  <c r="O261" i="2"/>
  <c r="O253" i="2"/>
  <c r="O245" i="2"/>
  <c r="O237" i="2"/>
  <c r="O229" i="2"/>
  <c r="O221" i="2"/>
  <c r="O213" i="2"/>
  <c r="O205" i="2"/>
  <c r="O197" i="2"/>
  <c r="O189" i="2"/>
  <c r="O181" i="2"/>
  <c r="O173" i="2"/>
  <c r="O157" i="2"/>
  <c r="O149" i="2"/>
  <c r="O133" i="2"/>
  <c r="O125" i="2"/>
  <c r="O117" i="2"/>
  <c r="O109" i="2"/>
  <c r="O101" i="2"/>
  <c r="O93" i="2"/>
  <c r="O85" i="2"/>
  <c r="O77" i="2"/>
  <c r="O69" i="2"/>
  <c r="O61" i="2"/>
  <c r="O53" i="2"/>
  <c r="O45" i="2"/>
  <c r="O37" i="2"/>
  <c r="O29" i="2"/>
  <c r="O21" i="2"/>
  <c r="O13" i="2"/>
  <c r="O5" i="2"/>
  <c r="O1177" i="2"/>
  <c r="O1161" i="2"/>
  <c r="O1137" i="2"/>
  <c r="O1129" i="2"/>
  <c r="O1073" i="2"/>
  <c r="O1065" i="2"/>
  <c r="O1049" i="2"/>
  <c r="O1033" i="2"/>
  <c r="O1009" i="2"/>
  <c r="O1001" i="2"/>
  <c r="O985" i="2"/>
  <c r="O969" i="2"/>
  <c r="O945" i="2"/>
  <c r="O913" i="2"/>
  <c r="O881" i="2"/>
  <c r="O849" i="2"/>
  <c r="O817" i="2"/>
  <c r="O785" i="2"/>
  <c r="O721" i="2"/>
  <c r="O689" i="2"/>
  <c r="O657" i="2"/>
  <c r="O625" i="2"/>
  <c r="O617" i="2"/>
  <c r="O609" i="2"/>
  <c r="O553" i="2"/>
  <c r="O513" i="2"/>
  <c r="O489" i="2"/>
  <c r="O385" i="2"/>
  <c r="O361" i="2"/>
  <c r="O337" i="2"/>
  <c r="O297" i="2"/>
  <c r="O257" i="2"/>
  <c r="O233" i="2"/>
  <c r="O193" i="2"/>
  <c r="O129" i="2"/>
  <c r="O105" i="2"/>
  <c r="O97" i="2"/>
  <c r="O81" i="2"/>
  <c r="O41" i="2"/>
  <c r="O658" i="2"/>
  <c r="O594" i="2"/>
  <c r="O530" i="2"/>
  <c r="O466" i="2"/>
  <c r="O402" i="2"/>
  <c r="O338" i="2"/>
  <c r="O274" i="2"/>
  <c r="O210" i="2"/>
  <c r="O146" i="2"/>
  <c r="O82" i="2"/>
  <c r="O18" i="2"/>
  <c r="O1064" i="2"/>
  <c r="O1056" i="2"/>
  <c r="O1048" i="2"/>
  <c r="O1032" i="2"/>
  <c r="O1016" i="2"/>
  <c r="O1008" i="2"/>
  <c r="O1000" i="2"/>
  <c r="O992" i="2"/>
  <c r="O984" i="2"/>
  <c r="O968" i="2"/>
  <c r="O960" i="2"/>
  <c r="O952" i="2"/>
  <c r="O944" i="2"/>
  <c r="O936" i="2"/>
  <c r="O920" i="2"/>
  <c r="O912" i="2"/>
  <c r="O904" i="2"/>
  <c r="O888" i="2"/>
  <c r="O880" i="2"/>
  <c r="O872" i="2"/>
  <c r="O856" i="2"/>
  <c r="O848" i="2"/>
  <c r="O840" i="2"/>
  <c r="O832" i="2"/>
  <c r="O824" i="2"/>
  <c r="O816" i="2"/>
  <c r="O808" i="2"/>
  <c r="O800" i="2"/>
  <c r="O784" i="2"/>
  <c r="O776" i="2"/>
  <c r="O768" i="2"/>
  <c r="O752" i="2"/>
  <c r="O744" i="2"/>
  <c r="O736" i="2"/>
  <c r="O720" i="2"/>
  <c r="O712" i="2"/>
  <c r="O704" i="2"/>
  <c r="O696" i="2"/>
  <c r="O688" i="2"/>
  <c r="O680" i="2"/>
  <c r="O672" i="2"/>
  <c r="O664" i="2"/>
  <c r="O656" i="2"/>
  <c r="O648" i="2"/>
  <c r="O640" i="2"/>
  <c r="O632" i="2"/>
  <c r="O624" i="2"/>
  <c r="O616" i="2"/>
  <c r="O608" i="2"/>
  <c r="O600" i="2"/>
  <c r="O592" i="2"/>
  <c r="O584" i="2"/>
  <c r="O576" i="2"/>
  <c r="O568" i="2"/>
  <c r="O560" i="2"/>
  <c r="O552" i="2"/>
  <c r="O544" i="2"/>
  <c r="O536" i="2"/>
  <c r="O528" i="2"/>
  <c r="O520" i="2"/>
  <c r="O512" i="2"/>
  <c r="O504" i="2"/>
  <c r="O496" i="2"/>
  <c r="O488" i="2"/>
  <c r="O480" i="2"/>
  <c r="O472" i="2"/>
  <c r="O464" i="2"/>
  <c r="O456" i="2"/>
  <c r="O448" i="2"/>
  <c r="O440" i="2"/>
  <c r="O432" i="2"/>
  <c r="O424" i="2"/>
  <c r="O416" i="2"/>
  <c r="O408" i="2"/>
  <c r="O400" i="2"/>
  <c r="O392" i="2"/>
  <c r="O384" i="2"/>
  <c r="O376" i="2"/>
  <c r="O368" i="2"/>
  <c r="O360" i="2"/>
  <c r="O352" i="2"/>
  <c r="O344" i="2"/>
  <c r="O336" i="2"/>
  <c r="O328" i="2"/>
  <c r="O320" i="2"/>
  <c r="O312" i="2"/>
  <c r="O304" i="2"/>
  <c r="O296" i="2"/>
  <c r="O288" i="2"/>
  <c r="O280" i="2"/>
  <c r="O272" i="2"/>
  <c r="O264" i="2"/>
  <c r="O256" i="2"/>
  <c r="O248" i="2"/>
  <c r="O240" i="2"/>
  <c r="O232" i="2"/>
  <c r="O224" i="2"/>
  <c r="O216" i="2"/>
  <c r="O208" i="2"/>
  <c r="O200" i="2"/>
  <c r="O192" i="2"/>
  <c r="O184" i="2"/>
  <c r="O176" i="2"/>
  <c r="O168" i="2"/>
  <c r="O160" i="2"/>
  <c r="O152" i="2"/>
  <c r="O144" i="2"/>
  <c r="O136" i="2"/>
  <c r="O128" i="2"/>
  <c r="O120" i="2"/>
  <c r="O112" i="2"/>
  <c r="O104" i="2"/>
  <c r="O96" i="2"/>
  <c r="O88" i="2"/>
  <c r="O80" i="2"/>
  <c r="O72" i="2"/>
  <c r="O64" i="2"/>
  <c r="O56" i="2"/>
  <c r="O48" i="2"/>
  <c r="O40" i="2"/>
  <c r="O32" i="2"/>
  <c r="O24" i="2"/>
  <c r="O16" i="2"/>
  <c r="O8" i="2"/>
  <c r="O1180" i="2"/>
  <c r="O1172" i="2"/>
  <c r="O1156" i="2"/>
  <c r="O1148" i="2"/>
  <c r="O1132" i="2"/>
  <c r="O1124" i="2"/>
  <c r="O1116" i="2"/>
  <c r="O1108" i="2"/>
  <c r="O1100" i="2"/>
  <c r="O1092" i="2"/>
  <c r="O1084" i="2"/>
  <c r="O1076" i="2"/>
  <c r="O1068" i="2"/>
  <c r="O1052" i="2"/>
  <c r="O1044" i="2"/>
  <c r="O1028" i="2"/>
  <c r="O1020" i="2"/>
  <c r="O1004" i="2"/>
  <c r="O996" i="2"/>
  <c r="O988" i="2"/>
  <c r="O980" i="2"/>
  <c r="O972" i="2"/>
  <c r="O964" i="2"/>
  <c r="O956" i="2"/>
  <c r="O940" i="2"/>
  <c r="O932" i="2"/>
  <c r="O916" i="2"/>
  <c r="O908" i="2"/>
  <c r="O900" i="2"/>
  <c r="O892" i="2"/>
  <c r="O884" i="2"/>
  <c r="O876" i="2"/>
  <c r="O868" i="2"/>
  <c r="O860" i="2"/>
  <c r="O852" i="2"/>
  <c r="O844" i="2"/>
  <c r="O836" i="2"/>
  <c r="O828" i="2"/>
  <c r="O820" i="2"/>
  <c r="O812" i="2"/>
  <c r="O804" i="2"/>
  <c r="O796" i="2"/>
  <c r="O788" i="2"/>
  <c r="O780" i="2"/>
  <c r="O772" i="2"/>
  <c r="O764" i="2"/>
  <c r="O756" i="2"/>
  <c r="O748" i="2"/>
  <c r="O740" i="2"/>
  <c r="O724" i="2"/>
  <c r="O716" i="2"/>
  <c r="O708" i="2"/>
  <c r="O692" i="2"/>
  <c r="O684" i="2"/>
  <c r="O676" i="2"/>
  <c r="O668" i="2"/>
  <c r="O660" i="2"/>
  <c r="O652" i="2"/>
  <c r="O644" i="2"/>
  <c r="O636" i="2"/>
  <c r="O628" i="2"/>
  <c r="O620" i="2"/>
  <c r="O612" i="2"/>
  <c r="O604" i="2"/>
  <c r="O596" i="2"/>
  <c r="O588" i="2"/>
  <c r="O580" i="2"/>
  <c r="O564" i="2"/>
  <c r="O548" i="2"/>
  <c r="O532" i="2"/>
  <c r="O524" i="2"/>
  <c r="O516" i="2"/>
  <c r="O508" i="2"/>
  <c r="O500" i="2"/>
  <c r="O492" i="2"/>
  <c r="O484" i="2"/>
  <c r="O476" i="2"/>
  <c r="O468" i="2"/>
  <c r="O460" i="2"/>
  <c r="O452" i="2"/>
  <c r="O444" i="2"/>
  <c r="O436" i="2"/>
  <c r="O428" i="2"/>
  <c r="O420" i="2"/>
  <c r="O412" i="2"/>
  <c r="O404" i="2"/>
  <c r="O396" i="2"/>
  <c r="O388" i="2"/>
  <c r="O380" i="2"/>
  <c r="O372" i="2"/>
  <c r="O364" i="2"/>
  <c r="O356" i="2"/>
  <c r="O340" i="2"/>
  <c r="O332" i="2"/>
  <c r="O324" i="2"/>
  <c r="O316" i="2"/>
  <c r="O308" i="2"/>
  <c r="O300" i="2"/>
  <c r="O292" i="2"/>
  <c r="O284" i="2"/>
  <c r="O276" i="2"/>
  <c r="O268" i="2"/>
  <c r="O260" i="2"/>
  <c r="O252" i="2"/>
  <c r="O244" i="2"/>
  <c r="O228" i="2"/>
  <c r="O220" i="2"/>
  <c r="O212" i="2"/>
  <c r="O204" i="2"/>
  <c r="O188" i="2"/>
  <c r="O180" i="2"/>
  <c r="O172" i="2"/>
  <c r="O164" i="2"/>
  <c r="O156" i="2"/>
  <c r="O148" i="2"/>
  <c r="O140" i="2"/>
  <c r="O132" i="2"/>
  <c r="O124" i="2"/>
  <c r="O116" i="2"/>
  <c r="O108" i="2"/>
  <c r="O100" i="2"/>
  <c r="O92" i="2"/>
  <c r="O84" i="2"/>
  <c r="O76" i="2"/>
  <c r="O68" i="2"/>
  <c r="O60" i="2"/>
  <c r="O52" i="2"/>
  <c r="O36" i="2"/>
  <c r="O20" i="2"/>
  <c r="O12" i="2"/>
  <c r="O4" i="2"/>
  <c r="O1185" i="2"/>
  <c r="O1169" i="2"/>
  <c r="O1153" i="2"/>
  <c r="O1145" i="2"/>
  <c r="O1121" i="2"/>
  <c r="O1105" i="2"/>
  <c r="O1089" i="2"/>
  <c r="O1081" i="2"/>
  <c r="O1057" i="2"/>
  <c r="O1041" i="2"/>
  <c r="O1025" i="2"/>
  <c r="O1017" i="2"/>
  <c r="O993" i="2"/>
  <c r="O977" i="2"/>
  <c r="O961" i="2"/>
  <c r="O953" i="2"/>
  <c r="O937" i="2"/>
  <c r="O929" i="2"/>
  <c r="O921" i="2"/>
  <c r="O905" i="2"/>
  <c r="O897" i="2"/>
  <c r="O889" i="2"/>
  <c r="O873" i="2"/>
  <c r="O865" i="2"/>
  <c r="O857" i="2"/>
  <c r="O841" i="2"/>
  <c r="O833" i="2"/>
  <c r="O825" i="2"/>
  <c r="O809" i="2"/>
  <c r="O801" i="2"/>
  <c r="O793" i="2"/>
  <c r="O777" i="2"/>
  <c r="O769" i="2"/>
  <c r="O761" i="2"/>
  <c r="O745" i="2"/>
  <c r="O737" i="2"/>
  <c r="O729" i="2"/>
  <c r="O713" i="2"/>
  <c r="O705" i="2"/>
  <c r="O697" i="2"/>
  <c r="O681" i="2"/>
  <c r="O673" i="2"/>
  <c r="O641" i="2"/>
  <c r="O593" i="2"/>
  <c r="O577" i="2"/>
  <c r="O545" i="2"/>
  <c r="O529" i="2"/>
  <c r="O481" i="2"/>
  <c r="O465" i="2"/>
  <c r="O425" i="2"/>
  <c r="O417" i="2"/>
  <c r="O401" i="2"/>
  <c r="O321" i="2"/>
  <c r="O289" i="2"/>
  <c r="O273" i="2"/>
  <c r="O225" i="2"/>
  <c r="O209" i="2"/>
  <c r="O169" i="2"/>
  <c r="O161" i="2"/>
  <c r="O145" i="2"/>
  <c r="O65" i="2"/>
  <c r="O33" i="2"/>
  <c r="O17" i="2"/>
  <c r="O665" i="2"/>
  <c r="O649" i="2"/>
  <c r="O633" i="2"/>
  <c r="O601" i="2"/>
  <c r="O585" i="2"/>
  <c r="O569" i="2"/>
  <c r="O561" i="2"/>
  <c r="O537" i="2"/>
  <c r="O521" i="2"/>
  <c r="O505" i="2"/>
  <c r="O497" i="2"/>
  <c r="O473" i="2"/>
  <c r="O457" i="2"/>
  <c r="O441" i="2"/>
  <c r="O433" i="2"/>
  <c r="O409" i="2"/>
  <c r="O393" i="2"/>
  <c r="O377" i="2"/>
  <c r="O369" i="2"/>
  <c r="O345" i="2"/>
  <c r="O329" i="2"/>
  <c r="O313" i="2"/>
  <c r="O305" i="2"/>
  <c r="O281" i="2"/>
  <c r="O265" i="2"/>
  <c r="O249" i="2"/>
  <c r="O241" i="2"/>
  <c r="O217" i="2"/>
  <c r="O201" i="2"/>
  <c r="O185" i="2"/>
  <c r="O177" i="2"/>
  <c r="O153" i="2"/>
  <c r="O137" i="2"/>
  <c r="O121" i="2"/>
  <c r="O113" i="2"/>
  <c r="O89" i="2"/>
  <c r="O73" i="2"/>
  <c r="O57" i="2"/>
  <c r="O49" i="2"/>
  <c r="O25" i="2"/>
  <c r="O9" i="2"/>
  <c r="O639" i="2"/>
  <c r="O575" i="2"/>
  <c r="O511" i="2"/>
  <c r="O447" i="2"/>
  <c r="O383" i="2"/>
  <c r="O319" i="2"/>
  <c r="O255" i="2"/>
  <c r="O191" i="2"/>
  <c r="O127" i="2"/>
  <c r="O63" i="2"/>
  <c r="E6" i="1" l="1"/>
  <c r="E1" i="1"/>
  <c r="C2" i="9"/>
  <c r="A2" i="9"/>
  <c r="A3" i="1"/>
  <c r="B3" i="1" l="1"/>
  <c r="F6" i="1"/>
  <c r="E16" i="1"/>
  <c r="F16" i="1"/>
  <c r="E13" i="1"/>
  <c r="F13" i="1"/>
  <c r="F14" i="1" s="1"/>
  <c r="E10" i="1"/>
  <c r="E11" i="1"/>
  <c r="E4" i="1"/>
  <c r="A4" i="1"/>
  <c r="E14" i="1" l="1"/>
  <c r="E15" i="1"/>
  <c r="F15" i="1"/>
  <c r="E12" i="1"/>
  <c r="B4" i="1"/>
  <c r="A5" i="1"/>
  <c r="F12" i="1" l="1"/>
  <c r="B5" i="1"/>
  <c r="F5" i="1"/>
  <c r="F1" i="1"/>
  <c r="A6" i="1"/>
  <c r="B6" i="1" l="1"/>
  <c r="E5" i="1"/>
  <c r="A7" i="1"/>
  <c r="B7" i="1" l="1"/>
  <c r="A8" i="1"/>
  <c r="B8" i="1" l="1"/>
  <c r="A9" i="1"/>
  <c r="B9" i="1" l="1"/>
  <c r="A10" i="1"/>
  <c r="B10" i="1" l="1"/>
  <c r="A11" i="1"/>
  <c r="B11" i="1" l="1"/>
  <c r="A12" i="1"/>
  <c r="B12" i="1" l="1"/>
  <c r="A13" i="1"/>
  <c r="B13" i="1" l="1"/>
  <c r="A14" i="1"/>
  <c r="B14" i="1" l="1"/>
  <c r="A15" i="1"/>
  <c r="B15" i="1" l="1"/>
  <c r="A16" i="1"/>
  <c r="B16" i="1" l="1"/>
  <c r="A17" i="1"/>
  <c r="B17" i="1" l="1"/>
  <c r="A18" i="1"/>
  <c r="B18" i="1" l="1"/>
  <c r="A19" i="1"/>
  <c r="B19" i="1" l="1"/>
  <c r="A20" i="1"/>
  <c r="B20" i="1" l="1"/>
  <c r="A21" i="1"/>
  <c r="B21" i="1" l="1"/>
  <c r="A22" i="1"/>
  <c r="B22" i="1" l="1"/>
  <c r="A23" i="1"/>
  <c r="B23" i="1" l="1"/>
  <c r="A24" i="1"/>
  <c r="B24" i="1" l="1"/>
  <c r="A25" i="1"/>
  <c r="B25" i="1" l="1"/>
  <c r="A26" i="1"/>
  <c r="B26" i="1" l="1"/>
  <c r="A27" i="1"/>
  <c r="B27" i="1" l="1"/>
  <c r="A28" i="1"/>
  <c r="B28" i="1" l="1"/>
  <c r="A29" i="1"/>
  <c r="B29" i="1" l="1"/>
  <c r="A30" i="1"/>
  <c r="B30" i="1" l="1"/>
  <c r="A31" i="1"/>
  <c r="B31" i="1" l="1"/>
  <c r="A32" i="1"/>
  <c r="B32" i="1" l="1"/>
  <c r="A33" i="1"/>
  <c r="B33" i="1" l="1"/>
  <c r="A34" i="1"/>
  <c r="B34" i="1" l="1"/>
  <c r="A35" i="1"/>
  <c r="B35" i="1" l="1"/>
  <c r="A36" i="1"/>
  <c r="B36" i="1" l="1"/>
  <c r="A37" i="1"/>
  <c r="B37" i="1" l="1"/>
  <c r="A38" i="1"/>
  <c r="B38" i="1" l="1"/>
  <c r="A39" i="1"/>
  <c r="B39" i="1" l="1"/>
  <c r="A40" i="1"/>
  <c r="B40" i="1" l="1"/>
  <c r="A41" i="1"/>
  <c r="B41" i="1" l="1"/>
  <c r="A42" i="1"/>
  <c r="B42" i="1" l="1"/>
  <c r="A43" i="1"/>
  <c r="B43" i="1" l="1"/>
  <c r="A44" i="1"/>
  <c r="B44" i="1" l="1"/>
  <c r="A45" i="1"/>
  <c r="B45" i="1" l="1"/>
  <c r="A46" i="1"/>
  <c r="B46" i="1" l="1"/>
  <c r="A47" i="1"/>
  <c r="B47" i="1" l="1"/>
  <c r="A48" i="1"/>
  <c r="B48" i="1" l="1"/>
  <c r="A49" i="1"/>
  <c r="B49" i="1" l="1"/>
  <c r="A50" i="1"/>
  <c r="B50" i="1" l="1"/>
  <c r="A51" i="1"/>
  <c r="B51" i="1" l="1"/>
  <c r="A52" i="1"/>
  <c r="B52" i="1" l="1"/>
  <c r="A53" i="1"/>
  <c r="B53" i="1" l="1"/>
  <c r="A54" i="1"/>
  <c r="B54" i="1" l="1"/>
  <c r="A55" i="1"/>
  <c r="B55" i="1" l="1"/>
  <c r="A56" i="1"/>
  <c r="B56" i="1" l="1"/>
  <c r="A57" i="1"/>
  <c r="B57" i="1" l="1"/>
  <c r="A58" i="1"/>
  <c r="B58" i="1" l="1"/>
  <c r="A59" i="1"/>
  <c r="B59" i="1" l="1"/>
  <c r="A60" i="1"/>
  <c r="B60" i="1" l="1"/>
  <c r="A61" i="1"/>
  <c r="B61" i="1" l="1"/>
  <c r="A62" i="1"/>
  <c r="B62" i="1" l="1"/>
  <c r="A63" i="1"/>
  <c r="B63" i="1" l="1"/>
  <c r="A64" i="1"/>
  <c r="B64" i="1" l="1"/>
  <c r="A65" i="1"/>
  <c r="B65" i="1" l="1"/>
  <c r="A66" i="1"/>
  <c r="B66" i="1" l="1"/>
  <c r="A67" i="1"/>
  <c r="B67" i="1" l="1"/>
  <c r="A68" i="1"/>
  <c r="B68" i="1" l="1"/>
  <c r="A69" i="1"/>
  <c r="B69" i="1" l="1"/>
  <c r="A70" i="1"/>
  <c r="B70" i="1" l="1"/>
  <c r="A71" i="1"/>
  <c r="B71" i="1" l="1"/>
  <c r="A72" i="1"/>
  <c r="B72" i="1" l="1"/>
  <c r="A73" i="1"/>
  <c r="B73" i="1" l="1"/>
  <c r="A74" i="1"/>
  <c r="B74" i="1" l="1"/>
  <c r="A75" i="1"/>
  <c r="B75" i="1" l="1"/>
  <c r="A76" i="1"/>
  <c r="B76" i="1" l="1"/>
  <c r="A77" i="1"/>
  <c r="B77" i="1" l="1"/>
  <c r="A78" i="1"/>
  <c r="B78" i="1" l="1"/>
  <c r="A79" i="1"/>
  <c r="B79" i="1" l="1"/>
  <c r="A80" i="1"/>
  <c r="B80" i="1" l="1"/>
  <c r="A81" i="1"/>
  <c r="B81" i="1" l="1"/>
  <c r="A82" i="1"/>
  <c r="B82" i="1" l="1"/>
  <c r="A83" i="1"/>
  <c r="B83" i="1" l="1"/>
  <c r="A84" i="1"/>
  <c r="B84" i="1" l="1"/>
  <c r="A85" i="1"/>
  <c r="B85" i="1" l="1"/>
  <c r="A86" i="1"/>
  <c r="B86" i="1" l="1"/>
  <c r="A87" i="1"/>
  <c r="B87" i="1" l="1"/>
  <c r="A88" i="1"/>
  <c r="B88" i="1" l="1"/>
  <c r="A89" i="1"/>
  <c r="B89" i="1" l="1"/>
  <c r="A90" i="1"/>
  <c r="B90" i="1" l="1"/>
  <c r="A91" i="1"/>
  <c r="B91" i="1" l="1"/>
  <c r="A92" i="1"/>
  <c r="B92" i="1" l="1"/>
  <c r="A93" i="1"/>
  <c r="B93" i="1" l="1"/>
  <c r="A94" i="1"/>
  <c r="B94" i="1" l="1"/>
  <c r="A95" i="1"/>
  <c r="B95" i="1" l="1"/>
  <c r="A96" i="1"/>
  <c r="B96" i="1" l="1"/>
  <c r="A97" i="1"/>
  <c r="B97" i="1" l="1"/>
  <c r="A98" i="1"/>
  <c r="B98" i="1" l="1"/>
  <c r="A99" i="1"/>
  <c r="B99" i="1" l="1"/>
  <c r="A100" i="1"/>
  <c r="B100" i="1" l="1"/>
  <c r="A101" i="1"/>
  <c r="B101" i="1" l="1"/>
  <c r="A102" i="1"/>
  <c r="B102" i="1" l="1"/>
  <c r="A103" i="1"/>
  <c r="B103" i="1" l="1"/>
  <c r="A104" i="1"/>
  <c r="B104" i="1" l="1"/>
  <c r="A105" i="1"/>
  <c r="B105" i="1" l="1"/>
  <c r="A106" i="1"/>
  <c r="B106" i="1" l="1"/>
  <c r="A107" i="1"/>
  <c r="B107" i="1" l="1"/>
  <c r="A108" i="1"/>
  <c r="B108" i="1" l="1"/>
  <c r="A109" i="1"/>
  <c r="B109" i="1" l="1"/>
  <c r="A110" i="1"/>
  <c r="B110" i="1" l="1"/>
  <c r="A111" i="1"/>
  <c r="B111" i="1" l="1"/>
  <c r="A112" i="1"/>
  <c r="B112" i="1" l="1"/>
  <c r="A113" i="1"/>
  <c r="B113" i="1" l="1"/>
  <c r="A114" i="1"/>
  <c r="B114" i="1" l="1"/>
  <c r="A115" i="1"/>
  <c r="B115" i="1" l="1"/>
  <c r="A116" i="1"/>
  <c r="B116" i="1" l="1"/>
  <c r="A117" i="1"/>
  <c r="B117" i="1" l="1"/>
  <c r="A118" i="1"/>
  <c r="B118" i="1" l="1"/>
  <c r="A119" i="1"/>
  <c r="B119" i="1" l="1"/>
  <c r="A120" i="1"/>
  <c r="B120" i="1" l="1"/>
  <c r="A121" i="1"/>
  <c r="B121" i="1" l="1"/>
  <c r="A122" i="1"/>
  <c r="B122" i="1" l="1"/>
  <c r="A123" i="1"/>
  <c r="B123" i="1" l="1"/>
  <c r="A124" i="1"/>
  <c r="B124" i="1" l="1"/>
  <c r="A125" i="1"/>
  <c r="B125" i="1" l="1"/>
  <c r="A126" i="1"/>
  <c r="B126" i="1" l="1"/>
  <c r="A127" i="1"/>
  <c r="B127" i="1" l="1"/>
  <c r="A128" i="1"/>
  <c r="B128" i="1" l="1"/>
  <c r="A129" i="1"/>
  <c r="B129" i="1" l="1"/>
  <c r="A130" i="1"/>
  <c r="B130" i="1" l="1"/>
  <c r="A131" i="1"/>
  <c r="B131" i="1" l="1"/>
  <c r="A132" i="1"/>
  <c r="B132" i="1" l="1"/>
  <c r="A133" i="1"/>
  <c r="B133" i="1" l="1"/>
  <c r="A134" i="1"/>
  <c r="B134" i="1" l="1"/>
  <c r="A135" i="1"/>
  <c r="B135" i="1" l="1"/>
  <c r="A136" i="1"/>
  <c r="B136" i="1" l="1"/>
  <c r="A137" i="1"/>
  <c r="B137" i="1" l="1"/>
  <c r="A138" i="1"/>
  <c r="B138" i="1" l="1"/>
  <c r="A139" i="1"/>
  <c r="B139" i="1" l="1"/>
  <c r="A140" i="1"/>
  <c r="B140" i="1" l="1"/>
  <c r="A141" i="1"/>
  <c r="B141" i="1" l="1"/>
  <c r="A142" i="1"/>
  <c r="B142" i="1" l="1"/>
  <c r="A143" i="1"/>
  <c r="B143" i="1" l="1"/>
  <c r="A144" i="1"/>
  <c r="B144" i="1" l="1"/>
  <c r="A145" i="1"/>
  <c r="B145" i="1" l="1"/>
  <c r="A146" i="1"/>
  <c r="B146" i="1" l="1"/>
  <c r="A147" i="1"/>
  <c r="B147" i="1" l="1"/>
  <c r="A148" i="1"/>
  <c r="B148" i="1" l="1"/>
  <c r="A149" i="1"/>
  <c r="B149" i="1" l="1"/>
  <c r="A150" i="1"/>
  <c r="B150" i="1" l="1"/>
  <c r="A151" i="1"/>
  <c r="B151" i="1" l="1"/>
  <c r="A152" i="1"/>
  <c r="B152" i="1" l="1"/>
  <c r="A153" i="1"/>
  <c r="B153" i="1" l="1"/>
  <c r="A154" i="1"/>
  <c r="B154" i="1" l="1"/>
  <c r="A155" i="1"/>
  <c r="B155" i="1" l="1"/>
  <c r="A156" i="1"/>
  <c r="B156" i="1" l="1"/>
  <c r="A157" i="1"/>
  <c r="B157" i="1" l="1"/>
  <c r="A158" i="1"/>
  <c r="B158" i="1" l="1"/>
  <c r="A159" i="1"/>
  <c r="B159" i="1" l="1"/>
  <c r="A160" i="1"/>
  <c r="B160" i="1" l="1"/>
  <c r="A161" i="1"/>
  <c r="B161" i="1" l="1"/>
  <c r="A162" i="1"/>
  <c r="B162" i="1" l="1"/>
  <c r="A163" i="1"/>
  <c r="B163" i="1" l="1"/>
  <c r="A164" i="1"/>
  <c r="B164" i="1" l="1"/>
  <c r="A165" i="1"/>
  <c r="B165" i="1" l="1"/>
  <c r="A166" i="1"/>
  <c r="B166" i="1" l="1"/>
  <c r="A167" i="1"/>
  <c r="B167" i="1" l="1"/>
  <c r="A168" i="1"/>
  <c r="B168" i="1" l="1"/>
  <c r="A169" i="1"/>
  <c r="B169" i="1" l="1"/>
  <c r="A170" i="1"/>
  <c r="B170" i="1" l="1"/>
  <c r="A171" i="1"/>
  <c r="B171" i="1" l="1"/>
  <c r="A172" i="1"/>
  <c r="B172" i="1" l="1"/>
  <c r="A173" i="1"/>
  <c r="B173" i="1" l="1"/>
  <c r="A174" i="1"/>
  <c r="B174" i="1" l="1"/>
  <c r="A175" i="1"/>
  <c r="B175" i="1" l="1"/>
  <c r="A176" i="1"/>
  <c r="B176" i="1" l="1"/>
  <c r="A177" i="1"/>
  <c r="B177" i="1" l="1"/>
  <c r="A178" i="1"/>
  <c r="B178" i="1" l="1"/>
  <c r="A179" i="1"/>
  <c r="B179" i="1" l="1"/>
  <c r="A180" i="1"/>
  <c r="B180" i="1" l="1"/>
  <c r="A181" i="1"/>
  <c r="B181" i="1" l="1"/>
  <c r="A182" i="1"/>
  <c r="B182" i="1" l="1"/>
  <c r="A183" i="1"/>
  <c r="B183" i="1" l="1"/>
  <c r="A184" i="1"/>
  <c r="B184" i="1" l="1"/>
  <c r="A185" i="1"/>
  <c r="B185" i="1" l="1"/>
  <c r="A186" i="1"/>
  <c r="B186" i="1" l="1"/>
  <c r="A187" i="1"/>
  <c r="B187" i="1" l="1"/>
  <c r="A188" i="1"/>
  <c r="B188" i="1" l="1"/>
  <c r="A189" i="1"/>
  <c r="B189" i="1" l="1"/>
  <c r="A190" i="1"/>
  <c r="B190" i="1" l="1"/>
  <c r="A191" i="1"/>
  <c r="B191" i="1" l="1"/>
  <c r="A192" i="1"/>
  <c r="B192" i="1" l="1"/>
  <c r="A193" i="1"/>
  <c r="B193" i="1" l="1"/>
  <c r="A194" i="1"/>
  <c r="B194" i="1" l="1"/>
  <c r="A195" i="1"/>
  <c r="B195" i="1" l="1"/>
  <c r="A196" i="1"/>
  <c r="B196" i="1" l="1"/>
  <c r="A197" i="1"/>
  <c r="B197" i="1" l="1"/>
  <c r="A198" i="1"/>
  <c r="B198" i="1" l="1"/>
  <c r="A199" i="1"/>
  <c r="B199" i="1" l="1"/>
  <c r="A200" i="1"/>
  <c r="B200" i="1" l="1"/>
  <c r="A201" i="1"/>
  <c r="B201" i="1" l="1"/>
  <c r="A202" i="1"/>
  <c r="B202" i="1" l="1"/>
  <c r="A203" i="1"/>
  <c r="B203" i="1" l="1"/>
  <c r="A204" i="1"/>
  <c r="B204" i="1" l="1"/>
  <c r="A205" i="1"/>
  <c r="B205" i="1" l="1"/>
  <c r="A206" i="1"/>
  <c r="B206" i="1" l="1"/>
  <c r="A207" i="1"/>
  <c r="B207" i="1" l="1"/>
  <c r="A208" i="1"/>
  <c r="B208" i="1" l="1"/>
  <c r="A209" i="1"/>
  <c r="B209" i="1" l="1"/>
  <c r="A210" i="1"/>
  <c r="B210" i="1" l="1"/>
  <c r="A211" i="1"/>
  <c r="B211" i="1" l="1"/>
  <c r="A212" i="1"/>
  <c r="B212" i="1" l="1"/>
  <c r="A213" i="1"/>
  <c r="B213" i="1" l="1"/>
  <c r="A214" i="1"/>
  <c r="B214" i="1" l="1"/>
  <c r="A215" i="1"/>
  <c r="B215" i="1" l="1"/>
  <c r="A216" i="1"/>
  <c r="B216" i="1" l="1"/>
  <c r="A217" i="1"/>
  <c r="B217" i="1" l="1"/>
  <c r="A218" i="1"/>
  <c r="B218" i="1" l="1"/>
  <c r="A219" i="1"/>
  <c r="B219" i="1" l="1"/>
  <c r="A220" i="1"/>
  <c r="B220" i="1" l="1"/>
  <c r="A221" i="1"/>
  <c r="B221" i="1" l="1"/>
  <c r="A222" i="1"/>
  <c r="B222" i="1" l="1"/>
  <c r="A223" i="1"/>
  <c r="B223" i="1" l="1"/>
  <c r="A224" i="1"/>
  <c r="B224" i="1" l="1"/>
  <c r="A225" i="1"/>
  <c r="B225" i="1" l="1"/>
  <c r="A226" i="1"/>
  <c r="B226" i="1" l="1"/>
  <c r="A227" i="1"/>
  <c r="B227" i="1" l="1"/>
  <c r="A228" i="1"/>
  <c r="B228" i="1" l="1"/>
  <c r="A229" i="1"/>
  <c r="B229" i="1" l="1"/>
  <c r="A230" i="1"/>
  <c r="B230" i="1" l="1"/>
  <c r="A231" i="1"/>
  <c r="B231" i="1" l="1"/>
  <c r="A232" i="1"/>
  <c r="B232" i="1" l="1"/>
  <c r="A233" i="1"/>
  <c r="B233" i="1" l="1"/>
  <c r="A234" i="1"/>
  <c r="B234" i="1" l="1"/>
  <c r="A235" i="1"/>
  <c r="B235" i="1" l="1"/>
  <c r="A236" i="1"/>
  <c r="B236" i="1" l="1"/>
  <c r="A237" i="1"/>
  <c r="B237" i="1" l="1"/>
  <c r="A238" i="1"/>
  <c r="B238" i="1" l="1"/>
  <c r="A239" i="1"/>
  <c r="B239" i="1" l="1"/>
  <c r="A240" i="1"/>
  <c r="B240" i="1" l="1"/>
  <c r="A241" i="1"/>
  <c r="B241" i="1" l="1"/>
  <c r="A242" i="1"/>
  <c r="B242" i="1" l="1"/>
  <c r="A243" i="1"/>
  <c r="B243" i="1" l="1"/>
  <c r="A244" i="1"/>
  <c r="B244" i="1" l="1"/>
  <c r="A245" i="1"/>
  <c r="B245" i="1" l="1"/>
  <c r="A246" i="1"/>
  <c r="B246" i="1" l="1"/>
  <c r="A247" i="1"/>
  <c r="B247" i="1" l="1"/>
  <c r="A248" i="1"/>
  <c r="B248" i="1" l="1"/>
  <c r="A249" i="1"/>
  <c r="B249" i="1" l="1"/>
  <c r="A250" i="1"/>
  <c r="B250" i="1" l="1"/>
  <c r="A251" i="1"/>
  <c r="B251" i="1" l="1"/>
  <c r="A252" i="1"/>
  <c r="B252" i="1" l="1"/>
  <c r="A253" i="1"/>
  <c r="B253" i="1" l="1"/>
  <c r="A254" i="1"/>
  <c r="B254" i="1" l="1"/>
  <c r="A255" i="1"/>
  <c r="B255" i="1" l="1"/>
  <c r="A256" i="1"/>
  <c r="B256" i="1" l="1"/>
  <c r="A257" i="1"/>
  <c r="B257" i="1" l="1"/>
  <c r="A258" i="1"/>
  <c r="B258" i="1" l="1"/>
  <c r="A259" i="1"/>
  <c r="B259" i="1" l="1"/>
  <c r="A260" i="1"/>
  <c r="B260" i="1" l="1"/>
  <c r="A261" i="1"/>
  <c r="B261" i="1" l="1"/>
  <c r="A262" i="1"/>
  <c r="B262" i="1" l="1"/>
  <c r="A263" i="1"/>
  <c r="B263" i="1" l="1"/>
  <c r="A264" i="1"/>
  <c r="B264" i="1" l="1"/>
  <c r="A265" i="1"/>
  <c r="B265" i="1" l="1"/>
  <c r="A266" i="1"/>
  <c r="B266" i="1" l="1"/>
  <c r="A267" i="1"/>
  <c r="B267" i="1" l="1"/>
  <c r="A268" i="1"/>
  <c r="B268" i="1" l="1"/>
  <c r="A269" i="1"/>
  <c r="B269" i="1" l="1"/>
  <c r="A270" i="1"/>
  <c r="B270" i="1" l="1"/>
  <c r="A271" i="1"/>
  <c r="B271" i="1" l="1"/>
  <c r="A272" i="1"/>
  <c r="B272" i="1" l="1"/>
  <c r="A273" i="1"/>
  <c r="B273" i="1" l="1"/>
  <c r="A274" i="1"/>
  <c r="B274" i="1" l="1"/>
  <c r="A275" i="1"/>
  <c r="B275" i="1" l="1"/>
  <c r="A276" i="1"/>
  <c r="B276" i="1" l="1"/>
  <c r="A277" i="1"/>
  <c r="B277" i="1" l="1"/>
  <c r="E7" i="1" l="1"/>
  <c r="E8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A2A1AC3-A3F3-4216-A3FC-ABDE2F6E2CE4}" keepAlive="1" name="Query - Common Events" description="Connection to the 'Common Events' query in the workbook." type="5" refreshedVersion="8" background="1" saveData="1">
    <dbPr connection="Provider=Microsoft.Mashup.OleDb.1;Data Source=$Workbook$;Location=&quot;Common Events&quot;;Extended Properties=&quot;&quot;" command="SELECT * FROM [Common Events]"/>
  </connection>
  <connection id="2" xr16:uid="{AE908638-B33F-4A26-A500-F6AA7A7C47D4}" keepAlive="1" name="Query - Player 1" description="Connection to the 'Player 1' query in the workbook." type="5" refreshedVersion="8" background="1" saveData="1">
    <dbPr connection="Provider=Microsoft.Mashup.OleDb.1;Data Source=$Workbook$;Location=&quot;Player 1&quot;;Extended Properties=&quot;&quot;" command="SELECT * FROM [Player 1]"/>
  </connection>
  <connection id="3" xr16:uid="{132DE492-DFDE-4AB3-B225-9EC5ECF73510}" keepAlive="1" name="Query - Player 1 Name" description="Connection to the 'Player 1 Name' query in the workbook." type="5" refreshedVersion="8" background="1" saveData="1">
    <dbPr connection="Provider=Microsoft.Mashup.OleDb.1;Data Source=$Workbook$;Location=&quot;Player 1 Name&quot;;Extended Properties=&quot;&quot;" command="SELECT * FROM [Player 1 Name]"/>
  </connection>
  <connection id="4" xr16:uid="{46D83DD8-8AA7-4D8A-A640-8EDBE0916585}" keepAlive="1" name="Query - Player 2" description="Connection to the 'Player 2' query in the workbook." type="5" refreshedVersion="8" background="1" saveData="1">
    <dbPr connection="Provider=Microsoft.Mashup.OleDb.1;Data Source=$Workbook$;Location=&quot;Player 2&quot;;Extended Properties=&quot;&quot;" command="SELECT * FROM [Player 2]"/>
  </connection>
  <connection id="5" xr16:uid="{73C03EBF-215C-4002-ADD9-CE0EC442BE12}" keepAlive="1" name="Query - Player 2 Avg" description="Connection to the 'Player 2 Avg' query in the workbook." type="5" refreshedVersion="0" background="1">
    <dbPr connection="Provider=Microsoft.Mashup.OleDb.1;Data Source=$Workbook$;Location=&quot;Player 2 Avg&quot;;Extended Properties=&quot;&quot;" command="SELECT * FROM [Player 2 Avg]"/>
  </connection>
  <connection id="6" xr16:uid="{A40CFCF5-CD58-4446-BBEE-6366164EC87D}" keepAlive="1" name="Query - Player 2 Name" description="Connection to the 'Player 2 Name' query in the workbook." type="5" refreshedVersion="8" background="1" saveData="1">
    <dbPr connection="Provider=Microsoft.Mashup.OleDb.1;Data Source=$Workbook$;Location=&quot;Player 2 Name&quot;;Extended Properties=&quot;&quot;" command="SELECT * FROM [Player 2 Name]"/>
  </connection>
</connections>
</file>

<file path=xl/sharedStrings.xml><?xml version="1.0" encoding="utf-8"?>
<sst xmlns="http://schemas.openxmlformats.org/spreadsheetml/2006/main" count="15224" uniqueCount="1095">
  <si>
    <t>Tournament</t>
  </si>
  <si>
    <t>Tier</t>
  </si>
  <si>
    <t>Date</t>
  </si>
  <si>
    <t>Division</t>
  </si>
  <si>
    <t>Round</t>
  </si>
  <si>
    <t>Score</t>
  </si>
  <si>
    <t>Rating</t>
  </si>
  <si>
    <t>Evaluated</t>
  </si>
  <si>
    <t>Included</t>
  </si>
  <si>
    <t>A</t>
  </si>
  <si>
    <t>Yes</t>
  </si>
  <si>
    <t>No</t>
  </si>
  <si>
    <t>C</t>
  </si>
  <si>
    <t>M</t>
  </si>
  <si>
    <t>B</t>
  </si>
  <si>
    <t>23-Jul to 25-Jul-2021</t>
  </si>
  <si>
    <t>MA1</t>
  </si>
  <si>
    <t>MPO</t>
  </si>
  <si>
    <t>13-May to 15-May-2022</t>
  </si>
  <si>
    <t>Column1</t>
  </si>
  <si>
    <t>Event Commonality</t>
  </si>
  <si>
    <t>Player 2 Name</t>
  </si>
  <si>
    <t>1) Enter PDGA #s</t>
  </si>
  <si>
    <t>2) Refresh the Data</t>
  </si>
  <si>
    <t>3) Check out the Results</t>
  </si>
  <si>
    <t>Welcome to Hyzermetrics Head2Head!</t>
  </si>
  <si>
    <t>Events in Common</t>
  </si>
  <si>
    <t>Event Name</t>
  </si>
  <si>
    <t>The Rumble</t>
  </si>
  <si>
    <t>Same Division</t>
  </si>
  <si>
    <t>Same Event &amp; Same Division</t>
  </si>
  <si>
    <t>First Common Event</t>
  </si>
  <si>
    <t># Rounds</t>
  </si>
  <si>
    <t>Start Date</t>
  </si>
  <si>
    <t>Year</t>
  </si>
  <si>
    <t>Day</t>
  </si>
  <si>
    <t>Month</t>
  </si>
  <si>
    <t>Same Event Any Division(s)</t>
  </si>
  <si>
    <t>Player 1 PDGA</t>
  </si>
  <si>
    <t>Player 2 PDGA</t>
  </si>
  <si>
    <t>16-Jul to 17-Jul-2011</t>
  </si>
  <si>
    <t>New Name</t>
  </si>
  <si>
    <r>
      <t># Rounds Won H2H</t>
    </r>
    <r>
      <rPr>
        <i/>
        <sz val="8"/>
        <color theme="1"/>
        <rFont val="Calibri"/>
        <family val="2"/>
        <scheme val="minor"/>
      </rPr>
      <t xml:space="preserve"> (mutually completed rounds)</t>
    </r>
  </si>
  <si>
    <t>Player 1 Name</t>
  </si>
  <si>
    <r>
      <t xml:space="preserve">Press </t>
    </r>
    <r>
      <rPr>
        <b/>
        <sz val="11"/>
        <color theme="1"/>
        <rFont val="Calibri"/>
        <family val="2"/>
        <scheme val="minor"/>
      </rPr>
      <t>CTRL + Alt + F5</t>
    </r>
    <r>
      <rPr>
        <sz val="11"/>
        <color theme="1"/>
        <rFont val="Calibri"/>
        <family val="2"/>
        <scheme val="minor"/>
      </rPr>
      <t xml:space="preserve"> or go to </t>
    </r>
    <r>
      <rPr>
        <i/>
        <sz val="11"/>
        <color theme="1"/>
        <rFont val="Calibri"/>
        <family val="2"/>
        <scheme val="minor"/>
      </rPr>
      <t>Data -&gt; Refresh All</t>
    </r>
    <r>
      <rPr>
        <sz val="11"/>
        <color theme="1"/>
        <rFont val="Calibri"/>
        <family val="2"/>
        <scheme val="minor"/>
      </rPr>
      <t>. 
It may take a minute for the data to refresh</t>
    </r>
  </si>
  <si>
    <r>
      <t xml:space="preserve">Total # Strokes </t>
    </r>
    <r>
      <rPr>
        <i/>
        <sz val="8"/>
        <color theme="1"/>
        <rFont val="Calibri"/>
        <family val="2"/>
        <scheme val="minor"/>
      </rPr>
      <t>(mutually completed rounds)</t>
    </r>
  </si>
  <si>
    <t>Common Event Avg Round Rating</t>
  </si>
  <si>
    <t>Common Division Avg Round Rating</t>
  </si>
  <si>
    <t>Enter Player 1 PDGA # -&gt;</t>
  </si>
  <si>
    <t>Enter Player 2 PDGA # -&gt;</t>
  </si>
  <si>
    <t>Opponent Score</t>
  </si>
  <si>
    <t>Win Loss</t>
  </si>
  <si>
    <t>Player 1</t>
  </si>
  <si>
    <t>Player 2</t>
  </si>
  <si>
    <r>
      <t xml:space="preserve">Most Recent </t>
    </r>
    <r>
      <rPr>
        <i/>
        <sz val="8"/>
        <color theme="1"/>
        <rFont val="Calibri"/>
        <family val="2"/>
        <scheme val="minor"/>
      </rPr>
      <t>(through last ratings update)</t>
    </r>
  </si>
  <si>
    <r>
      <t xml:space="preserve">Go over to the </t>
    </r>
    <r>
      <rPr>
        <b/>
        <sz val="11"/>
        <color theme="1"/>
        <rFont val="Calibri"/>
        <family val="2"/>
        <scheme val="minor"/>
      </rPr>
      <t>Head2Head</t>
    </r>
    <r>
      <rPr>
        <sz val="11"/>
        <color theme="1"/>
        <rFont val="Calibri"/>
        <family val="2"/>
        <scheme val="minor"/>
      </rPr>
      <t xml:space="preserve"> tab of this spreadsheet to see data from the events the two players have played together</t>
    </r>
  </si>
  <si>
    <t>Paul McBeth</t>
  </si>
  <si>
    <t>Disc Golf Hall of Fame Classic</t>
  </si>
  <si>
    <t>NT</t>
  </si>
  <si>
    <t>Golden State Classic</t>
  </si>
  <si>
    <t>4-May to 6-May-2007</t>
  </si>
  <si>
    <t>7-May to 8-May-2011</t>
  </si>
  <si>
    <t>Minnesota Majestic</t>
  </si>
  <si>
    <t>19-Jun to 21-Jun-2009</t>
  </si>
  <si>
    <t>30-Apr to 1-May-2011</t>
  </si>
  <si>
    <t>10-Mar to 11-Mar-2007</t>
  </si>
  <si>
    <t>First Class Challenge</t>
  </si>
  <si>
    <t>24-Mar to 25-Mar-2007</t>
  </si>
  <si>
    <t>Disc Golf Hall of Fame Classic presented by Prodigy Disc</t>
  </si>
  <si>
    <t>3-May to 5-May-2013</t>
  </si>
  <si>
    <t>Kansas City Wide Open</t>
  </si>
  <si>
    <t>2-Jun to 3-Jun-2007</t>
  </si>
  <si>
    <t>The 25th Annual Memorial Championship presented by Discraft</t>
  </si>
  <si>
    <t>27-Feb to 2-Mar-2013</t>
  </si>
  <si>
    <t>Alabama Disc Golf Championship</t>
  </si>
  <si>
    <t>13-May to 15-May-2011</t>
  </si>
  <si>
    <t>Brent Hambrick Memorial Open</t>
  </si>
  <si>
    <t>23-Mar to 24-Mar-2013</t>
  </si>
  <si>
    <t>Steady Ed Memorial Masters Cup</t>
  </si>
  <si>
    <t>28th Annual "Steady" Ed Memorial Masters Cup - presented by DGA</t>
  </si>
  <si>
    <t>26-Apr to 28-Apr-2013</t>
  </si>
  <si>
    <t>Beaver State Fling</t>
  </si>
  <si>
    <t>Jacksonville Open</t>
  </si>
  <si>
    <t>6-Apr to 7-Apr-2013</t>
  </si>
  <si>
    <t>22-May to 24-May-2009</t>
  </si>
  <si>
    <t>The Memorial presented by Discraft</t>
  </si>
  <si>
    <t>European Open</t>
  </si>
  <si>
    <t>2013 Coachman Classic Pros</t>
  </si>
  <si>
    <t>9-Nov to 10-Nov-2013</t>
  </si>
  <si>
    <t>Moccasin Lake Open</t>
  </si>
  <si>
    <t>11-Nov to 12-Nov-2006</t>
  </si>
  <si>
    <t>United States Disc Golf Championship</t>
  </si>
  <si>
    <t>7-Oct to 10-Oct-2009</t>
  </si>
  <si>
    <t>The Memorial Championship presented by Discraft</t>
  </si>
  <si>
    <t>2-Mar to 5-Mar-2011</t>
  </si>
  <si>
    <t>The 26th Annual Memorial Championship presented by Discraft</t>
  </si>
  <si>
    <t>26-Feb to 1-Mar-2014</t>
  </si>
  <si>
    <t>2009 PDGA Professional Disc Golf World Championships</t>
  </si>
  <si>
    <t>27-Jul to 1-Aug-2009</t>
  </si>
  <si>
    <t>2013 PDGA Professional Disc Golf World Championships</t>
  </si>
  <si>
    <t>3-Aug to 10-Aug-2013</t>
  </si>
  <si>
    <t>10-Feb to 11-Feb-2007</t>
  </si>
  <si>
    <t>28-Jun to 30-Jun-2013</t>
  </si>
  <si>
    <t>Atlanta Open</t>
  </si>
  <si>
    <t>16-Apr to 17-Apr-2011</t>
  </si>
  <si>
    <t>The Players Cup</t>
  </si>
  <si>
    <t>United States Disc Golf Championship - Open Flight</t>
  </si>
  <si>
    <t>2-Oct to 5-Oct-2013</t>
  </si>
  <si>
    <t>9-Apr to 10-Apr-2011</t>
  </si>
  <si>
    <t>27th Annual "Steady" Ed Memorial Masters Cup - presented by DGA</t>
  </si>
  <si>
    <t>18-May to 20-May-2012</t>
  </si>
  <si>
    <t>2012 Indian Hammocks Open</t>
  </si>
  <si>
    <t>5-May to 6-May-2012</t>
  </si>
  <si>
    <t>30th Kansas City Wide Open</t>
  </si>
  <si>
    <t>1-Jun to 3-Jun-2012</t>
  </si>
  <si>
    <t>12-Apr to 13-Apr-2008</t>
  </si>
  <si>
    <t>2-May to 4-May-2008</t>
  </si>
  <si>
    <t>12-Nov to 13-Nov-2011</t>
  </si>
  <si>
    <t>Tocobaga Games 2012</t>
  </si>
  <si>
    <t>14-Jan to 15-Jan-2012</t>
  </si>
  <si>
    <t>15-Nov to 16-Nov-2008</t>
  </si>
  <si>
    <t>29-Feb to 3-Mar-2012</t>
  </si>
  <si>
    <t>21-Nov to 23-Nov-2008</t>
  </si>
  <si>
    <t>2012 Barnett Park's Disc Golf Championships</t>
  </si>
  <si>
    <t>11-Feb to 12-Feb-2012</t>
  </si>
  <si>
    <t>2012 Fun N Sun</t>
  </si>
  <si>
    <t>28-Apr to 29-Apr-2012</t>
  </si>
  <si>
    <t>Stockholm Open</t>
  </si>
  <si>
    <t>12-Jul to 13-Jul-2008</t>
  </si>
  <si>
    <t>1-Oct to 4-Oct-2008</t>
  </si>
  <si>
    <t>5-Mar to 7-Mar-2009</t>
  </si>
  <si>
    <t>28-Mar to 29-Mar-2009</t>
  </si>
  <si>
    <t>3-Oct to 6-Oct-2012</t>
  </si>
  <si>
    <t>16-Nov to 18-Nov-2007</t>
  </si>
  <si>
    <t>10-Jun to 12-Jun-2011</t>
  </si>
  <si>
    <t>Green Country Open</t>
  </si>
  <si>
    <t>25-Apr to 26-Apr-2009</t>
  </si>
  <si>
    <t>15-May to 17-May-2009</t>
  </si>
  <si>
    <t>10-Nov to 11-Nov-2012</t>
  </si>
  <si>
    <t>18-Apr to 19-Apr-2009</t>
  </si>
  <si>
    <t>22-Jun to 24-Jun-2012</t>
  </si>
  <si>
    <t>The PDGA Championship</t>
  </si>
  <si>
    <t>23-Sep to 25-Sep-2011</t>
  </si>
  <si>
    <t>4-Apr to 5-Apr-2009</t>
  </si>
  <si>
    <t>15-Jun to 17-Jun-2012</t>
  </si>
  <si>
    <t>15-Mar to 16-Mar-2008</t>
  </si>
  <si>
    <t>6-Mar to 8-Mar-2008</t>
  </si>
  <si>
    <t>2012 PDGA Professional Disc Golf World Championships</t>
  </si>
  <si>
    <t>14-Jul to 21-Jul-2012</t>
  </si>
  <si>
    <t>14-Nov to 15-Nov-2009</t>
  </si>
  <si>
    <t>Disc Golf Hall of Fame Classic presented by MVP Disc Sports - NT Finale - Innova GTC Series 1</t>
  </si>
  <si>
    <t>11-Sep to 13-Sep-2015</t>
  </si>
  <si>
    <t>17-Apr to 18-Apr-2010</t>
  </si>
  <si>
    <t>XM</t>
  </si>
  <si>
    <t>7-Oct to 10-Oct-2015</t>
  </si>
  <si>
    <t>Carolina Clash</t>
  </si>
  <si>
    <t>23-Apr to 25-Apr-2010</t>
  </si>
  <si>
    <t>Dynamic Discs Glass Blown Open sponsored by Latitude 64</t>
  </si>
  <si>
    <t>30-Apr to 2-May-2015</t>
  </si>
  <si>
    <t>6-Oct to 9-Oct-2010</t>
  </si>
  <si>
    <t>30th Annual "Steady" Ed Memorial Masters Cup - Presented by DGA (Pro)</t>
  </si>
  <si>
    <t>15-May to 17-May-2015</t>
  </si>
  <si>
    <t>2015 PDGA Professional Disc Golf World Championships</t>
  </si>
  <si>
    <t>4-Aug to 8-Aug-2015</t>
  </si>
  <si>
    <t>A/B</t>
  </si>
  <si>
    <t>2016 PDGA Professional Disc Golf World Championships presented by Dynamic Discs</t>
  </si>
  <si>
    <t>6-Aug to 13-Aug-2016</t>
  </si>
  <si>
    <t>2010 PDGA Professional Disc Golf World Championships</t>
  </si>
  <si>
    <t>27-Jul to 31-Jul-2010</t>
  </si>
  <si>
    <t>10-Jul to 11-Jul-2010</t>
  </si>
  <si>
    <t>Discraft presents Sun King's Throw Down the Mountain V (Weekend 2)</t>
  </si>
  <si>
    <t>17-Mar to 19-Mar-2017</t>
  </si>
  <si>
    <t>Beaver State Fling Presented by KEEN</t>
  </si>
  <si>
    <t>10-Jun to 12-Jun-2016</t>
  </si>
  <si>
    <t>28th Memorial Championship presented by Discraft</t>
  </si>
  <si>
    <t>2-Mar to 5-Mar-2016</t>
  </si>
  <si>
    <t>4-Sep to 5-Sep-2010</t>
  </si>
  <si>
    <t>18-Mar to 20-Mar-2016</t>
  </si>
  <si>
    <t>25-Apr to 27-Apr-2014</t>
  </si>
  <si>
    <t>2014 PDGA Professional Disc Golf World Championships</t>
  </si>
  <si>
    <t>12-Aug to 16-Aug-2014</t>
  </si>
  <si>
    <t>3-Mar to 6-Mar-2010</t>
  </si>
  <si>
    <t>8-Nov to 9-Nov-2014</t>
  </si>
  <si>
    <t>1-Oct to 4-Oct-2014</t>
  </si>
  <si>
    <t>The 2014 Japan Open</t>
  </si>
  <si>
    <t>5-Jun to 7-Jun-2014</t>
  </si>
  <si>
    <t>2010 Moccasin Lake Open Pro</t>
  </si>
  <si>
    <t>13-Nov to 14-Nov-2010</t>
  </si>
  <si>
    <t>5-May to 7-May-2006</t>
  </si>
  <si>
    <t>27th Memorial Championship presented by Discraft</t>
  </si>
  <si>
    <t>24-Feb to 28-Feb-2015</t>
  </si>
  <si>
    <t>Discraft Great Lakes Open</t>
  </si>
  <si>
    <t>Ed Headrick Disc Golf Hall of Fame Classic presented by ProActive Sports Disc Golf - National Tour Finale</t>
  </si>
  <si>
    <t>13-Oct to 15-Oct-2017</t>
  </si>
  <si>
    <t>Discraft's Green Mountain Championship</t>
  </si>
  <si>
    <t>13-Sep to 16-Sep-2017</t>
  </si>
  <si>
    <t>Cloud 9 Open</t>
  </si>
  <si>
    <t>5-Nov to 6-Nov-2011</t>
  </si>
  <si>
    <t>20th Annual Fall Colors presented by Dynamic Discs</t>
  </si>
  <si>
    <t>4-Nov to 5-Nov-2017</t>
  </si>
  <si>
    <t>Vibram Open at Maple Hill</t>
  </si>
  <si>
    <t>2-Sep to 4-Sep-2011</t>
  </si>
  <si>
    <t>Pittsburgh Flying Disc Open Presented by Discraft</t>
  </si>
  <si>
    <t>25-Aug to 27-Aug-2017</t>
  </si>
  <si>
    <t>DGPT - Idlewild Open driven by Innova &amp; The Nati</t>
  </si>
  <si>
    <t>17-Aug to 19-Aug-2017</t>
  </si>
  <si>
    <t>34th annual Wintertime Open - Pro</t>
  </si>
  <si>
    <t>18-Feb to 19-Feb-2012</t>
  </si>
  <si>
    <t>Ice Bowl in Paradise</t>
  </si>
  <si>
    <t>21-Jan-2012</t>
  </si>
  <si>
    <t>2017 Nantucket Disc Golf Open - Pros</t>
  </si>
  <si>
    <t>9-Sep-2017</t>
  </si>
  <si>
    <t>DGPT - Vibram Open</t>
  </si>
  <si>
    <t>31-Aug to 3-Sep-2017</t>
  </si>
  <si>
    <t>Southern Arizona Disc Golf Classic 2011</t>
  </si>
  <si>
    <t>10-Dec to 11-Dec-2011</t>
  </si>
  <si>
    <t>Discraft presents Sun King's Throw Down the Mountain VI (Weekend 2)</t>
  </si>
  <si>
    <t>23-Mar to 25-Mar-2018</t>
  </si>
  <si>
    <t>DGPT - Waco Annual Charity Open presented by Dynamic Discs</t>
  </si>
  <si>
    <t>15-Mar to 18-Mar-2018</t>
  </si>
  <si>
    <t>Allgau Limited</t>
  </si>
  <si>
    <t>9-Jul-2011</t>
  </si>
  <si>
    <t>2-Jul to 3-Jul-2011</t>
  </si>
  <si>
    <t>Summertime Open</t>
  </si>
  <si>
    <t>17-Jun to 19-Jun-2011</t>
  </si>
  <si>
    <t>DGPT - Jonesboro Open</t>
  </si>
  <si>
    <t>6-Apr to 8-Apr-2018</t>
  </si>
  <si>
    <t>24-Jun to 26-Jun-2011</t>
  </si>
  <si>
    <t>2011 PDGA Professional Disc Golf World Championships</t>
  </si>
  <si>
    <t>9-Aug to 13-Aug-2011</t>
  </si>
  <si>
    <t>40th Annual Wintertime Open - Pro presented by CalShieldHomeLoans.com</t>
  </si>
  <si>
    <t>16-Feb to 18-Feb-2018</t>
  </si>
  <si>
    <t>Scholl's Bicycle Center Pittsburgh Flying Disc Open</t>
  </si>
  <si>
    <t>27-Aug to 28-Aug-2011</t>
  </si>
  <si>
    <t>Las Vegas Challenge presented by Innova Champion Discs - National Tour</t>
  </si>
  <si>
    <t>22-Feb to 25-Feb-2018</t>
  </si>
  <si>
    <t>DGPT - Memorial Championship presented by Discraft</t>
  </si>
  <si>
    <t>28-Feb to 3-Mar-2018</t>
  </si>
  <si>
    <t>Tali Open</t>
  </si>
  <si>
    <t>21-Jul to 24-Jul-2011</t>
  </si>
  <si>
    <t>Ledgestone Insurance Open presented by Discraft</t>
  </si>
  <si>
    <t>3-Aug to 6-Aug-2017</t>
  </si>
  <si>
    <t>22nd Annual Texas States Disc Golf Championship Presented By Cory's Bicycle Shop</t>
  </si>
  <si>
    <t>7-Apr to 9-Apr-2017</t>
  </si>
  <si>
    <t>DGPT - Nick Hyde Memorial powered by Innova &amp; Hyzerbomb</t>
  </si>
  <si>
    <t>31-Mar to 2-Apr-2017</t>
  </si>
  <si>
    <t>Konopiště Open 2017 - Disc Golf World Tour #2</t>
  </si>
  <si>
    <t>12-May to 14-May-2017</t>
  </si>
  <si>
    <t>Charlie Vettiner Open presented by DCD - Pro Only</t>
  </si>
  <si>
    <t>12-May to 13-May-2012</t>
  </si>
  <si>
    <t>Dynamic Discs Glass Blown Open - National Tour</t>
  </si>
  <si>
    <t>27-Apr to 29-Apr-2017</t>
  </si>
  <si>
    <t>Gentlemen's Club Challenge presented by Innova Champion Discs</t>
  </si>
  <si>
    <t>23-Feb to 26-Feb-2017</t>
  </si>
  <si>
    <t>39th Annual Wintertime Open - Pro</t>
  </si>
  <si>
    <t>18-Feb to 19-Feb-2017</t>
  </si>
  <si>
    <t>Riverpark Open</t>
  </si>
  <si>
    <t>9-Jun to 10-Jun-2012</t>
  </si>
  <si>
    <t>G&amp;L Clothing Challenge</t>
  </si>
  <si>
    <t>26-May to 27-May-2012</t>
  </si>
  <si>
    <t>1-Mar to 4-Mar-2017</t>
  </si>
  <si>
    <t>Lockdown at the Rock</t>
  </si>
  <si>
    <t>24-Mar to 25-Mar-2012</t>
  </si>
  <si>
    <t>Prodiscus Estonian Open - EPT#4</t>
  </si>
  <si>
    <t>14-Jul to 16-Jul-2017</t>
  </si>
  <si>
    <t>2017 PDGA Professional Disc Golf World Championships</t>
  </si>
  <si>
    <t>21-Jun to 25-Jun-2017</t>
  </si>
  <si>
    <t>20-Jul to 23-Jul-2017</t>
  </si>
  <si>
    <t>Gentlemen's Club Challenge Presented by DiscGolfValues.com - Pro</t>
  </si>
  <si>
    <t>24-Feb to 26-Feb-2012</t>
  </si>
  <si>
    <t>St. Patrick's Classic</t>
  </si>
  <si>
    <t>16-Mar to 18-Mar-2012</t>
  </si>
  <si>
    <t>2017 Masters Cup presented by Innova Disc Golf - Pro</t>
  </si>
  <si>
    <t>19-May to 21-May-2017</t>
  </si>
  <si>
    <t>SOKY Championships</t>
  </si>
  <si>
    <t>21-Apr to 22-Apr-2012</t>
  </si>
  <si>
    <t>Sylmar Open</t>
  </si>
  <si>
    <t>1-Apr-2012</t>
  </si>
  <si>
    <t>Dynamic Discs Glass Blown Open sponsored by Discraft</t>
  </si>
  <si>
    <t>13-Apr to 15-Apr-2012</t>
  </si>
  <si>
    <t>Beaver State Fling Presented by KEEN - National Tour</t>
  </si>
  <si>
    <t>9-Jun to 11-Jun-2017</t>
  </si>
  <si>
    <t>Coyote Classic 2010</t>
  </si>
  <si>
    <t>2-Oct to 3-Oct-2010</t>
  </si>
  <si>
    <t>The 41st Annual Wintertime Open (Pros) Presented By Supreme Flight</t>
  </si>
  <si>
    <t>15-Feb to 17-Feb-2019</t>
  </si>
  <si>
    <t>California State Flying Disc Championships</t>
  </si>
  <si>
    <t>25-Sep to 26-Sep-2010</t>
  </si>
  <si>
    <t>DGPT - Memorial Championship Presented by Discraft</t>
  </si>
  <si>
    <t>28-Feb to 3-Mar-2019</t>
  </si>
  <si>
    <t>End of the Trail Classic</t>
  </si>
  <si>
    <t>21-Feb to 24-Feb-2019</t>
  </si>
  <si>
    <t>The Ed Headrick Disc Golf Hall of Fame Classic presented by REC TEC Grills - National Tour Finale</t>
  </si>
  <si>
    <t>12-Oct to 14-Oct-2018</t>
  </si>
  <si>
    <t>3-Oct to 6-Oct-2018</t>
  </si>
  <si>
    <t>15th Annual Fountain Hills Thrills</t>
  </si>
  <si>
    <t>29-Jan to 30-Jan-2011</t>
  </si>
  <si>
    <t>Sun King presents Monster on the Mountain powered by Discraft/DGA</t>
  </si>
  <si>
    <t>26-Oct to 28-Oct-2018</t>
  </si>
  <si>
    <t>25th Annual Shelly Sharpe Memorial Presented by Sierra Nevada Brewing Co.</t>
  </si>
  <si>
    <t>16-Oct to 17-Oct-2010</t>
  </si>
  <si>
    <t>Halloween Classic Presented by DiscGolfValues.com</t>
  </si>
  <si>
    <t>29-Oct to 31-Oct-2010</t>
  </si>
  <si>
    <t>The Rumble 2019 presented by Discraft and Clint's Draft House</t>
  </si>
  <si>
    <t>19-Apr to 21-Apr-2019</t>
  </si>
  <si>
    <t>12-Apr to 14-Apr-2019</t>
  </si>
  <si>
    <t>Fountain Hills Thrills</t>
  </si>
  <si>
    <t>30-Jan to 31-Jan-2010</t>
  </si>
  <si>
    <t>09 Coyote Classic</t>
  </si>
  <si>
    <t>24-Oct to 25-Oct-2009</t>
  </si>
  <si>
    <t>2019 Dynamic Discs Glass Blown Open - National Tour</t>
  </si>
  <si>
    <t>24-Apr to 27-Apr-2019</t>
  </si>
  <si>
    <t>Southern California Championships - Pro Weekend</t>
  </si>
  <si>
    <t>Full Throttle Challenge at Solitude Mountain Resort</t>
  </si>
  <si>
    <t>20-Aug to 22-Aug-2010</t>
  </si>
  <si>
    <t>14-Mar to 17-Mar-2019</t>
  </si>
  <si>
    <t>2010 Sun Valley Open</t>
  </si>
  <si>
    <t>28-Aug to 29-Aug-2010</t>
  </si>
  <si>
    <t>Discraft presents Sun King's Throw Down The Mountain VII (Weekend 3)</t>
  </si>
  <si>
    <t>22-Mar to 24-Mar-2019</t>
  </si>
  <si>
    <t>The 2019 Open at Tallahassee Sponsored by Dynamic Discs (Pro/Advanced Weekend)</t>
  </si>
  <si>
    <t>5-Apr to 7-Apr-2019</t>
  </si>
  <si>
    <t>Sunrise Showdown at Sky High DGC</t>
  </si>
  <si>
    <t>14-Aug to 15-Aug-2010</t>
  </si>
  <si>
    <t>Delaware Disc Golf Challenge presented by Innova - National Tour</t>
  </si>
  <si>
    <t>14-Sep to 16-Sep-2018</t>
  </si>
  <si>
    <t>Beaver State Fling presented by KEEN - National Tour</t>
  </si>
  <si>
    <t>8-Jun to 10-Jun-2018</t>
  </si>
  <si>
    <t>26th Annual Masters Cup</t>
  </si>
  <si>
    <t>20-May to 22-May-2011</t>
  </si>
  <si>
    <t>DGPT - San Francisco Open presented by Innova Champion Discs</t>
  </si>
  <si>
    <t>25-May to 27-May-2018</t>
  </si>
  <si>
    <t>Sun King presents Tour del Sol #2 - Lutz Executive</t>
  </si>
  <si>
    <t>23-Apr-2011</t>
  </si>
  <si>
    <t>DGPT - Utah Open Presented by Prodigy Disc</t>
  </si>
  <si>
    <t>22-Jun to 24-Jun-2018</t>
  </si>
  <si>
    <t>26-Apr to 28-Apr-2018</t>
  </si>
  <si>
    <t>Ron Russell Roofing presents The 2018 Jacksonville Open - Pros</t>
  </si>
  <si>
    <t>14-Apr to 15-Apr-2018</t>
  </si>
  <si>
    <t>Arby's DFW presents the Nick Hyde Memorial - Pro Weekend - powered by Innova driven by Hyzerbomb</t>
  </si>
  <si>
    <t>4-May to 6-May-2018</t>
  </si>
  <si>
    <t>Santa Cruz Masters Cup presented by Innova - National Tour</t>
  </si>
  <si>
    <t>18-May to 20-May-2018</t>
  </si>
  <si>
    <t>28-May to 29-May-2011</t>
  </si>
  <si>
    <t>4-Jun to 5-Jun-2011</t>
  </si>
  <si>
    <t>2011 St. Patrick' Classic Pro</t>
  </si>
  <si>
    <t>18-Mar to 20-Mar-2011</t>
  </si>
  <si>
    <t>DGPT - MVP Open at Maple Hill</t>
  </si>
  <si>
    <t>24-Aug to 26-Aug-2018</t>
  </si>
  <si>
    <t>Victoria Open</t>
  </si>
  <si>
    <t>26-Mar to 27-Mar-2011</t>
  </si>
  <si>
    <t>33rd Annual Wintertime Open</t>
  </si>
  <si>
    <t>19-Feb to 20-Feb-2011</t>
  </si>
  <si>
    <t>Gentlemen's Club Challenge Presented by DiscGolfValues.com Pro Weekend</t>
  </si>
  <si>
    <t>25-Feb to 27-Feb-2011</t>
  </si>
  <si>
    <t>2018 PDGA Professional Disc Golf World Championships</t>
  </si>
  <si>
    <t>5-Sep to 9-Sep-2018</t>
  </si>
  <si>
    <t>Konopiště Open 2018</t>
  </si>
  <si>
    <t>12-Jul to 15-Jul-2018</t>
  </si>
  <si>
    <t>Dynamic Discs Glass Blown Open</t>
  </si>
  <si>
    <t>DGPT - Great Lakes Open presented by Discraft</t>
  </si>
  <si>
    <t>6-Jul to 8-Jul-2018</t>
  </si>
  <si>
    <t>DGPT - Discraft Ledgestone Insurance Open</t>
  </si>
  <si>
    <t>9-Aug to 12-Aug-2018</t>
  </si>
  <si>
    <t>DGPT - Idlewild Open Driven by Innova Discs &amp; The Nati</t>
  </si>
  <si>
    <t>20-Jul to 22-Jul-2018</t>
  </si>
  <si>
    <t>Texas State Disc Golf Championships</t>
  </si>
  <si>
    <t>2-Apr to 3-Apr-2011</t>
  </si>
  <si>
    <t>The West Coast Disc Golf Championships presented by Innova Champion Discs</t>
  </si>
  <si>
    <t>9-May to 10-May-2015</t>
  </si>
  <si>
    <t>South Florida Open</t>
  </si>
  <si>
    <t>12-Oct to 13-Oct-2013</t>
  </si>
  <si>
    <t>St. Jude Disc Golf Charity Invitational</t>
  </si>
  <si>
    <t>XA</t>
  </si>
  <si>
    <t>22-May to 24-May-2015</t>
  </si>
  <si>
    <t>The San Diego Open</t>
  </si>
  <si>
    <t>14-Sep to 15-Sep-2013</t>
  </si>
  <si>
    <t>Texas State Disc Golf Championship - 20th Annual</t>
  </si>
  <si>
    <t>28-Mar to 29-Mar-2015</t>
  </si>
  <si>
    <t>Charleston Classic Presented by Innova</t>
  </si>
  <si>
    <t>7-Dec to 8-Dec-2013</t>
  </si>
  <si>
    <t>23rd Veterans Park Open</t>
  </si>
  <si>
    <t>2-Nov to 3-Nov-2013</t>
  </si>
  <si>
    <t>Iron Lion Presents THE RUMBLE Sponsored by Latitude 64</t>
  </si>
  <si>
    <t>24-Apr to 26-Apr-2015</t>
  </si>
  <si>
    <t>Oklahoma Open - Presented by Dynamic Discs &amp; TDSA - Pro &amp; Adv</t>
  </si>
  <si>
    <t>26-Oct to 27-Oct-2013</t>
  </si>
  <si>
    <t>Hyzerbomb Discs presents The Nick Hyde Memorial</t>
  </si>
  <si>
    <t>11-Apr to 12-Apr-2015</t>
  </si>
  <si>
    <t>Vibram presents the Maple Hill Open</t>
  </si>
  <si>
    <t>25-Jun to 28-Jun-2015</t>
  </si>
  <si>
    <t>18-Jul to 21-Jul-2013</t>
  </si>
  <si>
    <t>Riverpark Open IX</t>
  </si>
  <si>
    <t>22-Jun to 23-Jun-2013</t>
  </si>
  <si>
    <t>Grip Equipment Presents The 31st Kansas City Wide Open</t>
  </si>
  <si>
    <t>14-Jun to 16-Jun-2013</t>
  </si>
  <si>
    <t>16-Jul to 19-Jul-2015</t>
  </si>
  <si>
    <t>Scandinavian Open presented by Latitude 64</t>
  </si>
  <si>
    <t>8-Jul to 11-Jul-2015</t>
  </si>
  <si>
    <t>37th Annual Norman Pro/Am</t>
  </si>
  <si>
    <t>30-May to 31-May-2015</t>
  </si>
  <si>
    <t>Vibram Open</t>
  </si>
  <si>
    <t>22-Aug to 25-Aug-2013</t>
  </si>
  <si>
    <t>End of the Trail (SJVC) Classic 2013</t>
  </si>
  <si>
    <t>31-Aug to 1-Sep-2013</t>
  </si>
  <si>
    <t>Greater Hartford Disc Golf Open Sponsored by Olde Burnside Brewing Company</t>
  </si>
  <si>
    <t>17-Aug to 18-Aug-2013</t>
  </si>
  <si>
    <t>33rd Kansas City Wide Open</t>
  </si>
  <si>
    <t>19-Jun to 21-Jun-2015</t>
  </si>
  <si>
    <t>Beaver State Fling - Pro</t>
  </si>
  <si>
    <t>12-Jun to 14-Jun-2015</t>
  </si>
  <si>
    <t>29th Annual "Steady" Ed Memorial Masters Cup - presented by DGA</t>
  </si>
  <si>
    <t>16-May to 18-May-2014</t>
  </si>
  <si>
    <t>Prodigy Disc present the 40th Anniversary of the Rochester Flying Disc Open</t>
  </si>
  <si>
    <t>5-Sep to 7-Sep-2014</t>
  </si>
  <si>
    <t>36th Annual Norman Pro/Am</t>
  </si>
  <si>
    <t>24-May to 25-May-2014</t>
  </si>
  <si>
    <t>Dynamic Discs Glass Blown Open Sponsored by Latitude 64</t>
  </si>
  <si>
    <t>2-May to 4-May-2014</t>
  </si>
  <si>
    <t>26-Apr to 27-Apr-2014</t>
  </si>
  <si>
    <t>Oklahoma Open presented by Dynamic Discs &amp; TDSA - Pro &amp; Adv</t>
  </si>
  <si>
    <t>25-Oct to 26-Oct-2014</t>
  </si>
  <si>
    <t>The 32nd Kansas City Wide Open</t>
  </si>
  <si>
    <t>20-Jun to 22-Jun-2014</t>
  </si>
  <si>
    <t>3-Jul to 6-Jul-2014</t>
  </si>
  <si>
    <t>European Masters</t>
  </si>
  <si>
    <t>17-Jul to 20-Jul-2014</t>
  </si>
  <si>
    <t>Brent Hambrick Memorial Open - Pro</t>
  </si>
  <si>
    <t>30-Aug to 31-Aug-2014</t>
  </si>
  <si>
    <t>Cleveland County Classic</t>
  </si>
  <si>
    <t>14-Jun to 15-Jun-2014</t>
  </si>
  <si>
    <t>Aussie Open</t>
  </si>
  <si>
    <t>29-Jan to 1-Feb-2015</t>
  </si>
  <si>
    <t>North Texas Championships - Rockwall/Audubon DGC</t>
  </si>
  <si>
    <t>8-Mar to 9-Mar-2014</t>
  </si>
  <si>
    <t>37th Annual Wintertime Open - PRO</t>
  </si>
  <si>
    <t>14-Feb to 15-Feb-2015</t>
  </si>
  <si>
    <t>mpo</t>
  </si>
  <si>
    <t>36th Annual wintertime Open</t>
  </si>
  <si>
    <t>15-Feb to 16-Feb-2014</t>
  </si>
  <si>
    <t>Gentlemen's Club Challenge Innova Champion Discs Pro Weekend</t>
  </si>
  <si>
    <t>21-Feb to 23-Feb-2014</t>
  </si>
  <si>
    <t>Gentlemen's Club Challenge Presented by Innova Champion Discs - Pro Weekend</t>
  </si>
  <si>
    <t>20-Feb to 22-Feb-2015</t>
  </si>
  <si>
    <t>Journey Post 1st Stop</t>
  </si>
  <si>
    <t>29-Mar to 30-Mar-2014</t>
  </si>
  <si>
    <t>4 The Chains DG Open</t>
  </si>
  <si>
    <t>12-Apr to 13-Apr-2014</t>
  </si>
  <si>
    <t>24th Annual Veterans Park Open</t>
  </si>
  <si>
    <t>1-Nov to 2-Nov-2014</t>
  </si>
  <si>
    <t>The Twisted Flyer Cactus Classic presented by Innova</t>
  </si>
  <si>
    <t>6-Dec to 7-Dec-2014</t>
  </si>
  <si>
    <t>Aussie Open Warm Up</t>
  </si>
  <si>
    <t>25-Jan-2015</t>
  </si>
  <si>
    <t>Texas States Championships</t>
  </si>
  <si>
    <t>21-Mar to 23-Mar-2014</t>
  </si>
  <si>
    <t>Battle at the Bon presented by Da Boys</t>
  </si>
  <si>
    <t>20-Dec to 21-Dec-2014</t>
  </si>
  <si>
    <t>European Masters - Disc Golf World Tour #4</t>
  </si>
  <si>
    <t>21-Jul to 23-Jul-2016</t>
  </si>
  <si>
    <t>Oklahoma Open- Presented by Dynamic Discs &amp; TDSA - Pro &amp; Adv</t>
  </si>
  <si>
    <t>27-Oct to 28-Oct-2012</t>
  </si>
  <si>
    <t>The Vibram Open</t>
  </si>
  <si>
    <t>23-Jun to 26-Jun-2016</t>
  </si>
  <si>
    <t>The Majestic</t>
  </si>
  <si>
    <t>29-Jul to 31-Jul-2016</t>
  </si>
  <si>
    <t>Mango Classic</t>
  </si>
  <si>
    <t>13-Oct to 14-Oct-2012</t>
  </si>
  <si>
    <t>European Open - Disc Golf World Tour #3</t>
  </si>
  <si>
    <t>2-Jun to 4-Jun-2016</t>
  </si>
  <si>
    <t>Charleston Classic</t>
  </si>
  <si>
    <t>1-Dec to 2-Dec-2012</t>
  </si>
  <si>
    <t>31st Annual "Steady" Ed Memorial Masters Cup - Presented by DGA (Pro)</t>
  </si>
  <si>
    <t>20-May to 22-May-2016</t>
  </si>
  <si>
    <t>MDGA Open</t>
  </si>
  <si>
    <t>17-Nov to 18-Nov-2012</t>
  </si>
  <si>
    <t>22nd Veterans Park Open</t>
  </si>
  <si>
    <t>3-Nov to 4-Nov-2012</t>
  </si>
  <si>
    <t>Fly Ink Open</t>
  </si>
  <si>
    <t>Scholl's Bicycle Centers Pittsburgh Flying Disc Open</t>
  </si>
  <si>
    <t>28-Jul to 29-Jul-2012</t>
  </si>
  <si>
    <t>Discraft Presents The Green Mountain Championship @ Smugglers’ Notch Resort</t>
  </si>
  <si>
    <t>15-Sep to 17-Sep-2016</t>
  </si>
  <si>
    <t>4-Aug to 5-Aug-2012</t>
  </si>
  <si>
    <t>2016 So Cal Series Pro Championships - Presented by Innova</t>
  </si>
  <si>
    <t>19-Nov to 20-Nov-2016</t>
  </si>
  <si>
    <t>Stockholm Discgolf Open presented by Latitude 64</t>
  </si>
  <si>
    <t>28-Jun to 1-Jul-2012</t>
  </si>
  <si>
    <t>Aussie Open 2017</t>
  </si>
  <si>
    <t>26-Jan to 29-Jan-2017</t>
  </si>
  <si>
    <t>16-Aug to 19-Aug-2012</t>
  </si>
  <si>
    <t>Monster Energy Challenge at Solitude Mountain Resort</t>
  </si>
  <si>
    <t>24-Aug to 26-Aug-2012</t>
  </si>
  <si>
    <t>End of the Trail (SJVC) Classic</t>
  </si>
  <si>
    <t>1-Sep to 2-Sep-2012</t>
  </si>
  <si>
    <t>18-Aug to 21-Aug-2016</t>
  </si>
  <si>
    <t>2016 Nantucket Disc Golf Open - Pros</t>
  </si>
  <si>
    <t>10-Sep-2016</t>
  </si>
  <si>
    <t>The 20th Annual Brent Hambrick Memorial Open Presented by Discraft</t>
  </si>
  <si>
    <t>26-Aug to 28-Aug-2016</t>
  </si>
  <si>
    <t>38th Annual Rochester Flying Disc Open</t>
  </si>
  <si>
    <t>11-Aug to 12-Aug-2012</t>
  </si>
  <si>
    <t>Chain Hawk Open</t>
  </si>
  <si>
    <t>8-Dec to 9-Dec-2012</t>
  </si>
  <si>
    <t>Spring Fling San Diego / Pros</t>
  </si>
  <si>
    <t>21-Apr-2013</t>
  </si>
  <si>
    <t>21-Aug to 23-Aug-2015</t>
  </si>
  <si>
    <t>Inaugural Little River Open</t>
  </si>
  <si>
    <t>B/C</t>
  </si>
  <si>
    <t>12-Apr to 14-Apr-2013</t>
  </si>
  <si>
    <t>31-May to 2-Jun-2013</t>
  </si>
  <si>
    <t>8-Jun to 9-Jun-2013</t>
  </si>
  <si>
    <t>Des Moines Challenge presented by G&amp;L Clothing</t>
  </si>
  <si>
    <t>25-May to 26-May-2013</t>
  </si>
  <si>
    <t>Latitude 64 Copenhagen Open - The Major</t>
  </si>
  <si>
    <t>9-May to 12-May-2013</t>
  </si>
  <si>
    <t>19th Annual Brent Hambrick Memorial Open</t>
  </si>
  <si>
    <t>15-Aug to 16-Aug-2015</t>
  </si>
  <si>
    <t>Legion of Doom 2013</t>
  </si>
  <si>
    <t>18-May to 19-May-2013</t>
  </si>
  <si>
    <t>Gentlemen's Club Challenge Presented by DiscGolfValues.com - Pro Weekend</t>
  </si>
  <si>
    <t>22-Feb to 24-Feb-2013</t>
  </si>
  <si>
    <t>Innova and Hyzerbomb present the Nick Hyde Memorial - Pro Weekend</t>
  </si>
  <si>
    <t>22-Apr to 24-Apr-2016</t>
  </si>
  <si>
    <t>La Mirada Open - Disc Golf World Tour #1</t>
  </si>
  <si>
    <t>10-Mar to 12-Mar-2016</t>
  </si>
  <si>
    <t>28-Apr to 30-Apr-2016</t>
  </si>
  <si>
    <t>Konopiste Open - Disc Golf World Tour #2</t>
  </si>
  <si>
    <t>5-May to 7-May-2016</t>
  </si>
  <si>
    <t>Huntington Beach Disc Golf City Championships - PRO</t>
  </si>
  <si>
    <t>13-Jan-2013</t>
  </si>
  <si>
    <t>35th Annual Wintertime Open - Pro</t>
  </si>
  <si>
    <t>16-Feb to 17-Feb-2013</t>
  </si>
  <si>
    <t>38th Annual Wintertime Open - Pro</t>
  </si>
  <si>
    <t>20-Feb to 21-Feb-2016</t>
  </si>
  <si>
    <t>2015 So Cal Championships Pros - Presented by Innova Discs</t>
  </si>
  <si>
    <t>21-Nov to 22-Nov-2015</t>
  </si>
  <si>
    <t>West Coast Disc Golf Presents the 2013 VO Qualifier at La Mirada - Pro</t>
  </si>
  <si>
    <t>One Nite Stand</t>
  </si>
  <si>
    <t>9-Mar-2013</t>
  </si>
  <si>
    <t>15-Mar to 17-Mar-2013</t>
  </si>
  <si>
    <t>2008 Crescenta Valley Safari</t>
  </si>
  <si>
    <t>10-May-2008</t>
  </si>
  <si>
    <t>2021 PDGA Professional Disc Golf World Championships Presented by Grip6</t>
  </si>
  <si>
    <t>22-Jun to 26-Jun-2021</t>
  </si>
  <si>
    <t>DGPT - Discraft's Great Lakes Open</t>
  </si>
  <si>
    <t>DGPT - Des Moines Challenge presented by Discraft</t>
  </si>
  <si>
    <t>9-Jul to 11-Jul-2021</t>
  </si>
  <si>
    <t>Evergreen Open</t>
  </si>
  <si>
    <t>26-Apr to 27-Apr-2008</t>
  </si>
  <si>
    <t>30-May to 1-Jun-2008</t>
  </si>
  <si>
    <t>High Plains Challenge VI</t>
  </si>
  <si>
    <t>14-Jun to 15-Jun-2008</t>
  </si>
  <si>
    <t>DGPT - OTB Open presented by Innova</t>
  </si>
  <si>
    <t>14-May to 16-May-2021</t>
  </si>
  <si>
    <t>Huk Central presented by Southern Wesleyan University - Pro</t>
  </si>
  <si>
    <t>8-May to 9-May-2021</t>
  </si>
  <si>
    <t>DGPT - Portland Open presented by Dynamic Discs</t>
  </si>
  <si>
    <t>4-Jun to 6-Jun-2021</t>
  </si>
  <si>
    <t>Santa Cruz Masters Cup Presented by Innova - National Tour</t>
  </si>
  <si>
    <t>28-May to 30-May-2021</t>
  </si>
  <si>
    <t>6-Jun to 8-Jun-2008</t>
  </si>
  <si>
    <t>DGPT - Discraft's Green Mountain Championship presented by Upper Park Disc Golf</t>
  </si>
  <si>
    <t>9-Sep to 12-Sep-2021</t>
  </si>
  <si>
    <t>3-Sep to 5-Sep-2021</t>
  </si>
  <si>
    <t>Gentlemen's Club Challenge IX</t>
  </si>
  <si>
    <t>29-Feb to 2-Mar-2008</t>
  </si>
  <si>
    <t>26-Jan-2008</t>
  </si>
  <si>
    <t>30th Wintertime Open</t>
  </si>
  <si>
    <t>16-Feb to 17-Feb-2008</t>
  </si>
  <si>
    <t>DGPT - Idlewild Open presented by Dynamic Discs &amp; The Nati</t>
  </si>
  <si>
    <t>13-Aug to 15-Aug-2021</t>
  </si>
  <si>
    <t>DGPT - The Preserve Championship designed by Leiviska Disc Golf</t>
  </si>
  <si>
    <t>30-Jul to 1-Aug-2021</t>
  </si>
  <si>
    <t>22-Mar-2008</t>
  </si>
  <si>
    <t>2008 Higher Flyers Memorial</t>
  </si>
  <si>
    <t>DGPT - Discraft Ledgestone Insurance Open presented by GRIPeq</t>
  </si>
  <si>
    <t>5-Aug to 8-Aug-2021</t>
  </si>
  <si>
    <t>Plastic Pilots El Dorado Open 12</t>
  </si>
  <si>
    <t>DGPT - Las Vegas Challenge presented by Innova</t>
  </si>
  <si>
    <t>25-Feb to 28-Feb-2021</t>
  </si>
  <si>
    <t>WCDG's 2020 Winter 1 Sanctioned Series at Huntington Beach DGC</t>
  </si>
  <si>
    <t>L</t>
  </si>
  <si>
    <t>3-Dec to 7-Jan-2021</t>
  </si>
  <si>
    <t>23rd Annual Colonial Fall Colors</t>
  </si>
  <si>
    <t>7-Nov to 8-Nov-2020</t>
  </si>
  <si>
    <t>DGTV Fall Open at Telemark Resort</t>
  </si>
  <si>
    <t>20-Sep to 21-Sep-2008</t>
  </si>
  <si>
    <t>Dynamic Discs Lewisville Open</t>
  </si>
  <si>
    <t>27-Sep to 28-Sep-2008</t>
  </si>
  <si>
    <t>Shelly Sharpe Memorial</t>
  </si>
  <si>
    <t>11-Oct to 12-Oct-2008</t>
  </si>
  <si>
    <t>11-Sep to 13-Sep-2020</t>
  </si>
  <si>
    <t>DGPT - Discraft's Green Mountain Championship at Smugglers' Notch Resort</t>
  </si>
  <si>
    <t>3-Sep to 6-Sep-2020</t>
  </si>
  <si>
    <t>2008 Coyote Classic Presented by DGA</t>
  </si>
  <si>
    <t>25-Oct to 26-Oct-2008</t>
  </si>
  <si>
    <t>DGPT - Play It Again Sports Jonesboro Open</t>
  </si>
  <si>
    <t>1-Oct to 3-Oct-2020</t>
  </si>
  <si>
    <t>So Cal Championships - Pro</t>
  </si>
  <si>
    <t>Santa Maria Open</t>
  </si>
  <si>
    <t>19-Jul to 20-Jul-2008</t>
  </si>
  <si>
    <t>DGPT - Play It Again Sports Jonesboro Open powered by Prodigy</t>
  </si>
  <si>
    <t>16-Apr to 18-Apr-2021</t>
  </si>
  <si>
    <t>Alabama Summer Sizzler</t>
  </si>
  <si>
    <t>26-Jul to 27-Jul-2008</t>
  </si>
  <si>
    <t>20-Jun to 22-Jun-2008</t>
  </si>
  <si>
    <t>Dynamic Discs Open - National Tour</t>
  </si>
  <si>
    <t>28-Apr to 1-May-2021</t>
  </si>
  <si>
    <t>26th Annual Texas State Disc Golf Championship Presented by Latitude 64 - National Tour</t>
  </si>
  <si>
    <t>26-Mar to 28-Mar-2021</t>
  </si>
  <si>
    <t>DGPT - Waco Annual Charity Open presented by Prodigy Disc</t>
  </si>
  <si>
    <t>12-Mar to 14-Mar-2021</t>
  </si>
  <si>
    <t>End of the Trail Classic 2008</t>
  </si>
  <si>
    <t>6-Sep to 7-Sep-2008</t>
  </si>
  <si>
    <t>Memorial Championship presented by Discraft</t>
  </si>
  <si>
    <t>4-Mar to 7-Mar-2021</t>
  </si>
  <si>
    <t>2008 Sunrise Showdown</t>
  </si>
  <si>
    <t>2-Aug to 3-Aug-2008</t>
  </si>
  <si>
    <t>29-Aug to 31-Aug-2008</t>
  </si>
  <si>
    <t>Discraft presents The Open at Belton a DGPT Silver Series Event</t>
  </si>
  <si>
    <t>19-Mar to 21-Mar-2021</t>
  </si>
  <si>
    <t>Southern California Championships</t>
  </si>
  <si>
    <t>D</t>
  </si>
  <si>
    <t>27-Jan-2007</t>
  </si>
  <si>
    <t>DGPT - LWS Open at Idlewild presented by Dynamic Discs &amp; The Nati</t>
  </si>
  <si>
    <t>ES</t>
  </si>
  <si>
    <t>8-Jul to 10-Jul-2022</t>
  </si>
  <si>
    <t>Riverside Rumble</t>
  </si>
  <si>
    <t>30-Sep to 1-Oct-2006</t>
  </si>
  <si>
    <t>European Open presented by Discmania</t>
  </si>
  <si>
    <t>21-Jul to 24-Jul-2022</t>
  </si>
  <si>
    <t>Coyote Pointe Classic</t>
  </si>
  <si>
    <t>21-Oct to 22-Oct-2006</t>
  </si>
  <si>
    <t>24-Jun to 26-Jun-2022</t>
  </si>
  <si>
    <t>Plastic Pilots El Dorado Open 11</t>
  </si>
  <si>
    <t>Emerald Isle Open (EIEIO)</t>
  </si>
  <si>
    <t>17-Mar-2007</t>
  </si>
  <si>
    <t>C.V. Safari</t>
  </si>
  <si>
    <t>29th Wintertime Open</t>
  </si>
  <si>
    <t>Discraft presents the 2022 Beaver State Fling sponsored by Resistance Discs—DGPT Silver Series</t>
  </si>
  <si>
    <t>10-Jun to 12-Jun-2022</t>
  </si>
  <si>
    <t>2-Jun to 5-Jun-2022</t>
  </si>
  <si>
    <t>DGPT Playoffs - Discraft's Green Mountain Championship</t>
  </si>
  <si>
    <t>15-Sep to 18-Sep-2022</t>
  </si>
  <si>
    <t>28th Wintertime Open</t>
  </si>
  <si>
    <t>11-Feb to 12-Feb-2006</t>
  </si>
  <si>
    <t>Plastic Pilots El Dorado Open X</t>
  </si>
  <si>
    <t>11-Mar to 12-Mar-2006</t>
  </si>
  <si>
    <t>22-Sep to 25-Sep-2022</t>
  </si>
  <si>
    <t>19-Nov to 20-Nov-2005</t>
  </si>
  <si>
    <t>28-Jan-2006</t>
  </si>
  <si>
    <t>18-Mar-2006</t>
  </si>
  <si>
    <t>DGPT - Discraft Ledgestone Open</t>
  </si>
  <si>
    <t>11-Aug to 14-Aug-2022</t>
  </si>
  <si>
    <t>29-Jul to 31-Jul-2022</t>
  </si>
  <si>
    <t>2022 PDGA Professional Disc Golf World Championships Presented by Dynamic Discs</t>
  </si>
  <si>
    <t>30-Aug to 3-Sep-2022</t>
  </si>
  <si>
    <t>DGPT - The TruBank Des Moines Challenge presented by Discraft</t>
  </si>
  <si>
    <t>19-Aug to 21-Aug-2022</t>
  </si>
  <si>
    <t>29-Apr to 30-Apr-2006</t>
  </si>
  <si>
    <t>Sunrise Show Down</t>
  </si>
  <si>
    <t>25-Aug to 26-Aug-2007</t>
  </si>
  <si>
    <t>Sun Valley Open</t>
  </si>
  <si>
    <t>8-Sep to 9-Sep-2007</t>
  </si>
  <si>
    <t>3-Mar to 6-Mar-2022</t>
  </si>
  <si>
    <t>Discraft presents THE OPEN at BELTON, a DGPT Silver Series Event</t>
  </si>
  <si>
    <t>18-Mar to 20-Mar-2022</t>
  </si>
  <si>
    <t>Fling XI</t>
  </si>
  <si>
    <t>9-Jun-2007</t>
  </si>
  <si>
    <t>11-Mar to 13-Mar-2022</t>
  </si>
  <si>
    <t>Santa Maria Fall Open</t>
  </si>
  <si>
    <t>29-Sep to 30-Sep-2007</t>
  </si>
  <si>
    <t>2021 Music City Open Presented by Dynamic Discs - NT Finale</t>
  </si>
  <si>
    <t>23-Sep to 26-Sep-2021</t>
  </si>
  <si>
    <t>Las Vegas Halloween Classic - Pro</t>
  </si>
  <si>
    <t>27-Oct to 28-Oct-2007</t>
  </si>
  <si>
    <t>BRDGT - The Battle for Bedford Presented by Bluechip Technologies</t>
  </si>
  <si>
    <t>17-Sep to 19-Sep-2021</t>
  </si>
  <si>
    <t>6-Oct to 9-Oct-2021</t>
  </si>
  <si>
    <t>6-Oct to 7-Oct-2007</t>
  </si>
  <si>
    <t>2007 Coyote Classic</t>
  </si>
  <si>
    <t>20-Oct to 21-Oct-2007</t>
  </si>
  <si>
    <t>Higher Flyer Memorial</t>
  </si>
  <si>
    <t>14-Apr to 15-Apr-2007</t>
  </si>
  <si>
    <t>DGPT - Dynamic Discs Open</t>
  </si>
  <si>
    <t>28-Apr to 1-May-2022</t>
  </si>
  <si>
    <t>22-Apr to 24-Apr-2022</t>
  </si>
  <si>
    <t>DGPT - OTB Open presented by MVP Disc Sports</t>
  </si>
  <si>
    <t>20-May to 22-May-2022</t>
  </si>
  <si>
    <t>7-Apr-2007</t>
  </si>
  <si>
    <t>2022 Santa Cruz Masters Cup (DGPT Silver Series) Presented by Innova Discs</t>
  </si>
  <si>
    <t>28-Apr to 29-Apr-2007</t>
  </si>
  <si>
    <t>Spring Fling</t>
  </si>
  <si>
    <t>26-May-2007</t>
  </si>
  <si>
    <t>DGPT - 27th Annual Texas State Disc Golf Championship Presented by Latitude 64</t>
  </si>
  <si>
    <t>25-Mar to 27-Mar-2022</t>
  </si>
  <si>
    <t>PDGA Champions Cup Presented by Bushnell</t>
  </si>
  <si>
    <t>14-Apr to 17-Apr-2022</t>
  </si>
  <si>
    <t>Discraft presents Sun King's Throw Down the Mountain X (Weekend 4)</t>
  </si>
  <si>
    <t>1-Apr to 3-Apr-2022</t>
  </si>
  <si>
    <t>26-Jun to 28-Jun-2020</t>
  </si>
  <si>
    <t>18-Jul to 21-Jul-2019</t>
  </si>
  <si>
    <t>2009 Sunrise Showdown</t>
  </si>
  <si>
    <t>22-Aug to 23-Aug-2009</t>
  </si>
  <si>
    <t>21-Jun to 23-Jun-2019</t>
  </si>
  <si>
    <t>The 37th Annual Kansas City Wide Open Presented by Discraft</t>
  </si>
  <si>
    <t>14-Jun to 16-Jun-2019</t>
  </si>
  <si>
    <t>2019 PDGA Professional Disc Golf World Championships</t>
  </si>
  <si>
    <t>13-Aug to 17-Aug-2019</t>
  </si>
  <si>
    <t>DGPT - Discraft's Green Mountain Championship @ Smugglers' Notch Resort</t>
  </si>
  <si>
    <t>12-Sep to 15-Sep-2019</t>
  </si>
  <si>
    <t>Gentlemen's Club Challenge X</t>
  </si>
  <si>
    <t>27-Feb to 1-Mar-2009</t>
  </si>
  <si>
    <t>DGPT - Discraft's Great Lakes Open (DGLO)</t>
  </si>
  <si>
    <t>24-Jul to 26-Jul-2020</t>
  </si>
  <si>
    <t>Discraft Great Lakes Open - Pro Only</t>
  </si>
  <si>
    <t>13-Jun to 14-Jun-2009</t>
  </si>
  <si>
    <t>Bluechip Technologies Presents: The Battle for Bedford Hosted by Bedford County Parks and Rec</t>
  </si>
  <si>
    <t>18-Jul to 19-Jul-2020</t>
  </si>
  <si>
    <t>End of the Trail Classic 2009</t>
  </si>
  <si>
    <t>5-Sep to 6-Sep-2009</t>
  </si>
  <si>
    <t>Discraft's CCR Open</t>
  </si>
  <si>
    <t>29-Jun to 30-Jun-2019</t>
  </si>
  <si>
    <t>2009 Huntington Beach Higher Flyer Memorial</t>
  </si>
  <si>
    <t>11-Apr-2009</t>
  </si>
  <si>
    <t>18-Jul to 19-Jul-2009</t>
  </si>
  <si>
    <t>The 42nd Annual Wintertime Open Presented by Paul McBeth (Pro Weekend)</t>
  </si>
  <si>
    <t>14-Feb to 16-Feb-2020</t>
  </si>
  <si>
    <t>DGPT - 2019 Great Lakes Open presented by DISCRAFT</t>
  </si>
  <si>
    <t>5-Jul to 7-Jul-2019</t>
  </si>
  <si>
    <t>27-Jun to 28-Jun-2009</t>
  </si>
  <si>
    <t>2-Oct to 5-Oct-2019</t>
  </si>
  <si>
    <t>21-Mar to 22-Mar-2009</t>
  </si>
  <si>
    <t>12-Mar to 14-Mar-2020</t>
  </si>
  <si>
    <t>7th Glass Blown Open (Pro/Adv)</t>
  </si>
  <si>
    <t>DGPT - The Memorial Championship presented by Discraft</t>
  </si>
  <si>
    <t>27-Feb to 1-Mar-2020</t>
  </si>
  <si>
    <t>DGPT - 10th Annual Discraft Ledgestone Insurance Open</t>
  </si>
  <si>
    <t>13-Aug to 16-Aug-2020</t>
  </si>
  <si>
    <t>30-Aug to 1-Sep-2019</t>
  </si>
  <si>
    <t>13th Annual Fountain Hills Thrills</t>
  </si>
  <si>
    <t>24-Jan to 25-Jan-2009</t>
  </si>
  <si>
    <t>CSUMB Otter Open</t>
  </si>
  <si>
    <t>21-Feb to 22-Feb-2009</t>
  </si>
  <si>
    <t>31st Wintertime Open</t>
  </si>
  <si>
    <t>14-Feb to 15-Feb-2009</t>
  </si>
  <si>
    <t>17-May to 19-May-2019</t>
  </si>
  <si>
    <t>Aspen Sports Treebash Open</t>
  </si>
  <si>
    <t>6-Jun to 7-Jun-2009</t>
  </si>
  <si>
    <t>Two Days in May</t>
  </si>
  <si>
    <t>25-May to 26-May-2019</t>
  </si>
  <si>
    <t>DGPT - AbsoluteXtracts presents the San Francisco Open driven by Innova at Gleneagles DGC</t>
  </si>
  <si>
    <t>10-May to 12-May-2019</t>
  </si>
  <si>
    <t>2009 Sun Valley Open (Pro)</t>
  </si>
  <si>
    <t>26-Sep to 27-Sep-2009</t>
  </si>
  <si>
    <t>7-Aug to 9-Aug-2020</t>
  </si>
  <si>
    <t>30-May to 31-May-2009</t>
  </si>
  <si>
    <t>Canadian National Disc Golf Championships Powered By Innova Champion Discs</t>
  </si>
  <si>
    <t>6-Sep to 8-Sep-2019</t>
  </si>
  <si>
    <t>DGPT Tour Championship presented by Prodigy Discs</t>
  </si>
  <si>
    <t>19-Oct to 22-Oct-2017</t>
  </si>
  <si>
    <t>DGPT Championship Presented by Guaranteed Rate</t>
  </si>
  <si>
    <t>14-Oct to 17-Oct-2021</t>
  </si>
  <si>
    <t>DGPT Tour Championship hosted by Prodigy</t>
  </si>
  <si>
    <t>18-Oct to 21-Oct-2018</t>
  </si>
  <si>
    <t>DGPT Tour Championship presented by GRIP6</t>
  </si>
  <si>
    <t>15-Oct to 18-Oct-2020</t>
  </si>
  <si>
    <t># Events in common</t>
  </si>
  <si>
    <t>Total +/-</t>
  </si>
  <si>
    <t>Richard Wysocki</t>
  </si>
  <si>
    <t>Madisonville Open</t>
  </si>
  <si>
    <t>6-Jul to 8-Jul-2012</t>
  </si>
  <si>
    <t>Fort Steilacoom Open</t>
  </si>
  <si>
    <t>23-Jun to 24-Jun-2012</t>
  </si>
  <si>
    <t>The Open at Flat Creek presented by Discraft</t>
  </si>
  <si>
    <t>4th Annual Buffalo Run - presented by Native Disc Golf</t>
  </si>
  <si>
    <t>3-Nov to 5-Nov-2017</t>
  </si>
  <si>
    <t>Archdale-Trinity Chamber of Commerce Disc Golf Open</t>
  </si>
  <si>
    <t>Jonesboro Open - Disc Golf Pro Tour</t>
  </si>
  <si>
    <t>13-Apr to 16-Apr-2017</t>
  </si>
  <si>
    <t>16-Mar to 19-Mar-2017</t>
  </si>
  <si>
    <t>Tocobaga Games 2013</t>
  </si>
  <si>
    <t>12-Jan to 13-Jan-2013</t>
  </si>
  <si>
    <t>DGB Christmas Classic 2012</t>
  </si>
  <si>
    <t>15-Dec-2012</t>
  </si>
  <si>
    <t>The Open at Temple</t>
  </si>
  <si>
    <t>24-Mar to 26-Mar-2017</t>
  </si>
  <si>
    <t>Eric C Yetter Champions' Cup</t>
  </si>
  <si>
    <t>8-Sep to 9-Sep-2012</t>
  </si>
  <si>
    <t>Disc Outfitters Patapsco Picnic</t>
  </si>
  <si>
    <t>15-Sep to 16-Sep-2012</t>
  </si>
  <si>
    <t>Greater Hartford Disc Golf Open, sponsored Olde Burnside Brewing Company</t>
  </si>
  <si>
    <t>25-Aug to 26-Aug-2012</t>
  </si>
  <si>
    <t>DiscIthaca Open sponsored by Comet Skateboards</t>
  </si>
  <si>
    <t>Skellefteå Open - EPT#3</t>
  </si>
  <si>
    <t>7-Jul to 9-Jul-2017</t>
  </si>
  <si>
    <t>Huk Central</t>
  </si>
  <si>
    <t>29-Sep to 30-Sep-2012</t>
  </si>
  <si>
    <t>DGPT - Utah Open presented by Latitude 64</t>
  </si>
  <si>
    <t>1-Jun to 3-Jun-2017</t>
  </si>
  <si>
    <t>San Francisco Safari</t>
  </si>
  <si>
    <t>23-Jul to 24-Jul-2011</t>
  </si>
  <si>
    <t>29-Jul to 31-Jul-2011</t>
  </si>
  <si>
    <t>2011 Disc Outfitters Patapsco Picnic</t>
  </si>
  <si>
    <t>17-Sep to 18-Sep-2011</t>
  </si>
  <si>
    <t>The Vacationland Open presented by G-Force Putting League</t>
  </si>
  <si>
    <t>18-Aug to 19-Aug-2018</t>
  </si>
  <si>
    <t>10-Sep to 11-Sep-2011</t>
  </si>
  <si>
    <t>2019 Texas State Disc Golf Championships Presented by Discraft</t>
  </si>
  <si>
    <t>29-Mar to 31-Mar-2019</t>
  </si>
  <si>
    <t>Southwest Funding presents the Nick Hyde Memorial powered by Hyzerbomb driven by Innova - Pro Weekend</t>
  </si>
  <si>
    <t>Canon Ball Run</t>
  </si>
  <si>
    <t>9-Jul to 10-Jul-2011</t>
  </si>
  <si>
    <t>King of the Lake</t>
  </si>
  <si>
    <t>15-Jul to 17-Jul-2011</t>
  </si>
  <si>
    <t>Dynamic Discs One Round Challenge @ Hornet's Nest</t>
  </si>
  <si>
    <t>23-Mar-2012</t>
  </si>
  <si>
    <t>Dynamic Discs Presents: The Vintage Open</t>
  </si>
  <si>
    <t>13-Apr to 15-Apr-2018</t>
  </si>
  <si>
    <t>Spike Hyzer Presents: Bark Buster Bonanza II</t>
  </si>
  <si>
    <t>31-Mar to 1-Apr-2012</t>
  </si>
  <si>
    <t>Carolina Clash presented by Dynamic Discs</t>
  </si>
  <si>
    <t>Oklahoma Open - Pro &amp; Adv</t>
  </si>
  <si>
    <t>29-Oct to 30-Oct-2011</t>
  </si>
  <si>
    <t>21st Veterans Park Open - Pro</t>
  </si>
  <si>
    <t>The Open - EPT#4</t>
  </si>
  <si>
    <t>The Battle of Stoney Hill</t>
  </si>
  <si>
    <t>9-Oct-2011</t>
  </si>
  <si>
    <t>Spike Hyzer Presents: The 26th Sneeky Pete Classic</t>
  </si>
  <si>
    <t>15-Oct to 16-Oct-2011</t>
  </si>
  <si>
    <t>11th Annual SW Florida Open</t>
  </si>
  <si>
    <t>28-Jan to 29-Jan-2012</t>
  </si>
  <si>
    <t>Latitude 64 Tyyni Sponsored by Dynamic Discs</t>
  </si>
  <si>
    <t>28-Jun to 30-Jun-2018</t>
  </si>
  <si>
    <t>Sun King presents Tour del Sol Finals</t>
  </si>
  <si>
    <t>The 37th Annual Grateful Disc Spring Disc Golf Tournament</t>
  </si>
  <si>
    <t>9-May to 11-May-2014</t>
  </si>
  <si>
    <t>Pendaries Spring Classic</t>
  </si>
  <si>
    <t>Ft. Steilacoom Open</t>
  </si>
  <si>
    <t>6-Jun to 7-Jun-2015</t>
  </si>
  <si>
    <t>Des Moines Challenge Presented by G&amp;L Clothing</t>
  </si>
  <si>
    <t>Valentine Classic</t>
  </si>
  <si>
    <t>16-Feb-2014</t>
  </si>
  <si>
    <t>Discraft Presents The Green Mountain Championship @ Smugglers' Notch Resort</t>
  </si>
  <si>
    <t>18-Sep to 20-Sep-2015</t>
  </si>
  <si>
    <t>Cactus Finale</t>
  </si>
  <si>
    <t>14-Dec to 15-Dec-2013</t>
  </si>
  <si>
    <t>Inaugural Maricopa Meadows Open</t>
  </si>
  <si>
    <t>18-Jan-2014</t>
  </si>
  <si>
    <t>Gateway Disc Sports presents The Ozark Mountain Open</t>
  </si>
  <si>
    <t>5-Apr to 6-Apr-2014</t>
  </si>
  <si>
    <t>16th Annual Red Rock Show</t>
  </si>
  <si>
    <t>14-Mar to 16-Mar-2014</t>
  </si>
  <si>
    <t>Toronto Island Maple Leaf presented by Discmania</t>
  </si>
  <si>
    <t>13-Sep to 14-Sep-2014</t>
  </si>
  <si>
    <t>2014 Tupelo Bay Open</t>
  </si>
  <si>
    <t>13-Dec to 14-Dec-2014</t>
  </si>
  <si>
    <t>1-Aug to 3-Aug-2014</t>
  </si>
  <si>
    <t>Spike Hyzer Presents: Spike Hyzer Invitational Championship</t>
  </si>
  <si>
    <t>Mango Classic - A</t>
  </si>
  <si>
    <t>11-Oct to 12-Oct-2014</t>
  </si>
  <si>
    <t>2014 AZ Disc Golf Championships presented by the Shelly Sharpe Memorial</t>
  </si>
  <si>
    <t>24-Oct to 26-Oct-2014</t>
  </si>
  <si>
    <t>Prodigy Presents The Green Mountain Championship @ Smugglers' Notch Resort</t>
  </si>
  <si>
    <t>19-Sep to 21-Sep-2014</t>
  </si>
  <si>
    <t>2014 So Cal Series Championships - Pros</t>
  </si>
  <si>
    <t>15-Nov to 16-Nov-2014</t>
  </si>
  <si>
    <t>2014 Nantucket Disc Golf Open - Pro</t>
  </si>
  <si>
    <t>28-Jun-2014</t>
  </si>
  <si>
    <t>13-Jun to 15-Jun-2014</t>
  </si>
  <si>
    <t>St. Patrick's Classic - Pro</t>
  </si>
  <si>
    <t>13-Mar to 15-Mar-2015</t>
  </si>
  <si>
    <t>EuroTour #7 - Twin Lake Annual 2014 presented by Latitude 64</t>
  </si>
  <si>
    <t>25-Jul to 27-Jul-2014</t>
  </si>
  <si>
    <t>Crush Clothes presents The Open at Woodville</t>
  </si>
  <si>
    <t>4-Apr-2015</t>
  </si>
  <si>
    <t>Daniel Boe Memorial - Sponsored by DGA &amp; Latitude 64</t>
  </si>
  <si>
    <t>Greater Hartford Disc Golf Open, sponsored by Olde Burnside Brewing Company</t>
  </si>
  <si>
    <t>12-Jul to 13-Jul-2014</t>
  </si>
  <si>
    <t>Pratt Open</t>
  </si>
  <si>
    <t>20-May-2013</t>
  </si>
  <si>
    <t>Sunnyside Championship</t>
  </si>
  <si>
    <t>21-May-2013</t>
  </si>
  <si>
    <t>Ironwood Open at Moraine State Park</t>
  </si>
  <si>
    <t>20-Apr to 21-Apr-2013</t>
  </si>
  <si>
    <t>Legacy Discs Silver Cup XVI Pro Tour presented by Rollin' Ridge</t>
  </si>
  <si>
    <t>8-Jul to 10-Jul-2016</t>
  </si>
  <si>
    <t>EuroTour #5 - Estonian Open</t>
  </si>
  <si>
    <t>15-Jul to 17-Jul-2016</t>
  </si>
  <si>
    <t>Darkside Championship</t>
  </si>
  <si>
    <t>23-May-2013</t>
  </si>
  <si>
    <t>Hyzenbrownie Open 2017 - "The Legend of Laem Sor"</t>
  </si>
  <si>
    <t>21-Jan to 22-Jan-2017</t>
  </si>
  <si>
    <t>Sun King presents Throw Down The Mountain - Pros</t>
  </si>
  <si>
    <t>19-Jan to 20-Jan-2013</t>
  </si>
  <si>
    <t>Memorial Warm-up</t>
  </si>
  <si>
    <t>2-Feb to 3-Feb-2013</t>
  </si>
  <si>
    <t>2nd Annual Disc Til Dawn Open presented by All About Vapor</t>
  </si>
  <si>
    <t>Spike Hyzer's:Blockhouse Labor Day Marathon, Presented by Dynamic Discs, Pro Event</t>
  </si>
  <si>
    <t>3-Sep to 4-Sep-2016</t>
  </si>
  <si>
    <t>Mishawaka Meltdown Presented by Essential Discs</t>
  </si>
  <si>
    <t>2-Apr to 3-Apr-2016</t>
  </si>
  <si>
    <t>The Mango Classic</t>
  </si>
  <si>
    <t>Delaware Disc Golf Challenge</t>
  </si>
  <si>
    <t>Eric C. Yetter Champions' Cup</t>
  </si>
  <si>
    <t>7-Sep to 8-Sep-2013</t>
  </si>
  <si>
    <t>Jacksonville Open Pros</t>
  </si>
  <si>
    <t>9-Apr to 10-Apr-2016</t>
  </si>
  <si>
    <t>City Championships presented by law offices of Paul J Sacco</t>
  </si>
  <si>
    <t>29-Nov to 1-Dec-2013</t>
  </si>
  <si>
    <t>PureLine Opener</t>
  </si>
  <si>
    <t>26-Mar-2016</t>
  </si>
  <si>
    <t>The 28th Shelly Sharpe Memorial presented by Spinners on the Green</t>
  </si>
  <si>
    <t>18-Oct to 20-Oct-2013</t>
  </si>
  <si>
    <t>St Patrick Classic</t>
  </si>
  <si>
    <t>Stockholm Discgolf Open presented by Latitude 64°</t>
  </si>
  <si>
    <t>6-Jul to 7-Jul-2013</t>
  </si>
  <si>
    <t>Delaware Disc Golf Challenge Sponsored by Dynamic Discs</t>
  </si>
  <si>
    <t>1-Jul to 3-Jul-2016</t>
  </si>
  <si>
    <t>Green Mountain Championship @ Smugglers Notch</t>
  </si>
  <si>
    <t>34th Kansas City Wide Open</t>
  </si>
  <si>
    <t>6-May to 8-May-2016</t>
  </si>
  <si>
    <t>27-May to 29-May-2016</t>
  </si>
  <si>
    <t>Scholl's Bicycle Centers presents The 25th Pittsburgh Flying Disc Open</t>
  </si>
  <si>
    <t>Basket Bashers presents the Down East Players Cup</t>
  </si>
  <si>
    <t>19-Sep to 20-Sep-2020</t>
  </si>
  <si>
    <t>Knobulus Maximus II</t>
  </si>
  <si>
    <t>26-Sep-2010</t>
  </si>
  <si>
    <t>The Hunt at Deer Lakes</t>
  </si>
  <si>
    <t>25-Sep-2010</t>
  </si>
  <si>
    <t>Ohio River Open</t>
  </si>
  <si>
    <t>3-Oct to 4-Oct-2009</t>
  </si>
  <si>
    <t>13th Annual Ottawa Park Open</t>
  </si>
  <si>
    <t>C/B</t>
  </si>
  <si>
    <t>12-Sep-2010</t>
  </si>
  <si>
    <t>Hunt at Deer Lakes</t>
  </si>
  <si>
    <t>26-Sep-2009</t>
  </si>
  <si>
    <t>Knobulus Maximus</t>
  </si>
  <si>
    <t>27-Sep-2009</t>
  </si>
  <si>
    <t>Cranbury Classic</t>
  </si>
  <si>
    <t>21-Aug to 22-Aug-2010</t>
  </si>
  <si>
    <t>Flag City Classic Open</t>
  </si>
  <si>
    <t>17-Oct-2009</t>
  </si>
  <si>
    <t>Stark County Disc Golf Associations "Shoot the Moon 09"</t>
  </si>
  <si>
    <t>24-Oct-2009</t>
  </si>
  <si>
    <t>Hub City Halloween Open sponsored by The Great Courses of South Carolina</t>
  </si>
  <si>
    <t>30-Oct to 1-Nov-2020</t>
  </si>
  <si>
    <t>Cleveland Rock</t>
  </si>
  <si>
    <t>5-Sep-2010</t>
  </si>
  <si>
    <t>Skylands Classic at Blue Mountain</t>
  </si>
  <si>
    <t>27-Aug to 29-Aug-2010</t>
  </si>
  <si>
    <t>DGPT Silver Series Silver Cup XX Pro presented by Discmania &amp; Rollin' Ridge (GDG $5K/$10K event)</t>
  </si>
  <si>
    <t>10-Jul to 12-Jul-2020</t>
  </si>
  <si>
    <t>Turkey &amp; Chains 4th Helping</t>
  </si>
  <si>
    <t>28-Nov-2010</t>
  </si>
  <si>
    <t>Andrew's Pastries Open</t>
  </si>
  <si>
    <t>5-Sep-2009</t>
  </si>
  <si>
    <t>10th Annual Seviren Lang Memorial Presented by Innova Champion Discs</t>
  </si>
  <si>
    <t>The 6th Annual Holiday Hyzer</t>
  </si>
  <si>
    <t>11-Dec-2010</t>
  </si>
  <si>
    <t>2009 PDGA Amateur Disc Golf World Championships</t>
  </si>
  <si>
    <t>MJ2</t>
  </si>
  <si>
    <t>Frosty's Revenge II</t>
  </si>
  <si>
    <t>29-Jan-2011</t>
  </si>
  <si>
    <t>Last Chance For Points!</t>
  </si>
  <si>
    <t>26-Dec-2010</t>
  </si>
  <si>
    <t>DGPT - The Preserve Championship</t>
  </si>
  <si>
    <t>3-Jul to 5-Jul-2020</t>
  </si>
  <si>
    <t>Stark County Disc Golf Association Shoot the Moon 2010</t>
  </si>
  <si>
    <t>23-Oct-2010</t>
  </si>
  <si>
    <t>Rollin' the Deis</t>
  </si>
  <si>
    <t>13-Sep-2009</t>
  </si>
  <si>
    <t>16-Oct-2010</t>
  </si>
  <si>
    <t>Great Seal Scream VIII</t>
  </si>
  <si>
    <t>30-Oct-2010</t>
  </si>
  <si>
    <t>Frozen Toes Open at Veterans Memorial Park Sponsored by JUST-DISC-GOLF.com</t>
  </si>
  <si>
    <t>6-Nov-2010</t>
  </si>
  <si>
    <t>King of the Courses</t>
  </si>
  <si>
    <t>12-Sep-2009</t>
  </si>
  <si>
    <t>19th Annual Hall of Chains Classic sponsored by Quonset Hut</t>
  </si>
  <si>
    <t>15-May to 16-May-2010</t>
  </si>
  <si>
    <t>TADGA &amp; The Shed Present: The Stateline Classic</t>
  </si>
  <si>
    <t>29-May to 30-May-2010</t>
  </si>
  <si>
    <t>Lake Erie Spring Thaw</t>
  </si>
  <si>
    <t>20-Mar-2010</t>
  </si>
  <si>
    <t>Delaware Disc Golf Challenge - National Tour - Driven by Innova</t>
  </si>
  <si>
    <t>27-Aug to 29-Aug-2021</t>
  </si>
  <si>
    <t>Utah Open Driven by Innova</t>
  </si>
  <si>
    <t>B/A</t>
  </si>
  <si>
    <t>11-Jun to 13-Jun-2021</t>
  </si>
  <si>
    <t>United States Amateur Disc Golf Championship</t>
  </si>
  <si>
    <t>11-Jun to 13-Jun-2010</t>
  </si>
  <si>
    <t>March Madness</t>
  </si>
  <si>
    <t>13-Mar-2010</t>
  </si>
  <si>
    <t>Lobdell Open</t>
  </si>
  <si>
    <t>10-Apr-2010</t>
  </si>
  <si>
    <t>SCDGA Presents The Two Course Challenge Canton Versus Massillon</t>
  </si>
  <si>
    <t>3-Apr-2010</t>
  </si>
  <si>
    <t>Warm Up for the Am Worlds #2</t>
  </si>
  <si>
    <t>8-May-2010</t>
  </si>
  <si>
    <t>Gem City Challenge</t>
  </si>
  <si>
    <t>27-Mar-2010</t>
  </si>
  <si>
    <t>Turkey &amp; Chains 3rd Helping</t>
  </si>
  <si>
    <t>29-Nov-2009</t>
  </si>
  <si>
    <t>The Vintage Open a DGPT Silver Series Event</t>
  </si>
  <si>
    <t>8-Apr to 10-Apr-2021</t>
  </si>
  <si>
    <t>4th Annual Thrills at the Mills</t>
  </si>
  <si>
    <t>24-Jul-2010</t>
  </si>
  <si>
    <t>Gale Vaughn Memorial</t>
  </si>
  <si>
    <t>25-Jul-2010</t>
  </si>
  <si>
    <t>13-Aug to 15-Aug-2010</t>
  </si>
  <si>
    <t>24-Feb to 27-Feb-2022</t>
  </si>
  <si>
    <t>Great Seal Scream VII</t>
  </si>
  <si>
    <t>31-Oct-2009</t>
  </si>
  <si>
    <t>7-Aug to 8-Aug-2010</t>
  </si>
  <si>
    <t>2010 PDGA Amateur Disc Golf World Championships</t>
  </si>
  <si>
    <t>29-Jun to 3-Jul-2010</t>
  </si>
  <si>
    <t>MJ1</t>
  </si>
  <si>
    <t>19th Annual Columbus Ice Bowl</t>
  </si>
  <si>
    <t>16-Jan-2010</t>
  </si>
  <si>
    <t>Stark County Disc Golf Association Ice Bowl Sponsored by Beadle Hut</t>
  </si>
  <si>
    <t>23-Jan-2010</t>
  </si>
  <si>
    <t>Westside Challenge</t>
  </si>
  <si>
    <t>19-Jun-2010</t>
  </si>
  <si>
    <t>The Challenge @ Goat Hill Park - A DGPT Silver Series Event - Presented by Innova (MPO/FPO only)</t>
  </si>
  <si>
    <t>7-May to 9-May-2021</t>
  </si>
  <si>
    <t>The 5th Annual Holiday Hyzer</t>
  </si>
  <si>
    <t>12-Dec-2009</t>
  </si>
  <si>
    <t>CCR Open</t>
  </si>
  <si>
    <t>17-Jul to 18-Jul-2010</t>
  </si>
  <si>
    <t>28-Mar-2009</t>
  </si>
  <si>
    <t>MA2</t>
  </si>
  <si>
    <t>DGPT - Idlewild Open driven by Innova Discs &amp; The Nati</t>
  </si>
  <si>
    <t>26-Jul to 28-Jul-2019</t>
  </si>
  <si>
    <t>Champion Creek Challenge</t>
  </si>
  <si>
    <t>10-Apr-2011</t>
  </si>
  <si>
    <t>12-Jun to 14-Jun-2009</t>
  </si>
  <si>
    <t>ET#7 - Estonian Open 2019 powered by Prodigy Disc</t>
  </si>
  <si>
    <t>11-Jul to 13-Jul-2019</t>
  </si>
  <si>
    <t>18th Annual Quonset Hut Hall of Chains Classic</t>
  </si>
  <si>
    <t>16-May to 17-May-2009</t>
  </si>
  <si>
    <t>12th Annual Ottawa Park Open</t>
  </si>
  <si>
    <t>20-Jun-2009</t>
  </si>
  <si>
    <t>Roscoe's Revenge Presented by iCandi Graphics (Am)</t>
  </si>
  <si>
    <t>28-Jun-2009</t>
  </si>
  <si>
    <t>2019 Nantucket Disc Golf Open - Pros</t>
  </si>
  <si>
    <t>7-Sep-2019</t>
  </si>
  <si>
    <t>Sherando Spartan</t>
  </si>
  <si>
    <t>3-Apr-2011</t>
  </si>
  <si>
    <t>Fools at The Falls</t>
  </si>
  <si>
    <t>2-Apr-2011</t>
  </si>
  <si>
    <t>22nd Annual No Foolin</t>
  </si>
  <si>
    <t>27-Mar-2011</t>
  </si>
  <si>
    <t>Delaware Disc Golf Challenge - National Tour</t>
  </si>
  <si>
    <t>23-Aug to 25-Aug-2019</t>
  </si>
  <si>
    <t>24-May-2011</t>
  </si>
  <si>
    <t>Turtlecreek Open</t>
  </si>
  <si>
    <t>21-May-2011</t>
  </si>
  <si>
    <t>Utah Open Presented by Lucky Disc Golf</t>
  </si>
  <si>
    <t>2-May to 5-May-2019</t>
  </si>
  <si>
    <t>26-May-2011</t>
  </si>
  <si>
    <t>Loriella Open</t>
  </si>
  <si>
    <t>25-May-2011</t>
  </si>
  <si>
    <t>Memorial Daze</t>
  </si>
  <si>
    <t>9-May-2009</t>
  </si>
  <si>
    <t>Seneca Creek Soiree</t>
  </si>
  <si>
    <t>Loco Sixo</t>
  </si>
  <si>
    <t>30-Apr-2011</t>
  </si>
  <si>
    <t>Sunnybrook Spring Fling</t>
  </si>
  <si>
    <t>1-May-2011</t>
  </si>
  <si>
    <t>DGPT - Discraft's Portland Open presented by Bevel Craft Brewing</t>
  </si>
  <si>
    <t>25-May to 27-May-2019</t>
  </si>
  <si>
    <t>Spring Hyzer 6</t>
  </si>
  <si>
    <t>25-Apr-2009</t>
  </si>
  <si>
    <t>7-Jun to 9-Jun-2019</t>
  </si>
  <si>
    <t>Angry Squirrel - MPO, Am Women, Pro Women, MA1, Grand Masters</t>
  </si>
  <si>
    <t>15-May-2011</t>
  </si>
  <si>
    <t>12-Mar-2011</t>
  </si>
  <si>
    <t>Grounded for Winter at the Hanger an Ice Bowl Event Sponsored by Hammer Sports Relics</t>
  </si>
  <si>
    <t>5-Feb-2011</t>
  </si>
  <si>
    <t>Roscoe's Revenge Presented by iCandi Graphics (Pro)</t>
  </si>
  <si>
    <t>4-Jul to 5-Jul-2009</t>
  </si>
  <si>
    <t>Las Vegas Challenge presented by Innova Champion Discs</t>
  </si>
  <si>
    <t>20-Feb to 23-Feb-2020</t>
  </si>
  <si>
    <t>The Brent Hambrick Memorial Open</t>
  </si>
  <si>
    <t>11-Jul to 12-Jul-2009</t>
  </si>
  <si>
    <t>Frozen Finger Fairway Charity Tour - Final</t>
  </si>
  <si>
    <t>13-Mar-2011</t>
  </si>
  <si>
    <t>7th Annual Vienna Open</t>
  </si>
  <si>
    <t>23-May-2009</t>
  </si>
  <si>
    <t>Falcon Thaw</t>
  </si>
  <si>
    <t>26-Mar-2011</t>
  </si>
  <si>
    <t>Buff Singles League</t>
  </si>
  <si>
    <t>13-May to 15-Jul-2015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</si>
</sst>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.0%"/>
    <numFmt numFmtId="165" formatCode="0.0"/>
    <numFmt numFmtId="166" formatCode="#,##0.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29C538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rgb="FF002060"/>
      <name val="Calibri"/>
      <family val="2"/>
      <scheme val="minor"/>
    </font>
    <font>
      <b/>
      <sz val="11"/>
      <color theme="0" tint="-4.9989318521683403E-2"/>
      <name val="Calibri"/>
      <family val="2"/>
      <scheme val="minor"/>
    </font>
    <font>
      <b/>
      <sz val="16"/>
      <color rgb="FF29C53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10"/>
      <color rgb="FF29C538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rgb="FF002060"/>
      <name val="Calibri"/>
      <family val="2"/>
      <scheme val="minor"/>
    </font>
    <font>
      <b/>
      <sz val="12"/>
      <color rgb="FF197922"/>
      <name val="Calibri"/>
      <family val="2"/>
      <scheme val="minor"/>
    </font>
    <font>
      <b/>
      <sz val="11"/>
      <color rgb="FF19792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9">
    <xf numFmtId="0" fontId="0" fillId="0" borderId="0" xfId="0"/>
    <xf numFmtId="0" fontId="4" fillId="2" borderId="1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Continuous"/>
    </xf>
    <xf numFmtId="14" fontId="0" fillId="0" borderId="0" xfId="0" applyNumberFormat="1"/>
    <xf numFmtId="0" fontId="8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9" fillId="0" borderId="0" xfId="0" applyFont="1" applyAlignment="1">
      <alignment horizontal="left" vertical="center" wrapText="1"/>
    </xf>
    <xf numFmtId="14" fontId="9" fillId="0" borderId="0" xfId="0" applyNumberFormat="1" applyFont="1" applyAlignment="1">
      <alignment horizontal="center" vertical="center" wrapText="1"/>
    </xf>
    <xf numFmtId="0" fontId="9" fillId="0" borderId="14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9" fillId="0" borderId="14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2" fillId="3" borderId="1" xfId="0" applyFont="1" applyFill="1" applyBorder="1" applyAlignment="1">
      <alignment horizontal="center"/>
    </xf>
    <xf numFmtId="164" fontId="14" fillId="2" borderId="9" xfId="2" applyNumberFormat="1" applyFont="1" applyFill="1" applyBorder="1" applyAlignment="1">
      <alignment horizontal="center" vertical="center"/>
    </xf>
    <xf numFmtId="165" fontId="14" fillId="2" borderId="9" xfId="0" applyNumberFormat="1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3" fontId="14" fillId="2" borderId="9" xfId="1" applyNumberFormat="1" applyFont="1" applyFill="1" applyBorder="1" applyAlignment="1">
      <alignment horizontal="center" vertical="center"/>
    </xf>
    <xf numFmtId="165" fontId="14" fillId="2" borderId="11" xfId="0" applyNumberFormat="1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/>
    </xf>
    <xf numFmtId="164" fontId="18" fillId="6" borderId="1" xfId="2" applyNumberFormat="1" applyFont="1" applyFill="1" applyBorder="1" applyAlignment="1">
      <alignment horizontal="center" vertical="center"/>
    </xf>
    <xf numFmtId="165" fontId="18" fillId="6" borderId="1" xfId="0" applyNumberFormat="1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3" fontId="18" fillId="6" borderId="1" xfId="1" applyNumberFormat="1" applyFont="1" applyFill="1" applyBorder="1" applyAlignment="1">
      <alignment horizontal="center" vertical="center"/>
    </xf>
    <xf numFmtId="165" fontId="18" fillId="6" borderId="10" xfId="0" applyNumberFormat="1" applyFont="1" applyFill="1" applyBorder="1" applyAlignment="1">
      <alignment horizontal="center" vertical="center"/>
    </xf>
    <xf numFmtId="165" fontId="0" fillId="0" borderId="0" xfId="0" applyNumberFormat="1"/>
    <xf numFmtId="0" fontId="9" fillId="0" borderId="17" xfId="0" applyFont="1" applyBorder="1" applyAlignment="1">
      <alignment vertical="center" wrapText="1"/>
    </xf>
    <xf numFmtId="3" fontId="18" fillId="6" borderId="6" xfId="1" applyNumberFormat="1" applyFont="1" applyFill="1" applyBorder="1" applyAlignment="1">
      <alignment horizontal="center" vertical="center"/>
    </xf>
    <xf numFmtId="3" fontId="14" fillId="2" borderId="18" xfId="1" applyNumberFormat="1" applyFont="1" applyFill="1" applyBorder="1" applyAlignment="1">
      <alignment horizontal="center" vertical="center"/>
    </xf>
    <xf numFmtId="166" fontId="14" fillId="2" borderId="18" xfId="1" applyNumberFormat="1" applyFont="1" applyFill="1" applyBorder="1" applyAlignment="1">
      <alignment horizontal="center" vertical="center"/>
    </xf>
    <xf numFmtId="165" fontId="18" fillId="6" borderId="6" xfId="1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7" fillId="6" borderId="14" xfId="0" applyFont="1" applyFill="1" applyBorder="1" applyAlignment="1">
      <alignment horizontal="center" vertical="center" wrapText="1"/>
    </xf>
    <xf numFmtId="0" fontId="17" fillId="6" borderId="15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4" fontId="2" fillId="0" borderId="9" xfId="0" applyNumberFormat="1" applyFont="1" applyBorder="1" applyAlignment="1">
      <alignment horizontal="center" vertical="center"/>
    </xf>
    <xf numFmtId="14" fontId="2" fillId="0" borderId="10" xfId="0" applyNumberFormat="1" applyFont="1" applyBorder="1" applyAlignment="1">
      <alignment horizontal="center" vertical="center"/>
    </xf>
    <xf numFmtId="14" fontId="2" fillId="0" borderId="11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6" fillId="4" borderId="0" xfId="0" applyFont="1" applyFill="1" applyAlignment="1">
      <alignment horizontal="center"/>
    </xf>
    <xf numFmtId="0" fontId="0" fillId="0" borderId="0" xfId="0" applyNumberFormat="1"/>
  </cellXfs>
  <cellStyles count="3">
    <cellStyle name="Comma" xfId="1" builtinId="3"/>
    <cellStyle name="Normal" xfId="0" builtinId="0"/>
    <cellStyle name="Percent" xfId="2" builtinId="5"/>
  </cellStyles>
  <dxfs count="40">
    <dxf>
      <numFmt numFmtId="19" formatCode="m/d/yyyy"/>
    </dxf>
    <dxf>
      <numFmt numFmtId="19" formatCode="m/d/yyyy"/>
    </dxf>
    <dxf>
      <numFmt numFmtId="165" formatCode="0.0"/>
    </dxf>
    <dxf>
      <numFmt numFmtId="0" formatCode="General"/>
    </dxf>
    <dxf>
      <numFmt numFmtId="0" formatCode="General"/>
    </dxf>
    <dxf>
      <numFmt numFmtId="0" formatCode="General"/>
    </dxf>
    <dxf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colors>
    <mruColors>
      <color rgb="FF197922"/>
      <color rgb="FF0F4600"/>
      <color rgb="FF1E9229"/>
      <color rgb="FF29C538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rgbClr val="002060"/>
                </a:solidFill>
              </a:rPr>
              <a:t>Same Event &amp; Same Division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'Common Events'!$D$1</c:f>
              <c:strCache>
                <c:ptCount val="1"/>
                <c:pt idx="0">
                  <c:v>Player 1</c:v>
                </c:pt>
              </c:strCache>
            </c:strRef>
          </c:tx>
          <c:spPr>
            <a:ln w="28575" cap="rnd">
              <a:solidFill>
                <a:srgbClr val="1E9229"/>
              </a:solidFill>
              <a:round/>
            </a:ln>
            <a:effectLst/>
          </c:spPr>
          <c:marker>
            <c:symbol val="none"/>
          </c:marker>
          <c:cat>
            <c:numRef>
              <c:f>'Common Events'!$I$2:$I$186</c:f>
              <c:numCache>
                <c:formatCode>m/d/yyyy</c:formatCode>
                <c:ptCount val="185"/>
                <c:pt idx="0">
                  <c:v>44826</c:v>
                </c:pt>
                <c:pt idx="1">
                  <c:v>44819</c:v>
                </c:pt>
                <c:pt idx="2">
                  <c:v>44803</c:v>
                </c:pt>
                <c:pt idx="3">
                  <c:v>44792</c:v>
                </c:pt>
                <c:pt idx="4">
                  <c:v>44784</c:v>
                </c:pt>
                <c:pt idx="5">
                  <c:v>44771</c:v>
                </c:pt>
                <c:pt idx="6">
                  <c:v>44763</c:v>
                </c:pt>
                <c:pt idx="7">
                  <c:v>44750</c:v>
                </c:pt>
                <c:pt idx="8">
                  <c:v>44736</c:v>
                </c:pt>
                <c:pt idx="9">
                  <c:v>44701</c:v>
                </c:pt>
                <c:pt idx="10">
                  <c:v>44679</c:v>
                </c:pt>
                <c:pt idx="11">
                  <c:v>44673</c:v>
                </c:pt>
                <c:pt idx="12">
                  <c:v>44665</c:v>
                </c:pt>
                <c:pt idx="13">
                  <c:v>44645</c:v>
                </c:pt>
                <c:pt idx="14">
                  <c:v>44638</c:v>
                </c:pt>
                <c:pt idx="15">
                  <c:v>44631</c:v>
                </c:pt>
                <c:pt idx="16">
                  <c:v>44483</c:v>
                </c:pt>
                <c:pt idx="17">
                  <c:v>44475</c:v>
                </c:pt>
                <c:pt idx="18">
                  <c:v>44462</c:v>
                </c:pt>
                <c:pt idx="19">
                  <c:v>44448</c:v>
                </c:pt>
                <c:pt idx="20">
                  <c:v>44442</c:v>
                </c:pt>
                <c:pt idx="21">
                  <c:v>44421</c:v>
                </c:pt>
                <c:pt idx="22">
                  <c:v>44413</c:v>
                </c:pt>
                <c:pt idx="23">
                  <c:v>44407</c:v>
                </c:pt>
                <c:pt idx="24">
                  <c:v>44400</c:v>
                </c:pt>
                <c:pt idx="25">
                  <c:v>44369</c:v>
                </c:pt>
                <c:pt idx="26">
                  <c:v>44351</c:v>
                </c:pt>
                <c:pt idx="27">
                  <c:v>44344</c:v>
                </c:pt>
                <c:pt idx="28">
                  <c:v>44330</c:v>
                </c:pt>
                <c:pt idx="29">
                  <c:v>44314</c:v>
                </c:pt>
                <c:pt idx="30">
                  <c:v>44302</c:v>
                </c:pt>
                <c:pt idx="31">
                  <c:v>44281</c:v>
                </c:pt>
                <c:pt idx="32">
                  <c:v>44274</c:v>
                </c:pt>
                <c:pt idx="33">
                  <c:v>44267</c:v>
                </c:pt>
                <c:pt idx="34">
                  <c:v>44252</c:v>
                </c:pt>
                <c:pt idx="35">
                  <c:v>44119</c:v>
                </c:pt>
                <c:pt idx="36">
                  <c:v>44085</c:v>
                </c:pt>
                <c:pt idx="37">
                  <c:v>44077</c:v>
                </c:pt>
                <c:pt idx="38">
                  <c:v>44056</c:v>
                </c:pt>
                <c:pt idx="39">
                  <c:v>44050</c:v>
                </c:pt>
                <c:pt idx="40">
                  <c:v>44036</c:v>
                </c:pt>
                <c:pt idx="41">
                  <c:v>44008</c:v>
                </c:pt>
                <c:pt idx="42">
                  <c:v>43902</c:v>
                </c:pt>
                <c:pt idx="43">
                  <c:v>43888</c:v>
                </c:pt>
                <c:pt idx="44">
                  <c:v>43720</c:v>
                </c:pt>
                <c:pt idx="45">
                  <c:v>43707</c:v>
                </c:pt>
                <c:pt idx="46">
                  <c:v>43690</c:v>
                </c:pt>
                <c:pt idx="47">
                  <c:v>43664</c:v>
                </c:pt>
                <c:pt idx="48">
                  <c:v>43637</c:v>
                </c:pt>
                <c:pt idx="49">
                  <c:v>43602</c:v>
                </c:pt>
                <c:pt idx="50">
                  <c:v>43595</c:v>
                </c:pt>
                <c:pt idx="51">
                  <c:v>43579</c:v>
                </c:pt>
                <c:pt idx="52">
                  <c:v>43567</c:v>
                </c:pt>
                <c:pt idx="53">
                  <c:v>43538</c:v>
                </c:pt>
                <c:pt idx="54">
                  <c:v>43524</c:v>
                </c:pt>
                <c:pt idx="55">
                  <c:v>43517</c:v>
                </c:pt>
                <c:pt idx="56">
                  <c:v>43391</c:v>
                </c:pt>
                <c:pt idx="57">
                  <c:v>43385</c:v>
                </c:pt>
                <c:pt idx="58">
                  <c:v>43376</c:v>
                </c:pt>
                <c:pt idx="59">
                  <c:v>43357</c:v>
                </c:pt>
                <c:pt idx="60">
                  <c:v>43348</c:v>
                </c:pt>
                <c:pt idx="61">
                  <c:v>43336</c:v>
                </c:pt>
                <c:pt idx="62">
                  <c:v>43321</c:v>
                </c:pt>
                <c:pt idx="63">
                  <c:v>43293</c:v>
                </c:pt>
                <c:pt idx="64">
                  <c:v>43273</c:v>
                </c:pt>
                <c:pt idx="65">
                  <c:v>43259</c:v>
                </c:pt>
                <c:pt idx="66">
                  <c:v>43245</c:v>
                </c:pt>
                <c:pt idx="67">
                  <c:v>43238</c:v>
                </c:pt>
                <c:pt idx="68">
                  <c:v>43224</c:v>
                </c:pt>
                <c:pt idx="69">
                  <c:v>43216</c:v>
                </c:pt>
                <c:pt idx="70">
                  <c:v>43196</c:v>
                </c:pt>
                <c:pt idx="71">
                  <c:v>43174</c:v>
                </c:pt>
                <c:pt idx="72">
                  <c:v>43159</c:v>
                </c:pt>
                <c:pt idx="73">
                  <c:v>43153</c:v>
                </c:pt>
                <c:pt idx="74">
                  <c:v>43027</c:v>
                </c:pt>
                <c:pt idx="75">
                  <c:v>43021</c:v>
                </c:pt>
                <c:pt idx="76">
                  <c:v>42991</c:v>
                </c:pt>
                <c:pt idx="77">
                  <c:v>42978</c:v>
                </c:pt>
                <c:pt idx="78">
                  <c:v>42972</c:v>
                </c:pt>
                <c:pt idx="79">
                  <c:v>42950</c:v>
                </c:pt>
                <c:pt idx="80">
                  <c:v>42936</c:v>
                </c:pt>
                <c:pt idx="81">
                  <c:v>42930</c:v>
                </c:pt>
                <c:pt idx="82">
                  <c:v>42907</c:v>
                </c:pt>
                <c:pt idx="83">
                  <c:v>42895</c:v>
                </c:pt>
                <c:pt idx="84">
                  <c:v>42874</c:v>
                </c:pt>
                <c:pt idx="85">
                  <c:v>42867</c:v>
                </c:pt>
                <c:pt idx="86">
                  <c:v>42852</c:v>
                </c:pt>
                <c:pt idx="87">
                  <c:v>42832</c:v>
                </c:pt>
                <c:pt idx="88">
                  <c:v>42825</c:v>
                </c:pt>
                <c:pt idx="89">
                  <c:v>42795</c:v>
                </c:pt>
                <c:pt idx="90">
                  <c:v>42789</c:v>
                </c:pt>
                <c:pt idx="91">
                  <c:v>42761</c:v>
                </c:pt>
                <c:pt idx="92">
                  <c:v>42628</c:v>
                </c:pt>
                <c:pt idx="93">
                  <c:v>42608</c:v>
                </c:pt>
                <c:pt idx="94">
                  <c:v>42600</c:v>
                </c:pt>
                <c:pt idx="95">
                  <c:v>42588</c:v>
                </c:pt>
                <c:pt idx="96">
                  <c:v>42580</c:v>
                </c:pt>
                <c:pt idx="97">
                  <c:v>42572</c:v>
                </c:pt>
                <c:pt idx="98">
                  <c:v>42544</c:v>
                </c:pt>
                <c:pt idx="99">
                  <c:v>42531</c:v>
                </c:pt>
                <c:pt idx="100">
                  <c:v>42523</c:v>
                </c:pt>
                <c:pt idx="101">
                  <c:v>42510</c:v>
                </c:pt>
                <c:pt idx="102">
                  <c:v>42488</c:v>
                </c:pt>
                <c:pt idx="103">
                  <c:v>42439</c:v>
                </c:pt>
                <c:pt idx="104">
                  <c:v>42431</c:v>
                </c:pt>
                <c:pt idx="105">
                  <c:v>42284</c:v>
                </c:pt>
                <c:pt idx="106">
                  <c:v>42258</c:v>
                </c:pt>
                <c:pt idx="107">
                  <c:v>42237</c:v>
                </c:pt>
                <c:pt idx="108">
                  <c:v>42231</c:v>
                </c:pt>
                <c:pt idx="109">
                  <c:v>42220</c:v>
                </c:pt>
                <c:pt idx="110">
                  <c:v>42201</c:v>
                </c:pt>
                <c:pt idx="111">
                  <c:v>42193</c:v>
                </c:pt>
                <c:pt idx="112">
                  <c:v>42180</c:v>
                </c:pt>
                <c:pt idx="113">
                  <c:v>42167</c:v>
                </c:pt>
                <c:pt idx="114">
                  <c:v>42146</c:v>
                </c:pt>
                <c:pt idx="115">
                  <c:v>42139</c:v>
                </c:pt>
                <c:pt idx="116">
                  <c:v>42124</c:v>
                </c:pt>
                <c:pt idx="117">
                  <c:v>42105</c:v>
                </c:pt>
                <c:pt idx="118">
                  <c:v>42059</c:v>
                </c:pt>
                <c:pt idx="119">
                  <c:v>42055</c:v>
                </c:pt>
                <c:pt idx="120">
                  <c:v>42033</c:v>
                </c:pt>
                <c:pt idx="121">
                  <c:v>41979</c:v>
                </c:pt>
                <c:pt idx="122">
                  <c:v>41913</c:v>
                </c:pt>
                <c:pt idx="123">
                  <c:v>41887</c:v>
                </c:pt>
                <c:pt idx="124">
                  <c:v>41863</c:v>
                </c:pt>
                <c:pt idx="125">
                  <c:v>41837</c:v>
                </c:pt>
                <c:pt idx="126">
                  <c:v>41823</c:v>
                </c:pt>
                <c:pt idx="127">
                  <c:v>41810</c:v>
                </c:pt>
                <c:pt idx="128">
                  <c:v>41795</c:v>
                </c:pt>
                <c:pt idx="129">
                  <c:v>41775</c:v>
                </c:pt>
                <c:pt idx="130">
                  <c:v>41761</c:v>
                </c:pt>
                <c:pt idx="131">
                  <c:v>41741</c:v>
                </c:pt>
                <c:pt idx="132">
                  <c:v>41727</c:v>
                </c:pt>
                <c:pt idx="133">
                  <c:v>41719</c:v>
                </c:pt>
                <c:pt idx="134">
                  <c:v>41696</c:v>
                </c:pt>
                <c:pt idx="135">
                  <c:v>41691</c:v>
                </c:pt>
                <c:pt idx="136">
                  <c:v>41573</c:v>
                </c:pt>
                <c:pt idx="137">
                  <c:v>41549</c:v>
                </c:pt>
                <c:pt idx="138">
                  <c:v>41508</c:v>
                </c:pt>
                <c:pt idx="139">
                  <c:v>41489</c:v>
                </c:pt>
                <c:pt idx="140">
                  <c:v>41473</c:v>
                </c:pt>
                <c:pt idx="141">
                  <c:v>41453</c:v>
                </c:pt>
                <c:pt idx="142">
                  <c:v>41433</c:v>
                </c:pt>
                <c:pt idx="143">
                  <c:v>41425</c:v>
                </c:pt>
                <c:pt idx="144">
                  <c:v>41390</c:v>
                </c:pt>
                <c:pt idx="145">
                  <c:v>41376</c:v>
                </c:pt>
                <c:pt idx="146">
                  <c:v>41348</c:v>
                </c:pt>
                <c:pt idx="147">
                  <c:v>41332</c:v>
                </c:pt>
                <c:pt idx="148">
                  <c:v>41327</c:v>
                </c:pt>
                <c:pt idx="149">
                  <c:v>41251</c:v>
                </c:pt>
                <c:pt idx="150">
                  <c:v>41244</c:v>
                </c:pt>
                <c:pt idx="151">
                  <c:v>41230</c:v>
                </c:pt>
                <c:pt idx="152">
                  <c:v>41223</c:v>
                </c:pt>
                <c:pt idx="153">
                  <c:v>41216</c:v>
                </c:pt>
                <c:pt idx="154">
                  <c:v>41209</c:v>
                </c:pt>
                <c:pt idx="155">
                  <c:v>41195</c:v>
                </c:pt>
                <c:pt idx="156">
                  <c:v>41185</c:v>
                </c:pt>
                <c:pt idx="157">
                  <c:v>41137</c:v>
                </c:pt>
                <c:pt idx="158">
                  <c:v>41132</c:v>
                </c:pt>
                <c:pt idx="159">
                  <c:v>41125</c:v>
                </c:pt>
                <c:pt idx="160">
                  <c:v>41118</c:v>
                </c:pt>
                <c:pt idx="161">
                  <c:v>41104</c:v>
                </c:pt>
                <c:pt idx="162">
                  <c:v>41075</c:v>
                </c:pt>
                <c:pt idx="163">
                  <c:v>41061</c:v>
                </c:pt>
                <c:pt idx="164">
                  <c:v>41055</c:v>
                </c:pt>
                <c:pt idx="165">
                  <c:v>41047</c:v>
                </c:pt>
                <c:pt idx="166">
                  <c:v>41041</c:v>
                </c:pt>
                <c:pt idx="167">
                  <c:v>41034</c:v>
                </c:pt>
                <c:pt idx="168">
                  <c:v>41027</c:v>
                </c:pt>
                <c:pt idx="169">
                  <c:v>41020</c:v>
                </c:pt>
                <c:pt idx="170">
                  <c:v>41012</c:v>
                </c:pt>
                <c:pt idx="171">
                  <c:v>40968</c:v>
                </c:pt>
                <c:pt idx="172">
                  <c:v>40963</c:v>
                </c:pt>
                <c:pt idx="173">
                  <c:v>40859</c:v>
                </c:pt>
                <c:pt idx="174">
                  <c:v>40809</c:v>
                </c:pt>
                <c:pt idx="175">
                  <c:v>40788</c:v>
                </c:pt>
                <c:pt idx="176">
                  <c:v>40782</c:v>
                </c:pt>
                <c:pt idx="177">
                  <c:v>40764</c:v>
                </c:pt>
                <c:pt idx="178">
                  <c:v>40718</c:v>
                </c:pt>
                <c:pt idx="179">
                  <c:v>40711</c:v>
                </c:pt>
                <c:pt idx="180">
                  <c:v>40704</c:v>
                </c:pt>
                <c:pt idx="181">
                  <c:v>40698</c:v>
                </c:pt>
                <c:pt idx="182">
                  <c:v>40604</c:v>
                </c:pt>
                <c:pt idx="183">
                  <c:v>40599</c:v>
                </c:pt>
                <c:pt idx="184">
                  <c:v>40457</c:v>
                </c:pt>
              </c:numCache>
            </c:numRef>
          </c:cat>
          <c:val>
            <c:numRef>
              <c:f>'Common Events'!$D$2:$D$186</c:f>
              <c:numCache>
                <c:formatCode>General</c:formatCode>
                <c:ptCount val="185"/>
                <c:pt idx="0">
                  <c:v>1047.3333333333333</c:v>
                </c:pt>
                <c:pt idx="1">
                  <c:v>1059.25</c:v>
                </c:pt>
                <c:pt idx="2">
                  <c:v>1042</c:v>
                </c:pt>
                <c:pt idx="3">
                  <c:v>1011</c:v>
                </c:pt>
                <c:pt idx="4">
                  <c:v>1055.25</c:v>
                </c:pt>
                <c:pt idx="5">
                  <c:v>1049.3333333333333</c:v>
                </c:pt>
                <c:pt idx="6">
                  <c:v>1028</c:v>
                </c:pt>
                <c:pt idx="7">
                  <c:v>1029.6666666666667</c:v>
                </c:pt>
                <c:pt idx="8">
                  <c:v>1055</c:v>
                </c:pt>
                <c:pt idx="9">
                  <c:v>1044.6666666666667</c:v>
                </c:pt>
                <c:pt idx="10">
                  <c:v>1045</c:v>
                </c:pt>
                <c:pt idx="11">
                  <c:v>1042.6666666666667</c:v>
                </c:pt>
                <c:pt idx="12">
                  <c:v>1049</c:v>
                </c:pt>
                <c:pt idx="13">
                  <c:v>1071.6666666666667</c:v>
                </c:pt>
                <c:pt idx="14">
                  <c:v>1053.3333333333333</c:v>
                </c:pt>
                <c:pt idx="15">
                  <c:v>1038</c:v>
                </c:pt>
                <c:pt idx="16">
                  <c:v>1044</c:v>
                </c:pt>
                <c:pt idx="17">
                  <c:v>1049.75</c:v>
                </c:pt>
                <c:pt idx="18">
                  <c:v>1049.25</c:v>
                </c:pt>
                <c:pt idx="19">
                  <c:v>1067.25</c:v>
                </c:pt>
                <c:pt idx="20">
                  <c:v>1059.3333333333333</c:v>
                </c:pt>
                <c:pt idx="21">
                  <c:v>1042</c:v>
                </c:pt>
                <c:pt idx="22">
                  <c:v>1056.6666666666667</c:v>
                </c:pt>
                <c:pt idx="23">
                  <c:v>1064.3333333333333</c:v>
                </c:pt>
                <c:pt idx="24">
                  <c:v>1044.3333333333333</c:v>
                </c:pt>
                <c:pt idx="25">
                  <c:v>1050.5999999999999</c:v>
                </c:pt>
                <c:pt idx="26">
                  <c:v>1050</c:v>
                </c:pt>
                <c:pt idx="27">
                  <c:v>1029</c:v>
                </c:pt>
                <c:pt idx="28">
                  <c:v>1057.3333333333333</c:v>
                </c:pt>
                <c:pt idx="29">
                  <c:v>1051.75</c:v>
                </c:pt>
                <c:pt idx="30">
                  <c:v>1070</c:v>
                </c:pt>
                <c:pt idx="31">
                  <c:v>1064</c:v>
                </c:pt>
                <c:pt idx="32">
                  <c:v>1079.3333333333333</c:v>
                </c:pt>
                <c:pt idx="33">
                  <c:v>1036.3333333333333</c:v>
                </c:pt>
                <c:pt idx="34">
                  <c:v>1054.75</c:v>
                </c:pt>
                <c:pt idx="35">
                  <c:v>1016</c:v>
                </c:pt>
                <c:pt idx="36">
                  <c:v>1058.6666666666667</c:v>
                </c:pt>
                <c:pt idx="37">
                  <c:v>1054.5</c:v>
                </c:pt>
                <c:pt idx="38">
                  <c:v>1068.75</c:v>
                </c:pt>
                <c:pt idx="39">
                  <c:v>1039.3333333333333</c:v>
                </c:pt>
                <c:pt idx="40">
                  <c:v>1061.3333333333333</c:v>
                </c:pt>
                <c:pt idx="41">
                  <c:v>1048.3333333333333</c:v>
                </c:pt>
                <c:pt idx="42">
                  <c:v>1004</c:v>
                </c:pt>
                <c:pt idx="43">
                  <c:v>1038.5</c:v>
                </c:pt>
                <c:pt idx="44">
                  <c:v>1041</c:v>
                </c:pt>
                <c:pt idx="45">
                  <c:v>1043.3333333333333</c:v>
                </c:pt>
                <c:pt idx="46">
                  <c:v>1072.5999999999999</c:v>
                </c:pt>
                <c:pt idx="47">
                  <c:v>1043.5</c:v>
                </c:pt>
                <c:pt idx="48">
                  <c:v>1073</c:v>
                </c:pt>
                <c:pt idx="49">
                  <c:v>1042.6666666666667</c:v>
                </c:pt>
                <c:pt idx="50">
                  <c:v>1075</c:v>
                </c:pt>
                <c:pt idx="51">
                  <c:v>1043.5</c:v>
                </c:pt>
                <c:pt idx="52">
                  <c:v>1030.6666666666667</c:v>
                </c:pt>
                <c:pt idx="53">
                  <c:v>1063.6666666666667</c:v>
                </c:pt>
                <c:pt idx="54">
                  <c:v>1061.75</c:v>
                </c:pt>
                <c:pt idx="55">
                  <c:v>1045.25</c:v>
                </c:pt>
                <c:pt idx="56">
                  <c:v>1037.5</c:v>
                </c:pt>
                <c:pt idx="57">
                  <c:v>1035.6666666666667</c:v>
                </c:pt>
                <c:pt idx="58">
                  <c:v>1052</c:v>
                </c:pt>
                <c:pt idx="59">
                  <c:v>1045</c:v>
                </c:pt>
                <c:pt idx="60">
                  <c:v>1041.8</c:v>
                </c:pt>
                <c:pt idx="61">
                  <c:v>1045.6666666666667</c:v>
                </c:pt>
                <c:pt idx="62">
                  <c:v>1040.75</c:v>
                </c:pt>
                <c:pt idx="63">
                  <c:v>1040.5</c:v>
                </c:pt>
                <c:pt idx="64">
                  <c:v>1060.3333333333333</c:v>
                </c:pt>
                <c:pt idx="65">
                  <c:v>1034</c:v>
                </c:pt>
                <c:pt idx="66">
                  <c:v>1044.3333333333333</c:v>
                </c:pt>
                <c:pt idx="67">
                  <c:v>1045.6666666666667</c:v>
                </c:pt>
                <c:pt idx="68">
                  <c:v>1043.3333333333333</c:v>
                </c:pt>
                <c:pt idx="69">
                  <c:v>1062.3333333333333</c:v>
                </c:pt>
                <c:pt idx="70">
                  <c:v>1065</c:v>
                </c:pt>
                <c:pt idx="71">
                  <c:v>1020.3333333333334</c:v>
                </c:pt>
                <c:pt idx="72">
                  <c:v>1045</c:v>
                </c:pt>
                <c:pt idx="73">
                  <c:v>1050.75</c:v>
                </c:pt>
                <c:pt idx="74">
                  <c:v>1049.5</c:v>
                </c:pt>
                <c:pt idx="75">
                  <c:v>1040</c:v>
                </c:pt>
                <c:pt idx="76">
                  <c:v>1057</c:v>
                </c:pt>
                <c:pt idx="77">
                  <c:v>1052.75</c:v>
                </c:pt>
                <c:pt idx="78">
                  <c:v>1038.6666666666667</c:v>
                </c:pt>
                <c:pt idx="79">
                  <c:v>1046.25</c:v>
                </c:pt>
                <c:pt idx="80">
                  <c:v>1034</c:v>
                </c:pt>
                <c:pt idx="81">
                  <c:v>1022.3333333333334</c:v>
                </c:pt>
                <c:pt idx="82">
                  <c:v>1052.75</c:v>
                </c:pt>
                <c:pt idx="83">
                  <c:v>1041.75</c:v>
                </c:pt>
                <c:pt idx="84">
                  <c:v>1056</c:v>
                </c:pt>
                <c:pt idx="85">
                  <c:v>1051.6666666666667</c:v>
                </c:pt>
                <c:pt idx="86">
                  <c:v>1053</c:v>
                </c:pt>
                <c:pt idx="87">
                  <c:v>1062</c:v>
                </c:pt>
                <c:pt idx="88">
                  <c:v>1055</c:v>
                </c:pt>
                <c:pt idx="89">
                  <c:v>1052.25</c:v>
                </c:pt>
                <c:pt idx="90">
                  <c:v>1061.25</c:v>
                </c:pt>
                <c:pt idx="91">
                  <c:v>1067.25</c:v>
                </c:pt>
                <c:pt idx="92">
                  <c:v>1063</c:v>
                </c:pt>
                <c:pt idx="93">
                  <c:v>1043.3333333333333</c:v>
                </c:pt>
                <c:pt idx="94">
                  <c:v>1024.75</c:v>
                </c:pt>
                <c:pt idx="95">
                  <c:v>1058.2</c:v>
                </c:pt>
                <c:pt idx="96">
                  <c:v>1050.6666666666667</c:v>
                </c:pt>
                <c:pt idx="97">
                  <c:v>1053.3333333333333</c:v>
                </c:pt>
                <c:pt idx="98">
                  <c:v>1046.5</c:v>
                </c:pt>
                <c:pt idx="99">
                  <c:v>1052.75</c:v>
                </c:pt>
                <c:pt idx="100">
                  <c:v>1044.6666666666667</c:v>
                </c:pt>
                <c:pt idx="101">
                  <c:v>1061</c:v>
                </c:pt>
                <c:pt idx="102">
                  <c:v>1040</c:v>
                </c:pt>
                <c:pt idx="103">
                  <c:v>1037.3333333333333</c:v>
                </c:pt>
                <c:pt idx="104">
                  <c:v>1051.5</c:v>
                </c:pt>
                <c:pt idx="105">
                  <c:v>1045.5</c:v>
                </c:pt>
                <c:pt idx="106">
                  <c:v>1029</c:v>
                </c:pt>
                <c:pt idx="107">
                  <c:v>1039.5</c:v>
                </c:pt>
                <c:pt idx="108">
                  <c:v>1045.6666666666667</c:v>
                </c:pt>
                <c:pt idx="109">
                  <c:v>1049.8333333333333</c:v>
                </c:pt>
                <c:pt idx="110">
                  <c:v>1049.5</c:v>
                </c:pt>
                <c:pt idx="111">
                  <c:v>1036</c:v>
                </c:pt>
                <c:pt idx="112">
                  <c:v>1056.75</c:v>
                </c:pt>
                <c:pt idx="113">
                  <c:v>1041.5</c:v>
                </c:pt>
                <c:pt idx="114">
                  <c:v>1005.5</c:v>
                </c:pt>
                <c:pt idx="115">
                  <c:v>1016.3333333333334</c:v>
                </c:pt>
                <c:pt idx="116">
                  <c:v>1029</c:v>
                </c:pt>
                <c:pt idx="117">
                  <c:v>1042.6666666666667</c:v>
                </c:pt>
                <c:pt idx="118">
                  <c:v>1047.75</c:v>
                </c:pt>
                <c:pt idx="119">
                  <c:v>1025.3333333333333</c:v>
                </c:pt>
                <c:pt idx="120">
                  <c:v>1045</c:v>
                </c:pt>
                <c:pt idx="121">
                  <c:v>1036</c:v>
                </c:pt>
                <c:pt idx="122">
                  <c:v>999.75</c:v>
                </c:pt>
                <c:pt idx="123">
                  <c:v>1042</c:v>
                </c:pt>
                <c:pt idx="124">
                  <c:v>1057</c:v>
                </c:pt>
                <c:pt idx="125">
                  <c:v>1043.25</c:v>
                </c:pt>
                <c:pt idx="126">
                  <c:v>1044.5</c:v>
                </c:pt>
                <c:pt idx="127">
                  <c:v>1044.3333333333333</c:v>
                </c:pt>
                <c:pt idx="128">
                  <c:v>1056.8</c:v>
                </c:pt>
                <c:pt idx="129">
                  <c:v>1041</c:v>
                </c:pt>
                <c:pt idx="130">
                  <c:v>1022.6666666666666</c:v>
                </c:pt>
                <c:pt idx="131">
                  <c:v>1053.3333333333333</c:v>
                </c:pt>
                <c:pt idx="132">
                  <c:v>1044</c:v>
                </c:pt>
                <c:pt idx="133">
                  <c:v>1085.3333333333333</c:v>
                </c:pt>
                <c:pt idx="134">
                  <c:v>1032.75</c:v>
                </c:pt>
                <c:pt idx="135">
                  <c:v>1038</c:v>
                </c:pt>
                <c:pt idx="136">
                  <c:v>1039</c:v>
                </c:pt>
                <c:pt idx="137">
                  <c:v>1018.25</c:v>
                </c:pt>
                <c:pt idx="138">
                  <c:v>1040.25</c:v>
                </c:pt>
                <c:pt idx="139">
                  <c:v>1044.1428571428571</c:v>
                </c:pt>
                <c:pt idx="140">
                  <c:v>1041</c:v>
                </c:pt>
                <c:pt idx="141">
                  <c:v>1049.25</c:v>
                </c:pt>
                <c:pt idx="142">
                  <c:v>1037.3333333333333</c:v>
                </c:pt>
                <c:pt idx="143">
                  <c:v>1064.3333333333333</c:v>
                </c:pt>
                <c:pt idx="144">
                  <c:v>1037.3333333333333</c:v>
                </c:pt>
                <c:pt idx="145">
                  <c:v>1015.6666666666666</c:v>
                </c:pt>
                <c:pt idx="146">
                  <c:v>1070.6666666666667</c:v>
                </c:pt>
                <c:pt idx="147">
                  <c:v>1066.75</c:v>
                </c:pt>
                <c:pt idx="148">
                  <c:v>1040.3333333333333</c:v>
                </c:pt>
                <c:pt idx="149">
                  <c:v>1058</c:v>
                </c:pt>
                <c:pt idx="150">
                  <c:v>1053.75</c:v>
                </c:pt>
                <c:pt idx="151">
                  <c:v>1061.5</c:v>
                </c:pt>
                <c:pt idx="152">
                  <c:v>1072</c:v>
                </c:pt>
                <c:pt idx="153">
                  <c:v>1042.6666666666667</c:v>
                </c:pt>
                <c:pt idx="154">
                  <c:v>1035.3333333333333</c:v>
                </c:pt>
                <c:pt idx="155">
                  <c:v>1017.6666666666666</c:v>
                </c:pt>
                <c:pt idx="156">
                  <c:v>1057</c:v>
                </c:pt>
                <c:pt idx="157">
                  <c:v>1059</c:v>
                </c:pt>
                <c:pt idx="158">
                  <c:v>1052.3333333333333</c:v>
                </c:pt>
                <c:pt idx="159">
                  <c:v>1067</c:v>
                </c:pt>
                <c:pt idx="160">
                  <c:v>1048.5</c:v>
                </c:pt>
                <c:pt idx="161">
                  <c:v>1049.1428571428571</c:v>
                </c:pt>
                <c:pt idx="162">
                  <c:v>1034.5</c:v>
                </c:pt>
                <c:pt idx="163">
                  <c:v>1029</c:v>
                </c:pt>
                <c:pt idx="164">
                  <c:v>1045.5</c:v>
                </c:pt>
                <c:pt idx="165">
                  <c:v>1045</c:v>
                </c:pt>
                <c:pt idx="166">
                  <c:v>1022.3333333333334</c:v>
                </c:pt>
                <c:pt idx="167">
                  <c:v>1068.75</c:v>
                </c:pt>
                <c:pt idx="168">
                  <c:v>1023</c:v>
                </c:pt>
                <c:pt idx="169">
                  <c:v>1005</c:v>
                </c:pt>
                <c:pt idx="170">
                  <c:v>1019</c:v>
                </c:pt>
                <c:pt idx="171">
                  <c:v>1035.75</c:v>
                </c:pt>
                <c:pt idx="172">
                  <c:v>1012.6666666666666</c:v>
                </c:pt>
                <c:pt idx="173">
                  <c:v>995.75</c:v>
                </c:pt>
                <c:pt idx="174">
                  <c:v>1043.75</c:v>
                </c:pt>
                <c:pt idx="175">
                  <c:v>1037.3333333333333</c:v>
                </c:pt>
                <c:pt idx="176">
                  <c:v>1044.25</c:v>
                </c:pt>
                <c:pt idx="177">
                  <c:v>1025.8</c:v>
                </c:pt>
                <c:pt idx="178">
                  <c:v>1005.75</c:v>
                </c:pt>
                <c:pt idx="179">
                  <c:v>982.66666666666663</c:v>
                </c:pt>
                <c:pt idx="180">
                  <c:v>1015</c:v>
                </c:pt>
                <c:pt idx="181">
                  <c:v>1018.3333333333334</c:v>
                </c:pt>
                <c:pt idx="182">
                  <c:v>1004</c:v>
                </c:pt>
                <c:pt idx="183">
                  <c:v>990</c:v>
                </c:pt>
                <c:pt idx="184">
                  <c:v>995.75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FC-4B4C-BBA9-DFFFFF152B56}"/>
            </c:ext>
          </c:extLst>
        </c:ser>
        <c:ser>
          <c:idx val="0"/>
          <c:order val="1"/>
          <c:tx>
            <c:strRef>
              <c:f>'Common Events'!$E$1</c:f>
              <c:strCache>
                <c:ptCount val="1"/>
                <c:pt idx="0">
                  <c:v>Player 2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numRef>
              <c:f>'Common Events'!$I$2:$I$186</c:f>
              <c:numCache>
                <c:formatCode>m/d/yyyy</c:formatCode>
                <c:ptCount val="185"/>
                <c:pt idx="0">
                  <c:v>44826</c:v>
                </c:pt>
                <c:pt idx="1">
                  <c:v>44819</c:v>
                </c:pt>
                <c:pt idx="2">
                  <c:v>44803</c:v>
                </c:pt>
                <c:pt idx="3">
                  <c:v>44792</c:v>
                </c:pt>
                <c:pt idx="4">
                  <c:v>44784</c:v>
                </c:pt>
                <c:pt idx="5">
                  <c:v>44771</c:v>
                </c:pt>
                <c:pt idx="6">
                  <c:v>44763</c:v>
                </c:pt>
                <c:pt idx="7">
                  <c:v>44750</c:v>
                </c:pt>
                <c:pt idx="8">
                  <c:v>44736</c:v>
                </c:pt>
                <c:pt idx="9">
                  <c:v>44701</c:v>
                </c:pt>
                <c:pt idx="10">
                  <c:v>44679</c:v>
                </c:pt>
                <c:pt idx="11">
                  <c:v>44673</c:v>
                </c:pt>
                <c:pt idx="12">
                  <c:v>44665</c:v>
                </c:pt>
                <c:pt idx="13">
                  <c:v>44645</c:v>
                </c:pt>
                <c:pt idx="14">
                  <c:v>44638</c:v>
                </c:pt>
                <c:pt idx="15">
                  <c:v>44631</c:v>
                </c:pt>
                <c:pt idx="16">
                  <c:v>44483</c:v>
                </c:pt>
                <c:pt idx="17">
                  <c:v>44475</c:v>
                </c:pt>
                <c:pt idx="18">
                  <c:v>44462</c:v>
                </c:pt>
                <c:pt idx="19">
                  <c:v>44448</c:v>
                </c:pt>
                <c:pt idx="20">
                  <c:v>44442</c:v>
                </c:pt>
                <c:pt idx="21">
                  <c:v>44421</c:v>
                </c:pt>
                <c:pt idx="22">
                  <c:v>44413</c:v>
                </c:pt>
                <c:pt idx="23">
                  <c:v>44407</c:v>
                </c:pt>
                <c:pt idx="24">
                  <c:v>44400</c:v>
                </c:pt>
                <c:pt idx="25">
                  <c:v>44369</c:v>
                </c:pt>
                <c:pt idx="26">
                  <c:v>44351</c:v>
                </c:pt>
                <c:pt idx="27">
                  <c:v>44344</c:v>
                </c:pt>
                <c:pt idx="28">
                  <c:v>44330</c:v>
                </c:pt>
                <c:pt idx="29">
                  <c:v>44314</c:v>
                </c:pt>
                <c:pt idx="30">
                  <c:v>44302</c:v>
                </c:pt>
                <c:pt idx="31">
                  <c:v>44281</c:v>
                </c:pt>
                <c:pt idx="32">
                  <c:v>44274</c:v>
                </c:pt>
                <c:pt idx="33">
                  <c:v>44267</c:v>
                </c:pt>
                <c:pt idx="34">
                  <c:v>44252</c:v>
                </c:pt>
                <c:pt idx="35">
                  <c:v>44119</c:v>
                </c:pt>
                <c:pt idx="36">
                  <c:v>44085</c:v>
                </c:pt>
                <c:pt idx="37">
                  <c:v>44077</c:v>
                </c:pt>
                <c:pt idx="38">
                  <c:v>44056</c:v>
                </c:pt>
                <c:pt idx="39">
                  <c:v>44050</c:v>
                </c:pt>
                <c:pt idx="40">
                  <c:v>44036</c:v>
                </c:pt>
                <c:pt idx="41">
                  <c:v>44008</c:v>
                </c:pt>
                <c:pt idx="42">
                  <c:v>43902</c:v>
                </c:pt>
                <c:pt idx="43">
                  <c:v>43888</c:v>
                </c:pt>
                <c:pt idx="44">
                  <c:v>43720</c:v>
                </c:pt>
                <c:pt idx="45">
                  <c:v>43707</c:v>
                </c:pt>
                <c:pt idx="46">
                  <c:v>43690</c:v>
                </c:pt>
                <c:pt idx="47">
                  <c:v>43664</c:v>
                </c:pt>
                <c:pt idx="48">
                  <c:v>43637</c:v>
                </c:pt>
                <c:pt idx="49">
                  <c:v>43602</c:v>
                </c:pt>
                <c:pt idx="50">
                  <c:v>43595</c:v>
                </c:pt>
                <c:pt idx="51">
                  <c:v>43579</c:v>
                </c:pt>
                <c:pt idx="52">
                  <c:v>43567</c:v>
                </c:pt>
                <c:pt idx="53">
                  <c:v>43538</c:v>
                </c:pt>
                <c:pt idx="54">
                  <c:v>43524</c:v>
                </c:pt>
                <c:pt idx="55">
                  <c:v>43517</c:v>
                </c:pt>
                <c:pt idx="56">
                  <c:v>43391</c:v>
                </c:pt>
                <c:pt idx="57">
                  <c:v>43385</c:v>
                </c:pt>
                <c:pt idx="58">
                  <c:v>43376</c:v>
                </c:pt>
                <c:pt idx="59">
                  <c:v>43357</c:v>
                </c:pt>
                <c:pt idx="60">
                  <c:v>43348</c:v>
                </c:pt>
                <c:pt idx="61">
                  <c:v>43336</c:v>
                </c:pt>
                <c:pt idx="62">
                  <c:v>43321</c:v>
                </c:pt>
                <c:pt idx="63">
                  <c:v>43293</c:v>
                </c:pt>
                <c:pt idx="64">
                  <c:v>43273</c:v>
                </c:pt>
                <c:pt idx="65">
                  <c:v>43259</c:v>
                </c:pt>
                <c:pt idx="66">
                  <c:v>43245</c:v>
                </c:pt>
                <c:pt idx="67">
                  <c:v>43238</c:v>
                </c:pt>
                <c:pt idx="68">
                  <c:v>43224</c:v>
                </c:pt>
                <c:pt idx="69">
                  <c:v>43216</c:v>
                </c:pt>
                <c:pt idx="70">
                  <c:v>43196</c:v>
                </c:pt>
                <c:pt idx="71">
                  <c:v>43174</c:v>
                </c:pt>
                <c:pt idx="72">
                  <c:v>43159</c:v>
                </c:pt>
                <c:pt idx="73">
                  <c:v>43153</c:v>
                </c:pt>
                <c:pt idx="74">
                  <c:v>43027</c:v>
                </c:pt>
                <c:pt idx="75">
                  <c:v>43021</c:v>
                </c:pt>
                <c:pt idx="76">
                  <c:v>42991</c:v>
                </c:pt>
                <c:pt idx="77">
                  <c:v>42978</c:v>
                </c:pt>
                <c:pt idx="78">
                  <c:v>42972</c:v>
                </c:pt>
                <c:pt idx="79">
                  <c:v>42950</c:v>
                </c:pt>
                <c:pt idx="80">
                  <c:v>42936</c:v>
                </c:pt>
                <c:pt idx="81">
                  <c:v>42930</c:v>
                </c:pt>
                <c:pt idx="82">
                  <c:v>42907</c:v>
                </c:pt>
                <c:pt idx="83">
                  <c:v>42895</c:v>
                </c:pt>
                <c:pt idx="84">
                  <c:v>42874</c:v>
                </c:pt>
                <c:pt idx="85">
                  <c:v>42867</c:v>
                </c:pt>
                <c:pt idx="86">
                  <c:v>42852</c:v>
                </c:pt>
                <c:pt idx="87">
                  <c:v>42832</c:v>
                </c:pt>
                <c:pt idx="88">
                  <c:v>42825</c:v>
                </c:pt>
                <c:pt idx="89">
                  <c:v>42795</c:v>
                </c:pt>
                <c:pt idx="90">
                  <c:v>42789</c:v>
                </c:pt>
                <c:pt idx="91">
                  <c:v>42761</c:v>
                </c:pt>
                <c:pt idx="92">
                  <c:v>42628</c:v>
                </c:pt>
                <c:pt idx="93">
                  <c:v>42608</c:v>
                </c:pt>
                <c:pt idx="94">
                  <c:v>42600</c:v>
                </c:pt>
                <c:pt idx="95">
                  <c:v>42588</c:v>
                </c:pt>
                <c:pt idx="96">
                  <c:v>42580</c:v>
                </c:pt>
                <c:pt idx="97">
                  <c:v>42572</c:v>
                </c:pt>
                <c:pt idx="98">
                  <c:v>42544</c:v>
                </c:pt>
                <c:pt idx="99">
                  <c:v>42531</c:v>
                </c:pt>
                <c:pt idx="100">
                  <c:v>42523</c:v>
                </c:pt>
                <c:pt idx="101">
                  <c:v>42510</c:v>
                </c:pt>
                <c:pt idx="102">
                  <c:v>42488</c:v>
                </c:pt>
                <c:pt idx="103">
                  <c:v>42439</c:v>
                </c:pt>
                <c:pt idx="104">
                  <c:v>42431</c:v>
                </c:pt>
                <c:pt idx="105">
                  <c:v>42284</c:v>
                </c:pt>
                <c:pt idx="106">
                  <c:v>42258</c:v>
                </c:pt>
                <c:pt idx="107">
                  <c:v>42237</c:v>
                </c:pt>
                <c:pt idx="108">
                  <c:v>42231</c:v>
                </c:pt>
                <c:pt idx="109">
                  <c:v>42220</c:v>
                </c:pt>
                <c:pt idx="110">
                  <c:v>42201</c:v>
                </c:pt>
                <c:pt idx="111">
                  <c:v>42193</c:v>
                </c:pt>
                <c:pt idx="112">
                  <c:v>42180</c:v>
                </c:pt>
                <c:pt idx="113">
                  <c:v>42167</c:v>
                </c:pt>
                <c:pt idx="114">
                  <c:v>42146</c:v>
                </c:pt>
                <c:pt idx="115">
                  <c:v>42139</c:v>
                </c:pt>
                <c:pt idx="116">
                  <c:v>42124</c:v>
                </c:pt>
                <c:pt idx="117">
                  <c:v>42105</c:v>
                </c:pt>
                <c:pt idx="118">
                  <c:v>42059</c:v>
                </c:pt>
                <c:pt idx="119">
                  <c:v>42055</c:v>
                </c:pt>
                <c:pt idx="120">
                  <c:v>42033</c:v>
                </c:pt>
                <c:pt idx="121">
                  <c:v>41979</c:v>
                </c:pt>
                <c:pt idx="122">
                  <c:v>41913</c:v>
                </c:pt>
                <c:pt idx="123">
                  <c:v>41887</c:v>
                </c:pt>
                <c:pt idx="124">
                  <c:v>41863</c:v>
                </c:pt>
                <c:pt idx="125">
                  <c:v>41837</c:v>
                </c:pt>
                <c:pt idx="126">
                  <c:v>41823</c:v>
                </c:pt>
                <c:pt idx="127">
                  <c:v>41810</c:v>
                </c:pt>
                <c:pt idx="128">
                  <c:v>41795</c:v>
                </c:pt>
                <c:pt idx="129">
                  <c:v>41775</c:v>
                </c:pt>
                <c:pt idx="130">
                  <c:v>41761</c:v>
                </c:pt>
                <c:pt idx="131">
                  <c:v>41741</c:v>
                </c:pt>
                <c:pt idx="132">
                  <c:v>41727</c:v>
                </c:pt>
                <c:pt idx="133">
                  <c:v>41719</c:v>
                </c:pt>
                <c:pt idx="134">
                  <c:v>41696</c:v>
                </c:pt>
                <c:pt idx="135">
                  <c:v>41691</c:v>
                </c:pt>
                <c:pt idx="136">
                  <c:v>41573</c:v>
                </c:pt>
                <c:pt idx="137">
                  <c:v>41549</c:v>
                </c:pt>
                <c:pt idx="138">
                  <c:v>41508</c:v>
                </c:pt>
                <c:pt idx="139">
                  <c:v>41489</c:v>
                </c:pt>
                <c:pt idx="140">
                  <c:v>41473</c:v>
                </c:pt>
                <c:pt idx="141">
                  <c:v>41453</c:v>
                </c:pt>
                <c:pt idx="142">
                  <c:v>41433</c:v>
                </c:pt>
                <c:pt idx="143">
                  <c:v>41425</c:v>
                </c:pt>
                <c:pt idx="144">
                  <c:v>41390</c:v>
                </c:pt>
                <c:pt idx="145">
                  <c:v>41376</c:v>
                </c:pt>
                <c:pt idx="146">
                  <c:v>41348</c:v>
                </c:pt>
                <c:pt idx="147">
                  <c:v>41332</c:v>
                </c:pt>
                <c:pt idx="148">
                  <c:v>41327</c:v>
                </c:pt>
                <c:pt idx="149">
                  <c:v>41251</c:v>
                </c:pt>
                <c:pt idx="150">
                  <c:v>41244</c:v>
                </c:pt>
                <c:pt idx="151">
                  <c:v>41230</c:v>
                </c:pt>
                <c:pt idx="152">
                  <c:v>41223</c:v>
                </c:pt>
                <c:pt idx="153">
                  <c:v>41216</c:v>
                </c:pt>
                <c:pt idx="154">
                  <c:v>41209</c:v>
                </c:pt>
                <c:pt idx="155">
                  <c:v>41195</c:v>
                </c:pt>
                <c:pt idx="156">
                  <c:v>41185</c:v>
                </c:pt>
                <c:pt idx="157">
                  <c:v>41137</c:v>
                </c:pt>
                <c:pt idx="158">
                  <c:v>41132</c:v>
                </c:pt>
                <c:pt idx="159">
                  <c:v>41125</c:v>
                </c:pt>
                <c:pt idx="160">
                  <c:v>41118</c:v>
                </c:pt>
                <c:pt idx="161">
                  <c:v>41104</c:v>
                </c:pt>
                <c:pt idx="162">
                  <c:v>41075</c:v>
                </c:pt>
                <c:pt idx="163">
                  <c:v>41061</c:v>
                </c:pt>
                <c:pt idx="164">
                  <c:v>41055</c:v>
                </c:pt>
                <c:pt idx="165">
                  <c:v>41047</c:v>
                </c:pt>
                <c:pt idx="166">
                  <c:v>41041</c:v>
                </c:pt>
                <c:pt idx="167">
                  <c:v>41034</c:v>
                </c:pt>
                <c:pt idx="168">
                  <c:v>41027</c:v>
                </c:pt>
                <c:pt idx="169">
                  <c:v>41020</c:v>
                </c:pt>
                <c:pt idx="170">
                  <c:v>41012</c:v>
                </c:pt>
                <c:pt idx="171">
                  <c:v>40968</c:v>
                </c:pt>
                <c:pt idx="172">
                  <c:v>40963</c:v>
                </c:pt>
                <c:pt idx="173">
                  <c:v>40859</c:v>
                </c:pt>
                <c:pt idx="174">
                  <c:v>40809</c:v>
                </c:pt>
                <c:pt idx="175">
                  <c:v>40788</c:v>
                </c:pt>
                <c:pt idx="176">
                  <c:v>40782</c:v>
                </c:pt>
                <c:pt idx="177">
                  <c:v>40764</c:v>
                </c:pt>
                <c:pt idx="178">
                  <c:v>40718</c:v>
                </c:pt>
                <c:pt idx="179">
                  <c:v>40711</c:v>
                </c:pt>
                <c:pt idx="180">
                  <c:v>40704</c:v>
                </c:pt>
                <c:pt idx="181">
                  <c:v>40698</c:v>
                </c:pt>
                <c:pt idx="182">
                  <c:v>40604</c:v>
                </c:pt>
                <c:pt idx="183">
                  <c:v>40599</c:v>
                </c:pt>
                <c:pt idx="184">
                  <c:v>40457</c:v>
                </c:pt>
              </c:numCache>
            </c:numRef>
          </c:cat>
          <c:val>
            <c:numRef>
              <c:f>'Common Events'!$E$2:$E$186</c:f>
              <c:numCache>
                <c:formatCode>0.0</c:formatCode>
                <c:ptCount val="185"/>
                <c:pt idx="0">
                  <c:v>1052.6666666666667</c:v>
                </c:pt>
                <c:pt idx="1">
                  <c:v>1051.25</c:v>
                </c:pt>
                <c:pt idx="2">
                  <c:v>1058.4000000000001</c:v>
                </c:pt>
                <c:pt idx="3">
                  <c:v>1032.3333333333333</c:v>
                </c:pt>
                <c:pt idx="4">
                  <c:v>1048.75</c:v>
                </c:pt>
                <c:pt idx="5">
                  <c:v>1042.3333333333333</c:v>
                </c:pt>
                <c:pt idx="6">
                  <c:v>1072.25</c:v>
                </c:pt>
                <c:pt idx="7">
                  <c:v>1038</c:v>
                </c:pt>
                <c:pt idx="8">
                  <c:v>1038.6666666666667</c:v>
                </c:pt>
                <c:pt idx="9">
                  <c:v>1031.6666666666667</c:v>
                </c:pt>
                <c:pt idx="10">
                  <c:v>1010.6666666666666</c:v>
                </c:pt>
                <c:pt idx="11">
                  <c:v>1059.3333333333333</c:v>
                </c:pt>
                <c:pt idx="12">
                  <c:v>1041</c:v>
                </c:pt>
                <c:pt idx="13">
                  <c:v>1039</c:v>
                </c:pt>
                <c:pt idx="14">
                  <c:v>1053.3333333333333</c:v>
                </c:pt>
                <c:pt idx="15">
                  <c:v>1059</c:v>
                </c:pt>
                <c:pt idx="16">
                  <c:v>1047.5</c:v>
                </c:pt>
                <c:pt idx="17">
                  <c:v>1051.5</c:v>
                </c:pt>
                <c:pt idx="18">
                  <c:v>1037.75</c:v>
                </c:pt>
                <c:pt idx="19">
                  <c:v>1053</c:v>
                </c:pt>
                <c:pt idx="20">
                  <c:v>1042</c:v>
                </c:pt>
                <c:pt idx="21">
                  <c:v>1042</c:v>
                </c:pt>
                <c:pt idx="22">
                  <c:v>1036</c:v>
                </c:pt>
                <c:pt idx="23">
                  <c:v>1059.3333333333333</c:v>
                </c:pt>
                <c:pt idx="24">
                  <c:v>1042</c:v>
                </c:pt>
                <c:pt idx="25">
                  <c:v>1061.8</c:v>
                </c:pt>
                <c:pt idx="26">
                  <c:v>1050.3333333333333</c:v>
                </c:pt>
                <c:pt idx="27">
                  <c:v>1044.6666666666667</c:v>
                </c:pt>
                <c:pt idx="28">
                  <c:v>1051</c:v>
                </c:pt>
                <c:pt idx="29">
                  <c:v>1061.5</c:v>
                </c:pt>
                <c:pt idx="30">
                  <c:v>1044.6666666666667</c:v>
                </c:pt>
                <c:pt idx="31">
                  <c:v>1048.6666666666667</c:v>
                </c:pt>
                <c:pt idx="32">
                  <c:v>1074</c:v>
                </c:pt>
                <c:pt idx="33">
                  <c:v>1042</c:v>
                </c:pt>
                <c:pt idx="34">
                  <c:v>1049.25</c:v>
                </c:pt>
                <c:pt idx="35">
                  <c:v>1002</c:v>
                </c:pt>
                <c:pt idx="36">
                  <c:v>1068.6666666666667</c:v>
                </c:pt>
                <c:pt idx="37">
                  <c:v>1060.75</c:v>
                </c:pt>
                <c:pt idx="38">
                  <c:v>1055.75</c:v>
                </c:pt>
                <c:pt idx="39">
                  <c:v>1037.6666666666667</c:v>
                </c:pt>
                <c:pt idx="40">
                  <c:v>1032</c:v>
                </c:pt>
                <c:pt idx="41">
                  <c:v>1066.6666666666667</c:v>
                </c:pt>
                <c:pt idx="42">
                  <c:v>1051</c:v>
                </c:pt>
                <c:pt idx="43">
                  <c:v>1062.5</c:v>
                </c:pt>
                <c:pt idx="44">
                  <c:v>1069.25</c:v>
                </c:pt>
                <c:pt idx="45">
                  <c:v>1068.3333333333333</c:v>
                </c:pt>
                <c:pt idx="46">
                  <c:v>1073.8</c:v>
                </c:pt>
                <c:pt idx="47">
                  <c:v>1049.25</c:v>
                </c:pt>
                <c:pt idx="48">
                  <c:v>1084.3333333333333</c:v>
                </c:pt>
                <c:pt idx="49">
                  <c:v>1035.6666666666667</c:v>
                </c:pt>
                <c:pt idx="50">
                  <c:v>1060.3333333333333</c:v>
                </c:pt>
                <c:pt idx="51">
                  <c:v>1045.25</c:v>
                </c:pt>
                <c:pt idx="52">
                  <c:v>1061</c:v>
                </c:pt>
                <c:pt idx="53">
                  <c:v>1071</c:v>
                </c:pt>
                <c:pt idx="54">
                  <c:v>1061</c:v>
                </c:pt>
                <c:pt idx="55">
                  <c:v>1042.75</c:v>
                </c:pt>
                <c:pt idx="56">
                  <c:v>1007</c:v>
                </c:pt>
                <c:pt idx="57">
                  <c:v>1054.6666666666667</c:v>
                </c:pt>
                <c:pt idx="58">
                  <c:v>1062</c:v>
                </c:pt>
                <c:pt idx="59">
                  <c:v>1052.6666666666667</c:v>
                </c:pt>
                <c:pt idx="60">
                  <c:v>1055.8</c:v>
                </c:pt>
                <c:pt idx="61">
                  <c:v>1065.3333333333333</c:v>
                </c:pt>
                <c:pt idx="62">
                  <c:v>1036</c:v>
                </c:pt>
                <c:pt idx="63">
                  <c:v>1049.75</c:v>
                </c:pt>
                <c:pt idx="64">
                  <c:v>1046.3333333333333</c:v>
                </c:pt>
                <c:pt idx="65">
                  <c:v>1030</c:v>
                </c:pt>
                <c:pt idx="66">
                  <c:v>1051</c:v>
                </c:pt>
                <c:pt idx="67">
                  <c:v>1040</c:v>
                </c:pt>
                <c:pt idx="68">
                  <c:v>1048.3333333333333</c:v>
                </c:pt>
                <c:pt idx="69">
                  <c:v>1038.6666666666667</c:v>
                </c:pt>
                <c:pt idx="70">
                  <c:v>1028.3333333333333</c:v>
                </c:pt>
                <c:pt idx="71">
                  <c:v>1033</c:v>
                </c:pt>
                <c:pt idx="72">
                  <c:v>1042.5</c:v>
                </c:pt>
                <c:pt idx="73">
                  <c:v>1043</c:v>
                </c:pt>
                <c:pt idx="74">
                  <c:v>1042</c:v>
                </c:pt>
                <c:pt idx="75">
                  <c:v>1037</c:v>
                </c:pt>
                <c:pt idx="76">
                  <c:v>1058</c:v>
                </c:pt>
                <c:pt idx="77">
                  <c:v>1048.25</c:v>
                </c:pt>
                <c:pt idx="78">
                  <c:v>1058</c:v>
                </c:pt>
                <c:pt idx="79">
                  <c:v>1051.5</c:v>
                </c:pt>
                <c:pt idx="80">
                  <c:v>1054.25</c:v>
                </c:pt>
                <c:pt idx="81">
                  <c:v>1048.3333333333333</c:v>
                </c:pt>
                <c:pt idx="82">
                  <c:v>1039.75</c:v>
                </c:pt>
                <c:pt idx="83">
                  <c:v>1041.25</c:v>
                </c:pt>
                <c:pt idx="84">
                  <c:v>1078</c:v>
                </c:pt>
                <c:pt idx="85">
                  <c:v>1046.3333333333333</c:v>
                </c:pt>
                <c:pt idx="86">
                  <c:v>1068</c:v>
                </c:pt>
                <c:pt idx="87">
                  <c:v>1032.3333333333333</c:v>
                </c:pt>
                <c:pt idx="88">
                  <c:v>1064</c:v>
                </c:pt>
                <c:pt idx="89">
                  <c:v>1063.25</c:v>
                </c:pt>
                <c:pt idx="90">
                  <c:v>1056.25</c:v>
                </c:pt>
                <c:pt idx="91">
                  <c:v>1048.75</c:v>
                </c:pt>
                <c:pt idx="92">
                  <c:v>1043</c:v>
                </c:pt>
                <c:pt idx="93">
                  <c:v>1058.3333333333333</c:v>
                </c:pt>
                <c:pt idx="94">
                  <c:v>1071</c:v>
                </c:pt>
                <c:pt idx="95">
                  <c:v>1050.5999999999999</c:v>
                </c:pt>
                <c:pt idx="96">
                  <c:v>1022</c:v>
                </c:pt>
                <c:pt idx="97">
                  <c:v>1051</c:v>
                </c:pt>
                <c:pt idx="98">
                  <c:v>1027</c:v>
                </c:pt>
                <c:pt idx="99">
                  <c:v>1038.5</c:v>
                </c:pt>
                <c:pt idx="100">
                  <c:v>1049</c:v>
                </c:pt>
                <c:pt idx="101">
                  <c:v>1058</c:v>
                </c:pt>
                <c:pt idx="102">
                  <c:v>1039</c:v>
                </c:pt>
                <c:pt idx="103">
                  <c:v>1052</c:v>
                </c:pt>
                <c:pt idx="104">
                  <c:v>1064.75</c:v>
                </c:pt>
                <c:pt idx="105">
                  <c:v>1051</c:v>
                </c:pt>
                <c:pt idx="106">
                  <c:v>1036</c:v>
                </c:pt>
                <c:pt idx="107">
                  <c:v>1063.75</c:v>
                </c:pt>
                <c:pt idx="108">
                  <c:v>1063</c:v>
                </c:pt>
                <c:pt idx="109">
                  <c:v>1063.6666666666667</c:v>
                </c:pt>
                <c:pt idx="110">
                  <c:v>1051.25</c:v>
                </c:pt>
                <c:pt idx="111">
                  <c:v>1061.25</c:v>
                </c:pt>
                <c:pt idx="112">
                  <c:v>1047.25</c:v>
                </c:pt>
                <c:pt idx="113">
                  <c:v>1043.5</c:v>
                </c:pt>
                <c:pt idx="114">
                  <c:v>1044.5</c:v>
                </c:pt>
                <c:pt idx="115">
                  <c:v>1055.3333333333333</c:v>
                </c:pt>
                <c:pt idx="116">
                  <c:v>1066.6666666666667</c:v>
                </c:pt>
                <c:pt idx="117">
                  <c:v>1058</c:v>
                </c:pt>
                <c:pt idx="118">
                  <c:v>1062.75</c:v>
                </c:pt>
                <c:pt idx="119">
                  <c:v>1057.6666666666667</c:v>
                </c:pt>
                <c:pt idx="120">
                  <c:v>1059</c:v>
                </c:pt>
                <c:pt idx="121">
                  <c:v>1039</c:v>
                </c:pt>
                <c:pt idx="122">
                  <c:v>1040.25</c:v>
                </c:pt>
                <c:pt idx="123">
                  <c:v>1033</c:v>
                </c:pt>
                <c:pt idx="124">
                  <c:v>1054.5714285714287</c:v>
                </c:pt>
                <c:pt idx="125">
                  <c:v>1056</c:v>
                </c:pt>
                <c:pt idx="126">
                  <c:v>1030</c:v>
                </c:pt>
                <c:pt idx="127">
                  <c:v>1059.6666666666667</c:v>
                </c:pt>
                <c:pt idx="128">
                  <c:v>1048.8</c:v>
                </c:pt>
                <c:pt idx="129">
                  <c:v>1045.6666666666667</c:v>
                </c:pt>
                <c:pt idx="130">
                  <c:v>1043.3333333333333</c:v>
                </c:pt>
                <c:pt idx="131">
                  <c:v>1041.3333333333333</c:v>
                </c:pt>
                <c:pt idx="132">
                  <c:v>1041</c:v>
                </c:pt>
                <c:pt idx="133">
                  <c:v>1061</c:v>
                </c:pt>
                <c:pt idx="134">
                  <c:v>1057</c:v>
                </c:pt>
                <c:pt idx="135">
                  <c:v>1040.6666666666667</c:v>
                </c:pt>
                <c:pt idx="136">
                  <c:v>1064</c:v>
                </c:pt>
                <c:pt idx="137">
                  <c:v>1038.75</c:v>
                </c:pt>
                <c:pt idx="138">
                  <c:v>1076.75</c:v>
                </c:pt>
                <c:pt idx="139">
                  <c:v>1054.8571428571429</c:v>
                </c:pt>
                <c:pt idx="140">
                  <c:v>1056.25</c:v>
                </c:pt>
                <c:pt idx="141">
                  <c:v>1027.25</c:v>
                </c:pt>
                <c:pt idx="142">
                  <c:v>1038</c:v>
                </c:pt>
                <c:pt idx="143">
                  <c:v>1035</c:v>
                </c:pt>
                <c:pt idx="144">
                  <c:v>1050.6666666666667</c:v>
                </c:pt>
                <c:pt idx="145">
                  <c:v>1049.6666666666667</c:v>
                </c:pt>
                <c:pt idx="146">
                  <c:v>1050</c:v>
                </c:pt>
                <c:pt idx="147">
                  <c:v>1081.25</c:v>
                </c:pt>
                <c:pt idx="148">
                  <c:v>1035.6666666666667</c:v>
                </c:pt>
                <c:pt idx="149">
                  <c:v>1048</c:v>
                </c:pt>
                <c:pt idx="150">
                  <c:v>1017.75</c:v>
                </c:pt>
                <c:pt idx="151">
                  <c:v>1028.5</c:v>
                </c:pt>
                <c:pt idx="152">
                  <c:v>1047.3333333333333</c:v>
                </c:pt>
                <c:pt idx="153">
                  <c:v>1028.6666666666667</c:v>
                </c:pt>
                <c:pt idx="154">
                  <c:v>1035</c:v>
                </c:pt>
                <c:pt idx="155">
                  <c:v>1014.3333333333334</c:v>
                </c:pt>
                <c:pt idx="156">
                  <c:v>1045.5</c:v>
                </c:pt>
                <c:pt idx="157">
                  <c:v>1057.25</c:v>
                </c:pt>
                <c:pt idx="158">
                  <c:v>1028.3333333333333</c:v>
                </c:pt>
                <c:pt idx="159">
                  <c:v>1043.3333333333333</c:v>
                </c:pt>
                <c:pt idx="160">
                  <c:v>1044.5</c:v>
                </c:pt>
                <c:pt idx="161">
                  <c:v>1056.8571428571429</c:v>
                </c:pt>
                <c:pt idx="162">
                  <c:v>1004.75</c:v>
                </c:pt>
                <c:pt idx="163">
                  <c:v>1035.4000000000001</c:v>
                </c:pt>
                <c:pt idx="164">
                  <c:v>1052</c:v>
                </c:pt>
                <c:pt idx="165">
                  <c:v>1067</c:v>
                </c:pt>
                <c:pt idx="166">
                  <c:v>1017</c:v>
                </c:pt>
                <c:pt idx="167">
                  <c:v>1041.25</c:v>
                </c:pt>
                <c:pt idx="168">
                  <c:v>1026.3333333333333</c:v>
                </c:pt>
                <c:pt idx="169">
                  <c:v>1032.25</c:v>
                </c:pt>
                <c:pt idx="170">
                  <c:v>1047.6666666666667</c:v>
                </c:pt>
                <c:pt idx="171">
                  <c:v>1081.5</c:v>
                </c:pt>
                <c:pt idx="172">
                  <c:v>1062</c:v>
                </c:pt>
                <c:pt idx="173">
                  <c:v>1059.75</c:v>
                </c:pt>
                <c:pt idx="174">
                  <c:v>1031.25</c:v>
                </c:pt>
                <c:pt idx="175">
                  <c:v>1045</c:v>
                </c:pt>
                <c:pt idx="176">
                  <c:v>1027.25</c:v>
                </c:pt>
                <c:pt idx="177">
                  <c:v>1034.2</c:v>
                </c:pt>
                <c:pt idx="178">
                  <c:v>1050.5</c:v>
                </c:pt>
                <c:pt idx="179">
                  <c:v>1032.3333333333333</c:v>
                </c:pt>
                <c:pt idx="180">
                  <c:v>1028.25</c:v>
                </c:pt>
                <c:pt idx="181">
                  <c:v>1026.3333333333333</c:v>
                </c:pt>
                <c:pt idx="182">
                  <c:v>1053.5</c:v>
                </c:pt>
                <c:pt idx="183">
                  <c:v>1015.6666666666666</c:v>
                </c:pt>
                <c:pt idx="184">
                  <c:v>1037.25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2FC-4B4C-BBA9-DFFFFF152B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0085680"/>
        <c:axId val="40065712"/>
      </c:lineChart>
      <c:dateAx>
        <c:axId val="40085680"/>
        <c:scaling>
          <c:orientation val="minMax"/>
        </c:scaling>
        <c:delete val="0"/>
        <c:axPos val="b"/>
        <c:numFmt formatCode="yy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65712"/>
        <c:crosses val="autoZero"/>
        <c:auto val="1"/>
        <c:lblOffset val="100"/>
        <c:baseTimeUnit val="days"/>
        <c:majorUnit val="1"/>
        <c:majorTimeUnit val="years"/>
        <c:minorUnit val="1"/>
        <c:minorTimeUnit val="years"/>
      </c:dateAx>
      <c:valAx>
        <c:axId val="40065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t" anchorCtr="0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Round Ratings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t" anchorCtr="0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856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accent6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</xdr:colOff>
      <xdr:row>16</xdr:row>
      <xdr:rowOff>152401</xdr:rowOff>
    </xdr:from>
    <xdr:to>
      <xdr:col>5</xdr:col>
      <xdr:colOff>1171576</xdr:colOff>
      <xdr:row>25</xdr:row>
      <xdr:rowOff>238126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CFC6DA9-13DA-4E16-A41A-4518E1024C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3</xdr:row>
      <xdr:rowOff>85725</xdr:rowOff>
    </xdr:from>
    <xdr:to>
      <xdr:col>2</xdr:col>
      <xdr:colOff>1209675</xdr:colOff>
      <xdr:row>3</xdr:row>
      <xdr:rowOff>873174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0CD4A93-063D-F535-E4E7-FB25F3F79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81375" y="733425"/>
          <a:ext cx="904875" cy="787449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4</xdr:row>
      <xdr:rowOff>209551</xdr:rowOff>
    </xdr:from>
    <xdr:to>
      <xdr:col>2</xdr:col>
      <xdr:colOff>1449016</xdr:colOff>
      <xdr:row>4</xdr:row>
      <xdr:rowOff>781051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1E250AA-43C2-911D-AE51-EDFA4D20F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67075" y="1771651"/>
          <a:ext cx="1258516" cy="571500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1" xr16:uid="{746EC10B-CEC1-4737-A430-F41D05689CF5}" autoFormatId="16" applyNumberFormats="0" applyBorderFormats="0" applyFontFormats="0" applyPatternFormats="0" applyAlignmentFormats="0" applyWidthHeightFormats="0">
  <queryTableRefresh nextId="11" unboundColumnsRight="4">
    <queryTableFields count="9">
      <queryTableField id="1" name="Tournament" tableColumnId="1"/>
      <queryTableField id="2" name="Date" tableColumnId="2"/>
      <queryTableField id="9" name="Division" tableColumnId="9"/>
      <queryTableField id="3" name="Player 1" tableColumnId="3"/>
      <queryTableField id="4" name="Player 2" tableColumnId="4"/>
      <queryTableField id="5" dataBound="0" tableColumnId="5"/>
      <queryTableField id="6" dataBound="0" tableColumnId="6"/>
      <queryTableField id="7" dataBound="0" tableColumnId="7"/>
      <queryTableField id="8" dataBound="0" tableColumnId="8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D5998CD-BDF4-4FF2-AAC6-91949E2B746B}" autoFormatId="16" applyNumberFormats="0" applyBorderFormats="0" applyFontFormats="0" applyPatternFormats="0" applyAlignmentFormats="0" applyWidthHeightFormats="0">
  <queryTableRefresh nextId="23" unboundColumnsRight="10">
    <queryTableFields count="19">
      <queryTableField id="1" name="Tournament" tableColumnId="1"/>
      <queryTableField id="2" name="Tier" tableColumnId="2"/>
      <queryTableField id="3" name="Date" tableColumnId="3"/>
      <queryTableField id="4" name="Division" tableColumnId="4"/>
      <queryTableField id="5" name="Round" tableColumnId="5"/>
      <queryTableField id="6" name="Score" tableColumnId="6"/>
      <queryTableField id="7" name="Rating" tableColumnId="7"/>
      <queryTableField id="8" name="Evaluated" tableColumnId="8"/>
      <queryTableField id="9" name="Included" tableColumnId="9"/>
      <queryTableField id="10" dataBound="0" tableColumnId="10"/>
      <queryTableField id="11" dataBound="0" tableColumnId="11"/>
      <queryTableField id="13" dataBound="0" tableColumnId="13"/>
      <queryTableField id="14" dataBound="0" tableColumnId="14"/>
      <queryTableField id="15" dataBound="0" tableColumnId="15"/>
      <queryTableField id="16" dataBound="0" tableColumnId="16"/>
      <queryTableField id="17" dataBound="0" tableColumnId="17"/>
      <queryTableField id="18" dataBound="0" tableColumnId="18"/>
      <queryTableField id="19" dataBound="0" tableColumnId="19"/>
      <queryTableField id="20" dataBound="0" tableColumnId="20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0DFCFFD2-7A1D-4F64-A54E-E31CF5BA07C7}" autoFormatId="16" applyNumberFormats="0" applyBorderFormats="0" applyFontFormats="0" applyPatternFormats="0" applyAlignmentFormats="0" applyWidthHeightFormats="0">
  <queryTableRefresh nextId="23" unboundColumnsRight="10">
    <queryTableFields count="19">
      <queryTableField id="1" name="Tournament" tableColumnId="1"/>
      <queryTableField id="2" name="Tier" tableColumnId="2"/>
      <queryTableField id="3" name="Date" tableColumnId="3"/>
      <queryTableField id="4" name="Division" tableColumnId="4"/>
      <queryTableField id="5" name="Round" tableColumnId="5"/>
      <queryTableField id="6" name="Score" tableColumnId="6"/>
      <queryTableField id="7" name="Rating" tableColumnId="7"/>
      <queryTableField id="8" name="Evaluated" tableColumnId="8"/>
      <queryTableField id="9" name="Included" tableColumnId="9"/>
      <queryTableField id="10" dataBound="0" tableColumnId="10"/>
      <queryTableField id="11" dataBound="0" tableColumnId="11"/>
      <queryTableField id="17" dataBound="0" tableColumnId="17"/>
      <queryTableField id="16" dataBound="0" tableColumnId="16"/>
      <queryTableField id="15" dataBound="0" tableColumnId="15"/>
      <queryTableField id="14" dataBound="0" tableColumnId="14"/>
      <queryTableField id="13" dataBound="0" tableColumnId="13"/>
      <queryTableField id="18" dataBound="0" tableColumnId="18"/>
      <queryTableField id="19" dataBound="0" tableColumnId="19"/>
      <queryTableField id="20" dataBound="0" tableColumnId="20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3" xr16:uid="{E0556638-755E-471A-AC48-DCF82B51747B}" autoFormatId="16" applyNumberFormats="0" applyBorderFormats="0" applyFontFormats="0" applyPatternFormats="0" applyAlignmentFormats="0" applyWidthHeightFormats="0">
  <queryTableRefresh nextId="3">
    <queryTableFields count="1">
      <queryTableField id="2" name="Player 1 Name" tableColumnId="2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16FA7484-359D-44DF-A782-47583A14B475}" autoFormatId="16" applyNumberFormats="0" applyBorderFormats="0" applyFontFormats="0" applyPatternFormats="0" applyAlignmentFormats="0" applyWidthHeightFormats="0">
  <queryTableRefresh nextId="9">
    <queryTableFields count="1">
      <queryTableField id="8" name="Player 2 Name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20284E1-9900-4360-9431-ECA6D338D24D}" name="Common_Events" displayName="Common_Events" ref="A1:I186" tableType="queryTable" totalsRowShown="0">
  <autoFilter ref="A1:I186" xr:uid="{F20284E1-9900-4360-9431-ECA6D338D24D}"/>
  <tableColumns count="9">
    <tableColumn id="1" xr3:uid="{5E6BF24F-83C5-45EA-929C-88E6EDD60CC9}" uniqueName="1" name="Tournament" queryTableFieldId="1" dataDxfId="5"/>
    <tableColumn id="2" xr3:uid="{37C4A40D-F007-4739-8CBA-4A3EBCB43F0F}" uniqueName="2" name="Date" queryTableFieldId="2" dataDxfId="4"/>
    <tableColumn id="9" xr3:uid="{53AA94F2-C163-4C96-877C-D79414FAC13F}" uniqueName="9" name="Division" queryTableFieldId="9" dataDxfId="3"/>
    <tableColumn id="3" xr3:uid="{C6AAF26E-A104-4318-87A1-E3FC4F58B4AF}" uniqueName="3" name="Player 1" queryTableFieldId="3"/>
    <tableColumn id="4" xr3:uid="{03093CB2-ECF7-49A8-9FCC-B7D2EE0C42D9}" uniqueName="4" name="Player 2" queryTableFieldId="4" dataDxfId="2"/>
    <tableColumn id="5" xr3:uid="{7BA8CAB4-7288-4C43-9077-26F9342DF01B}" uniqueName="5" name="Year" queryTableFieldId="5">
      <calculatedColumnFormula>RIGHT(Common_Events[[#This Row],[Date]],4)</calculatedColumnFormula>
    </tableColumn>
    <tableColumn id="6" xr3:uid="{E5EDD5F4-77EF-43C7-A871-829960063B89}" uniqueName="6" name="Day" queryTableFieldId="6">
      <calculatedColumnFormula>LEFT(Common_Events[[#This Row],[Date]],FIND("-",Common_Events[[#This Row],[Date]],1)-1)</calculatedColumnFormula>
    </tableColumn>
    <tableColumn id="7" xr3:uid="{5F8690D0-FA86-4BBD-90C8-73D72B019DFD}" uniqueName="7" name="Month" queryTableFieldId="7">
      <calculatedColumnFormula>MID(Common_Events[[#This Row],[Date]],FIND("-",Common_Events[[#This Row],[Date]],1)+1,3)</calculatedColumnFormula>
    </tableColumn>
    <tableColumn id="8" xr3:uid="{A53F6453-9BDF-43CB-B785-A12AE1350066}" uniqueName="8" name="Column1" queryTableFieldId="8" dataDxfId="1">
      <calculatedColumnFormula>DATEVALUE(Common_Events[[#This Row],[Month]]&amp;" "&amp;Common_Events[[#This Row],[Day]]&amp;", "&amp;Common_Events[[#This Row],[Year]])</calculatedColumnFormula>
    </tableColumn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2E5DFA5-EE24-4EE3-BE4B-89FB66F1D680}" name="Player_1" displayName="Player_1" ref="A1:S1189" tableType="queryTable" totalsRowShown="0">
  <autoFilter ref="A1:S1189" xr:uid="{B2E5DFA5-EE24-4EE3-BE4B-89FB66F1D680}"/>
  <tableColumns count="19">
    <tableColumn id="1" xr3:uid="{2DC43529-3B33-4CCE-B270-421CAEFA2CCD}" uniqueName="1" name="Tournament" queryTableFieldId="1" dataDxfId="23"/>
    <tableColumn id="2" xr3:uid="{B3272448-D1A8-4E65-BB02-F100FFFE9EBB}" uniqueName="2" name="Tier" queryTableFieldId="2" dataDxfId="22"/>
    <tableColumn id="3" xr3:uid="{77743481-04DA-45FB-A8E2-5C2958946E35}" uniqueName="3" name="Date" queryTableFieldId="3" dataDxfId="21"/>
    <tableColumn id="4" xr3:uid="{268A29C0-F63A-4C82-B9FA-5AFA38BB709A}" uniqueName="4" name="Division" queryTableFieldId="4" dataDxfId="20"/>
    <tableColumn id="5" xr3:uid="{79C495D2-3F0F-419D-A802-B7C5AFBF4889}" uniqueName="5" name="Round" queryTableFieldId="5" dataDxfId="19"/>
    <tableColumn id="6" xr3:uid="{5B522166-BC11-459A-B264-69669A346606}" uniqueName="6" name="Score" queryTableFieldId="6"/>
    <tableColumn id="7" xr3:uid="{C8EAF953-B3A9-4114-AC07-B3CCC02508CC}" uniqueName="7" name="Rating" queryTableFieldId="7"/>
    <tableColumn id="8" xr3:uid="{0515EEC7-DCAD-4413-918A-D9697A7B2F36}" uniqueName="8" name="Evaluated" queryTableFieldId="8" dataDxfId="18"/>
    <tableColumn id="9" xr3:uid="{181A1059-0252-4F13-AC76-AD3E8E59A271}" uniqueName="9" name="Included" queryTableFieldId="9" dataDxfId="17"/>
    <tableColumn id="10" xr3:uid="{F08D616E-BABB-4CC2-9D3C-0A295C010E84}" uniqueName="10" name="Event Commonality" queryTableFieldId="10" dataDxfId="16">
      <calculatedColumnFormula>IF(COUNTIFS('Player 2 Rounds'!A:A,Player_1[[#This Row],[Tournament]],'Player 2 Rounds'!C:C,Player_1[[#This Row],[Date]])&gt;0,TRUE(),FALSE())</calculatedColumnFormula>
    </tableColumn>
    <tableColumn id="11" xr3:uid="{733F73CB-53D7-4155-ADCD-FECB4D28EDA9}" uniqueName="11" name="Same Division" queryTableFieldId="11" dataDxfId="15">
      <calculatedColumnFormula>IF(COUNTIFS('Player 2 Rounds'!A:A,Player_1[[#This Row],[Tournament]],'Player 2 Rounds'!C:C,Player_1[[#This Row],[Date]],'Player 2 Rounds'!D:D,Player_1[[#This Row],[Division]])&gt;0,TRUE(),FALSE())</calculatedColumnFormula>
    </tableColumn>
    <tableColumn id="13" xr3:uid="{7F432AF0-6B16-47DD-A8C3-DFF29B369449}" uniqueName="13" name="Year" queryTableFieldId="13" dataDxfId="14">
      <calculatedColumnFormula>RIGHT(Player_1[[#This Row],[Date]],4)</calculatedColumnFormula>
    </tableColumn>
    <tableColumn id="14" xr3:uid="{F45B7623-AE06-4FF8-896F-EECD7B97D65A}" uniqueName="14" name="Day" queryTableFieldId="14" dataDxfId="13">
      <calculatedColumnFormula>LEFT(Player_1[[#This Row],[Date]],FIND("-",Player_1[[#This Row],[Date]],1)-1)</calculatedColumnFormula>
    </tableColumn>
    <tableColumn id="15" xr3:uid="{1964F4E7-7B72-44CB-AC88-9EEB010DA878}" uniqueName="15" name="Month" queryTableFieldId="15" dataDxfId="12">
      <calculatedColumnFormula>MID(Player_1[[#This Row],[Date]],FIND("-",Player_1[[#This Row],[Date]],1)+1,3)</calculatedColumnFormula>
    </tableColumn>
    <tableColumn id="16" xr3:uid="{4EB27579-BC8A-45F8-AC14-E71270CAA62A}" uniqueName="16" name="Start Date" queryTableFieldId="16" dataDxfId="11">
      <calculatedColumnFormula>DATEVALUE(Player_1[[#This Row],[Month]]&amp;" "&amp;Player_1[[#This Row],[Day]]&amp;", "&amp;Player_1[[#This Row],[Year]])</calculatedColumnFormula>
    </tableColumn>
    <tableColumn id="17" xr3:uid="{01D4F25B-4285-4CF5-9FFF-A7E3B7A97583}" uniqueName="17" name="Column1" queryTableFieldId="17" dataDxfId="10">
      <calculatedColumnFormula>COUNTIFS(A:A,Player_1[[#This Row],[Tournament]],E:E,Player_1[[#This Row],[Round]])</calculatedColumnFormula>
    </tableColumn>
    <tableColumn id="18" xr3:uid="{913411DD-6174-4EFA-87C7-EE2585B404E1}" uniqueName="18" name="New Name" queryTableFieldId="18" dataDxfId="9">
      <calculatedColumnFormula>IF(ISERROR(FIND(L2,A2,1))=TRUE(),L2&amp;" "&amp;A2,A2)</calculatedColumnFormula>
    </tableColumn>
    <tableColumn id="19" xr3:uid="{B20DBD61-5FA9-48D6-A4E0-73C3271FCB46}" uniqueName="19" name="Opponent Score" queryTableFieldId="19" dataDxfId="8">
      <calculatedColumnFormula>SUMIFS('Player 2 Rounds'!F:F,'Player 2 Rounds'!Q:Q,Q2,'Player 2 Rounds'!E:E,E2)</calculatedColumnFormula>
    </tableColumn>
    <tableColumn id="20" xr3:uid="{A643E78C-42B1-4EE4-9371-C27D9731FBA7}" uniqueName="20" name="Win Loss" queryTableFieldId="20" dataDxfId="7">
      <calculatedColumnFormula>IF(AND(Player_1[[#This Row],[Opponent Score]]&gt;0,Player_1[[#This Row],[Opponent Score]]&gt;Player_1[[#This Row],[Score]],K:K=TRUE())=TRUE(),1,0)</calculatedColumnFormula>
    </tableColumn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4C7B566-EACA-4C14-9AE8-59A0388C9633}" name="Player_2" displayName="Player_2" ref="A1:S1245" tableType="queryTable" totalsRowShown="0">
  <autoFilter ref="A1:S1245" xr:uid="{24C7B566-EACA-4C14-9AE8-59A0388C9633}"/>
  <tableColumns count="19">
    <tableColumn id="1" xr3:uid="{BA58E418-77FF-4F99-9CEE-A6B5030023D4}" uniqueName="1" name="Tournament" queryTableFieldId="1" dataDxfId="39"/>
    <tableColumn id="2" xr3:uid="{92084DC2-7016-4DF9-BBE2-CD27F4A4BE54}" uniqueName="2" name="Tier" queryTableFieldId="2" dataDxfId="38"/>
    <tableColumn id="3" xr3:uid="{5585BE7B-931B-43A9-A42C-4723051FED93}" uniqueName="3" name="Date" queryTableFieldId="3" dataDxfId="37"/>
    <tableColumn id="4" xr3:uid="{43686C19-0CC0-402C-A093-334676B15752}" uniqueName="4" name="Division" queryTableFieldId="4" dataDxfId="36"/>
    <tableColumn id="5" xr3:uid="{64F1D6A7-40BA-41A4-B7EC-ED53A176C0C2}" uniqueName="5" name="Round" queryTableFieldId="5" dataDxfId="35"/>
    <tableColumn id="6" xr3:uid="{54520601-3E34-4859-8A3B-F1AA4D60CF55}" uniqueName="6" name="Score" queryTableFieldId="6"/>
    <tableColumn id="7" xr3:uid="{CBF15452-7872-45B8-B546-7CBCFF1AE8C9}" uniqueName="7" name="Rating" queryTableFieldId="7"/>
    <tableColumn id="8" xr3:uid="{E47BBFFF-6898-43D4-B1EE-BFDB679D5C2A}" uniqueName="8" name="Evaluated" queryTableFieldId="8" dataDxfId="34"/>
    <tableColumn id="9" xr3:uid="{25708391-4957-4744-B63B-2CF168F5B47C}" uniqueName="9" name="Included" queryTableFieldId="9" dataDxfId="33"/>
    <tableColumn id="10" xr3:uid="{E38745FF-D828-49AF-B314-DBDEE7A8AA57}" uniqueName="10" name="Event Commonality" queryTableFieldId="10" dataDxfId="32">
      <calculatedColumnFormula>IF(COUNTIFS('Player 1 Rounds'!A:A,Player_2[[#This Row],[Tournament]],'Player 1 Rounds'!C:C,Player_2[[#This Row],[Date]])&gt;0,TRUE(),FALSE())</calculatedColumnFormula>
    </tableColumn>
    <tableColumn id="11" xr3:uid="{D571B5A0-EA4F-43D5-9DCA-C2919D85031D}" uniqueName="11" name="Same Division" queryTableFieldId="11" dataDxfId="31">
      <calculatedColumnFormula>IF(COUNTIFS('Player 1 Rounds'!A:A,Player_2[[#This Row],[Tournament]],'Player 1 Rounds'!C:C,Player_2[[#This Row],[Date]],'Player 1 Rounds'!D:D,Player_2[[#This Row],[Division]])&gt;0,TRUE(),FALSE())</calculatedColumnFormula>
    </tableColumn>
    <tableColumn id="17" xr3:uid="{A6ED0326-F39E-437C-89EB-4FC9AC3FE6E0}" uniqueName="17" name="Year" queryTableFieldId="17" dataDxfId="30">
      <calculatedColumnFormula>RIGHT(Player_2[[#This Row],[Date]],4)</calculatedColumnFormula>
    </tableColumn>
    <tableColumn id="16" xr3:uid="{FD9D02E4-4DB6-48AA-9818-50E87D7D7868}" uniqueName="16" name="Day" queryTableFieldId="16" dataDxfId="29">
      <calculatedColumnFormula>LEFT(Player_2[[#This Row],[Date]],FIND("-",Player_2[[#This Row],[Date]],1)-1)</calculatedColumnFormula>
    </tableColumn>
    <tableColumn id="15" xr3:uid="{38170153-DBE6-4EF6-A089-87DD83C4BF3E}" uniqueName="15" name="Month" queryTableFieldId="15" dataDxfId="28">
      <calculatedColumnFormula>MID(Player_2[[#This Row],[Date]],FIND("-",Player_2[[#This Row],[Date]],1)+1,3)</calculatedColumnFormula>
    </tableColumn>
    <tableColumn id="14" xr3:uid="{934207C4-AEFA-4C4C-B1A5-52B07969BF8E}" uniqueName="14" name="Start Date" queryTableFieldId="14" dataDxfId="0">
      <calculatedColumnFormula>DATEVALUE(Player_2[[#This Row],[Month]]&amp;" "&amp;Player_2[[#This Row],[Day]]&amp;", "&amp;Player_2[[#This Row],[Year]])</calculatedColumnFormula>
    </tableColumn>
    <tableColumn id="13" xr3:uid="{1D62E736-E6E0-4544-804F-DC9A59529765}" uniqueName="13" name="Column1" queryTableFieldId="13" dataDxfId="27">
      <calculatedColumnFormula>COUNTIFS(A:A,Player_2[[#This Row],[Tournament]],E:E,Player_2[[#This Row],[Round]])</calculatedColumnFormula>
    </tableColumn>
    <tableColumn id="18" xr3:uid="{D2505036-0263-4316-AF61-EE84DB3CDEE2}" uniqueName="18" name="New Name" queryTableFieldId="18" dataDxfId="26">
      <calculatedColumnFormula>IF(ISERROR(FIND(L2,A2,1))=TRUE(),L2&amp;" "&amp;A2,A2)</calculatedColumnFormula>
    </tableColumn>
    <tableColumn id="19" xr3:uid="{F5AE9E67-69E6-4C65-B890-5F244532F91B}" uniqueName="19" name="Opponent Score" queryTableFieldId="19" dataDxfId="25">
      <calculatedColumnFormula>SUMIFS('Player 1 Rounds'!F:F,'Player 1 Rounds'!Q:Q,Q2,'Player 1 Rounds'!E:E,E2)</calculatedColumnFormula>
    </tableColumn>
    <tableColumn id="20" xr3:uid="{EF488F0A-EFC3-40D9-BB55-4EF4E0BC0382}" uniqueName="20" name="Win Loss" queryTableFieldId="20" dataDxfId="24">
      <calculatedColumnFormula>IF(AND(Player_2[[#This Row],[Opponent Score]]&gt;0,Player_2[[#This Row],[Opponent Score]]&gt;Player_2[[#This Row],[Score]],K:K=TRUE())=TRUE(),1,0)</calculatedColumnFormula>
    </tableColumn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326BB04-05D3-41C6-B70C-D87B574ABE7A}" name="Player_1_Name" displayName="Player_1_Name" ref="A1:A2" tableType="queryTable" totalsRowShown="0">
  <autoFilter ref="A1:A2" xr:uid="{5326BB04-05D3-41C6-B70C-D87B574ABE7A}"/>
  <tableColumns count="1">
    <tableColumn id="2" xr3:uid="{2D442B46-5518-41BA-88DA-77E5FC64BA1A}" uniqueName="2" name="Player 1 Name" queryTableFieldId="2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C6A97C0-EC6E-4A45-A48B-35C2470F264F}" name="Player_2_Name" displayName="Player_2_Name" ref="A1:A2" tableType="queryTable" totalsRowShown="0">
  <autoFilter ref="A1:A2" xr:uid="{8C6A97C0-EC6E-4A45-A48B-35C2470F264F}"/>
  <tableColumns count="1">
    <tableColumn id="8" xr3:uid="{B8373E3A-F1B1-44C8-9729-1AD4FC239FAB}" uniqueName="8" name="Player 2 Name" queryTableFieldId="8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6BEB81C3-B914-4780-ABF3-4456D70A15C7}" name="PDGA1" displayName="PDGA1" ref="A1:A2" totalsRowShown="0">
  <autoFilter ref="A1:A2" xr:uid="{6BEB81C3-B914-4780-ABF3-4456D70A15C7}"/>
  <tableColumns count="1">
    <tableColumn id="1" xr3:uid="{E0C9691F-6E1B-4541-916F-B9E8CAF0AC4C}" name="Player 1 PDGA">
      <calculatedColumnFormula>TEXT(IF('Player Entry'!C2="Enter Here",18,'Player Entry'!C2),"0")</calculatedColumnFormula>
    </tableColumn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12E7A72-2676-4D99-9982-33807722E822}" name="PDGA2" displayName="PDGA2" ref="C1:C2" totalsRowShown="0">
  <autoFilter ref="C1:C2" xr:uid="{012E7A72-2676-4D99-9982-33807722E822}"/>
  <tableColumns count="1">
    <tableColumn id="1" xr3:uid="{2830D633-7848-4603-9B78-E25C7BDC4759}" name="Player 2 PDGA">
      <calculatedColumnFormula>TEXT(IF('Player Entry'!C3="Enter Here",23,'Player Entry'!C3),"0")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B7880-F953-4733-A9FD-5A2C8AA9F270}">
  <sheetPr codeName="Sheet1"/>
  <dimension ref="A1:I436"/>
  <sheetViews>
    <sheetView showGridLines="0" view="pageLayout" zoomScaleNormal="100" workbookViewId="0">
      <selection activeCell="D3" sqref="D3"/>
    </sheetView>
  </sheetViews>
  <sheetFormatPr defaultRowHeight="15" x14ac:dyDescent="0.25"/>
  <cols>
    <col min="1" max="1" width="30.140625" customWidth="1"/>
    <col min="2" max="2" width="10.85546875" bestFit="1" customWidth="1"/>
    <col min="3" max="3" width="3" customWidth="1"/>
    <col min="4" max="4" width="20.42578125" customWidth="1"/>
    <col min="5" max="6" width="18" customWidth="1"/>
    <col min="7" max="7" width="14.7109375" customWidth="1"/>
    <col min="8" max="9" width="9.42578125" customWidth="1"/>
  </cols>
  <sheetData>
    <row r="1" spans="1:9" ht="15" customHeight="1" x14ac:dyDescent="0.25">
      <c r="A1" s="38" t="s">
        <v>26</v>
      </c>
      <c r="B1" s="39"/>
      <c r="C1" s="4"/>
      <c r="E1" s="40" t="str">
        <f>'Player 1 Name'!A2</f>
        <v>Richard Wysocki</v>
      </c>
      <c r="F1" s="42" t="str">
        <f>'Player 2 Name'!A2</f>
        <v>Paul McBeth</v>
      </c>
      <c r="G1" s="6"/>
      <c r="H1" s="6"/>
      <c r="I1" s="6"/>
    </row>
    <row r="2" spans="1:9" ht="15" customHeight="1" thickBot="1" x14ac:dyDescent="0.3">
      <c r="A2" s="26" t="s">
        <v>27</v>
      </c>
      <c r="B2" s="26" t="s">
        <v>2</v>
      </c>
      <c r="C2" s="3"/>
      <c r="D2" s="6"/>
      <c r="E2" s="41"/>
      <c r="F2" s="43"/>
      <c r="G2" s="6"/>
      <c r="H2" s="6"/>
      <c r="I2" s="6"/>
    </row>
    <row r="3" spans="1:9" ht="21.75" customHeight="1" thickBot="1" x14ac:dyDescent="0.3">
      <c r="A3" s="13" t="str">
        <f ca="1">IF(ISNA(INDEX(INDIRECT("'Player 1 Rounds'!q1:q"&amp;MATCH(2,'Player 1 Rounds'!E:E,0)),MATCH(TRUE(),INDIRECT("'Player 1 Rounds'!J1:J"&amp;MATCH(2,'Player 1 Rounds'!E:E,0)),0),1))=TRUE(),"",INDEX(INDIRECT("'Player 1 Rounds'!q1:q"&amp;MATCH(2,'Player 1 Rounds'!E:E,0)),MATCH(TRUE(),INDIRECT("'Player 1 Rounds'!J1:J"&amp;MATCH(2,'Player 1 Rounds'!E:E,0)),0),1))</f>
        <v>2012 PDGA Professional Disc Golf World Championships</v>
      </c>
      <c r="B3" s="14">
        <f ca="1">IF(ISERROR(INDEX('Player 1 Rounds'!O:O,MATCH(Head2Head!A3,'Player 1 Rounds'!Q:Q,0)))=TRUE,"",INDEX('Player 1 Rounds'!O:O,MATCH(Head2Head!A3,'Player 1 Rounds'!Q:Q,0)))</f>
        <v>41104</v>
      </c>
      <c r="C3" s="3"/>
      <c r="D3" s="7"/>
      <c r="E3" s="48" t="s">
        <v>37</v>
      </c>
      <c r="F3" s="49"/>
      <c r="G3" s="6"/>
      <c r="H3" s="6"/>
      <c r="I3" s="6"/>
    </row>
    <row r="4" spans="1:9" ht="21.75" customHeight="1" x14ac:dyDescent="0.25">
      <c r="A4" s="13" t="str">
        <f ca="1">IF(ISNA(MATCH(IF(ISNA(INDEX(INDIRECT("'Player 1 Rounds'!q"&amp;MATCH(A3,'Player 1 Rounds'!Q:Q,0)+1&amp;":q"&amp;-1+MATCH(2,'Player 1 Rounds'!E:E,0)),MATCH(TRUE(),INDIRECT("'Player 1 Rounds'!J"&amp;MATCH(A3,'Player 1 Rounds'!Q:Q,0)+1&amp;":J"&amp;-1+MATCH(2,'Player 1 Rounds'!E:E,0)),0),1))=TRUE(),"",INDEX(INDIRECT("'Player 1 Rounds'!q"&amp;MATCH(A3,'Player 1 Rounds'!Q:Q,0)+1&amp;":q"&amp;-1+MATCH(2,'Player 1 Rounds'!E:E,0)),MATCH(TRUE(),INDIRECT("'Player 1 Rounds'!J"&amp;MATCH(A3,'Player 1 Rounds'!Q:Q,0)+1&amp;":J"&amp;-1+MATCH(2,'Player 1 Rounds'!E:E,0)),0),1)),A$3:A3,0))=TRUE(),IF(ISNA(INDEX(INDIRECT("'Player 1 Rounds'!q"&amp;MATCH(A3,'Player 1 Rounds'!Q:Q,0)+1&amp;":q"&amp;-1+MATCH(2,'Player 1 Rounds'!E:E,0)),MATCH(TRUE(),INDIRECT("'Player 1 Rounds'!J"&amp;MATCH(A3,'Player 1 Rounds'!Q:Q,0)+1&amp;":J"&amp;-1+MATCH(2,'Player 1 Rounds'!E:E,0)),0),1))=TRUE(),"",INDEX(INDIRECT("'Player 1 Rounds'!q"&amp;MATCH(A3,'Player 1 Rounds'!Q:Q,0)+1&amp;":q"&amp;-1+MATCH(2,'Player 1 Rounds'!E:E,0)),MATCH(TRUE(),INDIRECT("'Player 1 Rounds'!J"&amp;MATCH(A3,'Player 1 Rounds'!Q:Q,0)+1&amp;":J"&amp;-1+MATCH(2,'Player 1 Rounds'!E:E,0)),0),1)),"")</f>
        <v>2012 Scholl's Bicycle Centers Pittsburgh Flying Disc Open</v>
      </c>
      <c r="B4" s="14">
        <f ca="1">IF(ISERROR(INDEX('Player 1 Rounds'!O:O,MATCH(Head2Head!A4,'Player 1 Rounds'!Q:Q,0)))=TRUE,"",INDEX('Player 1 Rounds'!O:O,MATCH(Head2Head!A4,'Player 1 Rounds'!Q:Q,0)))</f>
        <v>41118</v>
      </c>
      <c r="C4" s="3"/>
      <c r="D4" s="15" t="s">
        <v>768</v>
      </c>
      <c r="E4" s="54">
        <f>COUNTIFS('Player 1 Rounds'!J:J,TRUE(),'Player 1 Rounds'!E:E,1)</f>
        <v>181</v>
      </c>
      <c r="F4" s="55"/>
    </row>
    <row r="5" spans="1:9" ht="21.75" customHeight="1" x14ac:dyDescent="0.25">
      <c r="A5" s="13" t="str">
        <f ca="1">IF(ISNA(MATCH(IF(ISNA(INDEX(INDIRECT("'Player 1 Rounds'!q"&amp;MATCH(A4,'Player 1 Rounds'!Q:Q,0)+1&amp;":q"&amp;-1+MATCH(2,'Player 1 Rounds'!E:E,0)),MATCH(TRUE(),INDIRECT("'Player 1 Rounds'!J"&amp;MATCH(A4,'Player 1 Rounds'!Q:Q,0)+1&amp;":J"&amp;-1+MATCH(2,'Player 1 Rounds'!E:E,0)),0),1))=TRUE(),"",INDEX(INDIRECT("'Player 1 Rounds'!q"&amp;MATCH(A4,'Player 1 Rounds'!Q:Q,0)+1&amp;":q"&amp;-1+MATCH(2,'Player 1 Rounds'!E:E,0)),MATCH(TRUE(),INDIRECT("'Player 1 Rounds'!J"&amp;MATCH(A4,'Player 1 Rounds'!Q:Q,0)+1&amp;":J"&amp;-1+MATCH(2,'Player 1 Rounds'!E:E,0)),0),1)),A$3:A4,0))=TRUE(),IF(ISNA(INDEX(INDIRECT("'Player 1 Rounds'!q"&amp;MATCH(A4,'Player 1 Rounds'!Q:Q,0)+1&amp;":q"&amp;-1+MATCH(2,'Player 1 Rounds'!E:E,0)),MATCH(TRUE(),INDIRECT("'Player 1 Rounds'!J"&amp;MATCH(A4,'Player 1 Rounds'!Q:Q,0)+1&amp;":J"&amp;-1+MATCH(2,'Player 1 Rounds'!E:E,0)),0),1))=TRUE(),"",INDEX(INDIRECT("'Player 1 Rounds'!q"&amp;MATCH(A4,'Player 1 Rounds'!Q:Q,0)+1&amp;":q"&amp;-1+MATCH(2,'Player 1 Rounds'!E:E,0)),MATCH(TRUE(),INDIRECT("'Player 1 Rounds'!J"&amp;MATCH(A4,'Player 1 Rounds'!Q:Q,0)+1&amp;":J"&amp;-1+MATCH(2,'Player 1 Rounds'!E:E,0)),0),1)),"")</f>
        <v>2017 DGPT - Vibram Open</v>
      </c>
      <c r="B5" s="14">
        <f ca="1">IF(ISERROR(INDEX('Player 1 Rounds'!O:O,MATCH(Head2Head!A5,'Player 1 Rounds'!Q:Q,0)))=TRUE,"",INDEX('Player 1 Rounds'!O:O,MATCH(Head2Head!A5,'Player 1 Rounds'!Q:Q,0)))</f>
        <v>42978</v>
      </c>
      <c r="C5" s="3"/>
      <c r="D5" s="16" t="s">
        <v>20</v>
      </c>
      <c r="E5" s="27">
        <f>COUNTIFS('Player 1 Rounds'!J:J,TRUE(),'Player 1 Rounds'!E:E,1)/COUNTIFS('Player 1 Rounds'!E:E,1)</f>
        <v>0.48918918918918919</v>
      </c>
      <c r="F5" s="21">
        <f>COUNTIFS('Player 2 Rounds'!J:J,TRUE(),'Player 2 Rounds'!E:E,1)/COUNTIFS('Player 2 Rounds'!E:E,1)</f>
        <v>0.47883597883597884</v>
      </c>
    </row>
    <row r="6" spans="1:9" ht="21.75" customHeight="1" x14ac:dyDescent="0.25">
      <c r="A6" s="13" t="str">
        <f ca="1">IF(ISNA(MATCH(IF(ISNA(INDEX(INDIRECT("'Player 1 Rounds'!q"&amp;MATCH(A5,'Player 1 Rounds'!Q:Q,0)+1&amp;":q"&amp;-1+MATCH(2,'Player 1 Rounds'!E:E,0)),MATCH(TRUE(),INDIRECT("'Player 1 Rounds'!J"&amp;MATCH(A5,'Player 1 Rounds'!Q:Q,0)+1&amp;":J"&amp;-1+MATCH(2,'Player 1 Rounds'!E:E,0)),0),1))=TRUE(),"",INDEX(INDIRECT("'Player 1 Rounds'!q"&amp;MATCH(A5,'Player 1 Rounds'!Q:Q,0)+1&amp;":q"&amp;-1+MATCH(2,'Player 1 Rounds'!E:E,0)),MATCH(TRUE(),INDIRECT("'Player 1 Rounds'!J"&amp;MATCH(A5,'Player 1 Rounds'!Q:Q,0)+1&amp;":J"&amp;-1+MATCH(2,'Player 1 Rounds'!E:E,0)),0),1)),A$3:A5,0))=TRUE(),IF(ISNA(INDEX(INDIRECT("'Player 1 Rounds'!q"&amp;MATCH(A5,'Player 1 Rounds'!Q:Q,0)+1&amp;":q"&amp;-1+MATCH(2,'Player 1 Rounds'!E:E,0)),MATCH(TRUE(),INDIRECT("'Player 1 Rounds'!J"&amp;MATCH(A5,'Player 1 Rounds'!Q:Q,0)+1&amp;":J"&amp;-1+MATCH(2,'Player 1 Rounds'!E:E,0)),0),1))=TRUE(),"",INDEX(INDIRECT("'Player 1 Rounds'!q"&amp;MATCH(A5,'Player 1 Rounds'!Q:Q,0)+1&amp;":q"&amp;-1+MATCH(2,'Player 1 Rounds'!E:E,0)),MATCH(TRUE(),INDIRECT("'Player 1 Rounds'!J"&amp;MATCH(A5,'Player 1 Rounds'!Q:Q,0)+1&amp;":J"&amp;-1+MATCH(2,'Player 1 Rounds'!E:E,0)),0),1)),"")</f>
        <v>2017 Ed Headrick Disc Golf Hall of Fame Classic presented by ProActive Sports Disc Golf - National Tour Finale</v>
      </c>
      <c r="B6" s="14">
        <f ca="1">IF(ISERROR(INDEX('Player 1 Rounds'!O:O,MATCH(Head2Head!A6,'Player 1 Rounds'!Q:Q,0)))=TRUE,"",INDEX('Player 1 Rounds'!O:O,MATCH(Head2Head!A6,'Player 1 Rounds'!Q:Q,0)))</f>
        <v>43021</v>
      </c>
      <c r="C6" s="3"/>
      <c r="D6" s="16" t="s">
        <v>46</v>
      </c>
      <c r="E6" s="28">
        <f>IF(ISERROR(AVERAGEIFS('Player 1 Rounds'!G:G,'Player 1 Rounds'!J:J,TRUE()))=TRUE(),0,AVERAGEIFS('Player 1 Rounds'!G:G,'Player 1 Rounds'!J:J,TRUE()))</f>
        <v>1044.0662557781202</v>
      </c>
      <c r="F6" s="22">
        <f>IF(ISERROR(AVERAGEIFS('Player 2 Rounds'!G:G,'Player 2 Rounds'!J:J,TRUE()))=TRUE(),0,AVERAGEIFS('Player 2 Rounds'!G:G,'Player 2 Rounds'!J:J,TRUE()))</f>
        <v>1048.2558139534883</v>
      </c>
    </row>
    <row r="7" spans="1:9" ht="21.75" customHeight="1" x14ac:dyDescent="0.25">
      <c r="A7" s="13" t="str">
        <f ca="1">IF(ISNA(MATCH(IF(ISNA(INDEX(INDIRECT("'Player 1 Rounds'!q"&amp;MATCH(A6,'Player 1 Rounds'!Q:Q,0)+1&amp;":q"&amp;-1+MATCH(2,'Player 1 Rounds'!E:E,0)),MATCH(TRUE(),INDIRECT("'Player 1 Rounds'!J"&amp;MATCH(A6,'Player 1 Rounds'!Q:Q,0)+1&amp;":J"&amp;-1+MATCH(2,'Player 1 Rounds'!E:E,0)),0),1))=TRUE(),"",INDEX(INDIRECT("'Player 1 Rounds'!q"&amp;MATCH(A6,'Player 1 Rounds'!Q:Q,0)+1&amp;":q"&amp;-1+MATCH(2,'Player 1 Rounds'!E:E,0)),MATCH(TRUE(),INDIRECT("'Player 1 Rounds'!J"&amp;MATCH(A6,'Player 1 Rounds'!Q:Q,0)+1&amp;":J"&amp;-1+MATCH(2,'Player 1 Rounds'!E:E,0)),0),1)),A$3:A6,0))=TRUE(),IF(ISNA(INDEX(INDIRECT("'Player 1 Rounds'!q"&amp;MATCH(A6,'Player 1 Rounds'!Q:Q,0)+1&amp;":q"&amp;-1+MATCH(2,'Player 1 Rounds'!E:E,0)),MATCH(TRUE(),INDIRECT("'Player 1 Rounds'!J"&amp;MATCH(A6,'Player 1 Rounds'!Q:Q,0)+1&amp;":J"&amp;-1+MATCH(2,'Player 1 Rounds'!E:E,0)),0),1))=TRUE(),"",INDEX(INDIRECT("'Player 1 Rounds'!q"&amp;MATCH(A6,'Player 1 Rounds'!Q:Q,0)+1&amp;":q"&amp;-1+MATCH(2,'Player 1 Rounds'!E:E,0)),MATCH(TRUE(),INDIRECT("'Player 1 Rounds'!J"&amp;MATCH(A6,'Player 1 Rounds'!Q:Q,0)+1&amp;":J"&amp;-1+MATCH(2,'Player 1 Rounds'!E:E,0)),0),1)),"")</f>
        <v>2017 Discraft's Green Mountain Championship</v>
      </c>
      <c r="B7" s="14">
        <f ca="1">IF(ISERROR(INDEX('Player 1 Rounds'!O:O,MATCH(Head2Head!A7,'Player 1 Rounds'!Q:Q,0)))=TRUE,"",INDEX('Player 1 Rounds'!O:O,MATCH(Head2Head!A7,'Player 1 Rounds'!Q:Q,0)))</f>
        <v>42991</v>
      </c>
      <c r="C7" s="3"/>
      <c r="D7" s="16" t="s">
        <v>31</v>
      </c>
      <c r="E7" s="50">
        <f ca="1">IF(YEAR(MIN(B3:B436))&gt;1950,MIN(B3:B436),"")</f>
        <v>40457</v>
      </c>
      <c r="F7" s="51"/>
    </row>
    <row r="8" spans="1:9" ht="21.75" customHeight="1" thickBot="1" x14ac:dyDescent="0.3">
      <c r="A8" s="13" t="str">
        <f ca="1">IF(ISNA(MATCH(IF(ISNA(INDEX(INDIRECT("'Player 1 Rounds'!q"&amp;MATCH(A7,'Player 1 Rounds'!Q:Q,0)+1&amp;":q"&amp;-1+MATCH(2,'Player 1 Rounds'!E:E,0)),MATCH(TRUE(),INDIRECT("'Player 1 Rounds'!J"&amp;MATCH(A7,'Player 1 Rounds'!Q:Q,0)+1&amp;":J"&amp;-1+MATCH(2,'Player 1 Rounds'!E:E,0)),0),1))=TRUE(),"",INDEX(INDIRECT("'Player 1 Rounds'!q"&amp;MATCH(A7,'Player 1 Rounds'!Q:Q,0)+1&amp;":q"&amp;-1+MATCH(2,'Player 1 Rounds'!E:E,0)),MATCH(TRUE(),INDIRECT("'Player 1 Rounds'!J"&amp;MATCH(A7,'Player 1 Rounds'!Q:Q,0)+1&amp;":J"&amp;-1+MATCH(2,'Player 1 Rounds'!E:E,0)),0),1)),A$3:A7,0))=TRUE(),IF(ISNA(INDEX(INDIRECT("'Player 1 Rounds'!q"&amp;MATCH(A7,'Player 1 Rounds'!Q:Q,0)+1&amp;":q"&amp;-1+MATCH(2,'Player 1 Rounds'!E:E,0)),MATCH(TRUE(),INDIRECT("'Player 1 Rounds'!J"&amp;MATCH(A7,'Player 1 Rounds'!Q:Q,0)+1&amp;":J"&amp;-1+MATCH(2,'Player 1 Rounds'!E:E,0)),0),1))=TRUE(),"",INDEX(INDIRECT("'Player 1 Rounds'!q"&amp;MATCH(A7,'Player 1 Rounds'!Q:Q,0)+1&amp;":q"&amp;-1+MATCH(2,'Player 1 Rounds'!E:E,0)),MATCH(TRUE(),INDIRECT("'Player 1 Rounds'!J"&amp;MATCH(A7,'Player 1 Rounds'!Q:Q,0)+1&amp;":J"&amp;-1+MATCH(2,'Player 1 Rounds'!E:E,0)),0),1)),"")</f>
        <v>2017 European Open</v>
      </c>
      <c r="B8" s="14">
        <f ca="1">IF(ISERROR(INDEX('Player 1 Rounds'!O:O,MATCH(Head2Head!A8,'Player 1 Rounds'!Q:Q,0)))=TRUE,"",INDEX('Player 1 Rounds'!O:O,MATCH(Head2Head!A8,'Player 1 Rounds'!Q:Q,0)))</f>
        <v>42936</v>
      </c>
      <c r="C8" s="3"/>
      <c r="D8" s="17" t="s">
        <v>54</v>
      </c>
      <c r="E8" s="52">
        <f ca="1">IF(YEAR(MAX(B3:B436))&gt;1950,MAX(B3:B436),"")</f>
        <v>44826</v>
      </c>
      <c r="F8" s="53"/>
    </row>
    <row r="9" spans="1:9" ht="21.75" customHeight="1" thickBot="1" x14ac:dyDescent="0.3">
      <c r="A9" s="13" t="str">
        <f ca="1">IF(ISNA(MATCH(IF(ISNA(INDEX(INDIRECT("'Player 1 Rounds'!q"&amp;MATCH(A8,'Player 1 Rounds'!Q:Q,0)+1&amp;":q"&amp;-1+MATCH(2,'Player 1 Rounds'!E:E,0)),MATCH(TRUE(),INDIRECT("'Player 1 Rounds'!J"&amp;MATCH(A8,'Player 1 Rounds'!Q:Q,0)+1&amp;":J"&amp;-1+MATCH(2,'Player 1 Rounds'!E:E,0)),0),1))=TRUE(),"",INDEX(INDIRECT("'Player 1 Rounds'!q"&amp;MATCH(A8,'Player 1 Rounds'!Q:Q,0)+1&amp;":q"&amp;-1+MATCH(2,'Player 1 Rounds'!E:E,0)),MATCH(TRUE(),INDIRECT("'Player 1 Rounds'!J"&amp;MATCH(A8,'Player 1 Rounds'!Q:Q,0)+1&amp;":J"&amp;-1+MATCH(2,'Player 1 Rounds'!E:E,0)),0),1)),A$3:A8,0))=TRUE(),IF(ISNA(INDEX(INDIRECT("'Player 1 Rounds'!q"&amp;MATCH(A8,'Player 1 Rounds'!Q:Q,0)+1&amp;":q"&amp;-1+MATCH(2,'Player 1 Rounds'!E:E,0)),MATCH(TRUE(),INDIRECT("'Player 1 Rounds'!J"&amp;MATCH(A8,'Player 1 Rounds'!Q:Q,0)+1&amp;":J"&amp;-1+MATCH(2,'Player 1 Rounds'!E:E,0)),0),1))=TRUE(),"",INDEX(INDIRECT("'Player 1 Rounds'!q"&amp;MATCH(A8,'Player 1 Rounds'!Q:Q,0)+1&amp;":q"&amp;-1+MATCH(2,'Player 1 Rounds'!E:E,0)),MATCH(TRUE(),INDIRECT("'Player 1 Rounds'!J"&amp;MATCH(A8,'Player 1 Rounds'!Q:Q,0)+1&amp;":J"&amp;-1+MATCH(2,'Player 1 Rounds'!E:E,0)),0),1)),"")</f>
        <v>2012 Vibram Open</v>
      </c>
      <c r="B9" s="14">
        <f ca="1">IF(ISERROR(INDEX('Player 1 Rounds'!O:O,MATCH(Head2Head!A9,'Player 1 Rounds'!Q:Q,0)))=TRUE,"",INDEX('Player 1 Rounds'!O:O,MATCH(Head2Head!A9,'Player 1 Rounds'!Q:Q,0)))</f>
        <v>41137</v>
      </c>
      <c r="C9" s="3"/>
      <c r="E9" s="48" t="s">
        <v>30</v>
      </c>
      <c r="F9" s="49"/>
    </row>
    <row r="10" spans="1:9" ht="21.75" customHeight="1" x14ac:dyDescent="0.25">
      <c r="A10" s="13" t="str">
        <f ca="1">IF(ISNA(MATCH(IF(ISNA(INDEX(INDIRECT("'Player 1 Rounds'!q"&amp;MATCH(A9,'Player 1 Rounds'!Q:Q,0)+1&amp;":q"&amp;-1+MATCH(2,'Player 1 Rounds'!E:E,0)),MATCH(TRUE(),INDIRECT("'Player 1 Rounds'!J"&amp;MATCH(A9,'Player 1 Rounds'!Q:Q,0)+1&amp;":J"&amp;-1+MATCH(2,'Player 1 Rounds'!E:E,0)),0),1))=TRUE(),"",INDEX(INDIRECT("'Player 1 Rounds'!q"&amp;MATCH(A9,'Player 1 Rounds'!Q:Q,0)+1&amp;":q"&amp;-1+MATCH(2,'Player 1 Rounds'!E:E,0)),MATCH(TRUE(),INDIRECT("'Player 1 Rounds'!J"&amp;MATCH(A9,'Player 1 Rounds'!Q:Q,0)+1&amp;":J"&amp;-1+MATCH(2,'Player 1 Rounds'!E:E,0)),0),1)),A$3:A9,0))=TRUE(),IF(ISNA(INDEX(INDIRECT("'Player 1 Rounds'!q"&amp;MATCH(A9,'Player 1 Rounds'!Q:Q,0)+1&amp;":q"&amp;-1+MATCH(2,'Player 1 Rounds'!E:E,0)),MATCH(TRUE(),INDIRECT("'Player 1 Rounds'!J"&amp;MATCH(A9,'Player 1 Rounds'!Q:Q,0)+1&amp;":J"&amp;-1+MATCH(2,'Player 1 Rounds'!E:E,0)),0),1))=TRUE(),"",INDEX(INDIRECT("'Player 1 Rounds'!q"&amp;MATCH(A9,'Player 1 Rounds'!Q:Q,0)+1&amp;":q"&amp;-1+MATCH(2,'Player 1 Rounds'!E:E,0)),MATCH(TRUE(),INDIRECT("'Player 1 Rounds'!J"&amp;MATCH(A9,'Player 1 Rounds'!Q:Q,0)+1&amp;":J"&amp;-1+MATCH(2,'Player 1 Rounds'!E:E,0)),0),1)),"")</f>
        <v>2017 Prodiscus Estonian Open - EPT#4</v>
      </c>
      <c r="B10" s="14">
        <f ca="1">IF(ISERROR(INDEX('Player 1 Rounds'!O:O,MATCH(Head2Head!A10,'Player 1 Rounds'!Q:Q,0)))=TRUE,"",INDEX('Player 1 Rounds'!O:O,MATCH(Head2Head!A10,'Player 1 Rounds'!Q:Q,0)))</f>
        <v>42930</v>
      </c>
      <c r="C10" s="3"/>
      <c r="D10" s="18" t="s">
        <v>768</v>
      </c>
      <c r="E10" s="46">
        <f>COUNTIFS('Player 1 Rounds'!J:J,TRUE(),'Player 1 Rounds'!E:E,1,'Player 1 Rounds'!K:K,TRUE())</f>
        <v>181</v>
      </c>
      <c r="F10" s="47"/>
    </row>
    <row r="11" spans="1:9" ht="21.75" customHeight="1" x14ac:dyDescent="0.25">
      <c r="A11" s="13" t="str">
        <f ca="1">IF(ISNA(MATCH(IF(ISNA(INDEX(INDIRECT("'Player 1 Rounds'!q"&amp;MATCH(A10,'Player 1 Rounds'!Q:Q,0)+1&amp;":q"&amp;-1+MATCH(2,'Player 1 Rounds'!E:E,0)),MATCH(TRUE(),INDIRECT("'Player 1 Rounds'!J"&amp;MATCH(A10,'Player 1 Rounds'!Q:Q,0)+1&amp;":J"&amp;-1+MATCH(2,'Player 1 Rounds'!E:E,0)),0),1))=TRUE(),"",INDEX(INDIRECT("'Player 1 Rounds'!q"&amp;MATCH(A10,'Player 1 Rounds'!Q:Q,0)+1&amp;":q"&amp;-1+MATCH(2,'Player 1 Rounds'!E:E,0)),MATCH(TRUE(),INDIRECT("'Player 1 Rounds'!J"&amp;MATCH(A10,'Player 1 Rounds'!Q:Q,0)+1&amp;":J"&amp;-1+MATCH(2,'Player 1 Rounds'!E:E,0)),0),1)),A$3:A10,0))=TRUE(),IF(ISNA(INDEX(INDIRECT("'Player 1 Rounds'!q"&amp;MATCH(A10,'Player 1 Rounds'!Q:Q,0)+1&amp;":q"&amp;-1+MATCH(2,'Player 1 Rounds'!E:E,0)),MATCH(TRUE(),INDIRECT("'Player 1 Rounds'!J"&amp;MATCH(A10,'Player 1 Rounds'!Q:Q,0)+1&amp;":J"&amp;-1+MATCH(2,'Player 1 Rounds'!E:E,0)),0),1))=TRUE(),"",INDEX(INDIRECT("'Player 1 Rounds'!q"&amp;MATCH(A10,'Player 1 Rounds'!Q:Q,0)+1&amp;":q"&amp;-1+MATCH(2,'Player 1 Rounds'!E:E,0)),MATCH(TRUE(),INDIRECT("'Player 1 Rounds'!J"&amp;MATCH(A10,'Player 1 Rounds'!Q:Q,0)+1&amp;":J"&amp;-1+MATCH(2,'Player 1 Rounds'!E:E,0)),0),1)),"")</f>
        <v>2017 Ledgestone Insurance Open presented by Discraft</v>
      </c>
      <c r="B11" s="14">
        <f ca="1">IF(ISERROR(INDEX('Player 1 Rounds'!O:O,MATCH(Head2Head!A11,'Player 1 Rounds'!Q:Q,0)))=TRUE,"",INDEX('Player 1 Rounds'!O:O,MATCH(Head2Head!A11,'Player 1 Rounds'!Q:Q,0)))</f>
        <v>42950</v>
      </c>
      <c r="C11" s="3"/>
      <c r="D11" s="19" t="s">
        <v>32</v>
      </c>
      <c r="E11" s="44">
        <f>COUNTIFS('Player 1 Rounds'!K:K,TRUE())</f>
        <v>649</v>
      </c>
      <c r="F11" s="45"/>
    </row>
    <row r="12" spans="1:9" ht="21.75" customHeight="1" x14ac:dyDescent="0.25">
      <c r="A12" s="13" t="str">
        <f ca="1">IF(ISNA(MATCH(IF(ISNA(INDEX(INDIRECT("'Player 1 Rounds'!q"&amp;MATCH(A11,'Player 1 Rounds'!Q:Q,0)+1&amp;":q"&amp;-1+MATCH(2,'Player 1 Rounds'!E:E,0)),MATCH(TRUE(),INDIRECT("'Player 1 Rounds'!J"&amp;MATCH(A11,'Player 1 Rounds'!Q:Q,0)+1&amp;":J"&amp;-1+MATCH(2,'Player 1 Rounds'!E:E,0)),0),1))=TRUE(),"",INDEX(INDIRECT("'Player 1 Rounds'!q"&amp;MATCH(A11,'Player 1 Rounds'!Q:Q,0)+1&amp;":q"&amp;-1+MATCH(2,'Player 1 Rounds'!E:E,0)),MATCH(TRUE(),INDIRECT("'Player 1 Rounds'!J"&amp;MATCH(A11,'Player 1 Rounds'!Q:Q,0)+1&amp;":J"&amp;-1+MATCH(2,'Player 1 Rounds'!E:E,0)),0),1)),A$3:A11,0))=TRUE(),IF(ISNA(INDEX(INDIRECT("'Player 1 Rounds'!q"&amp;MATCH(A11,'Player 1 Rounds'!Q:Q,0)+1&amp;":q"&amp;-1+MATCH(2,'Player 1 Rounds'!E:E,0)),MATCH(TRUE(),INDIRECT("'Player 1 Rounds'!J"&amp;MATCH(A11,'Player 1 Rounds'!Q:Q,0)+1&amp;":J"&amp;-1+MATCH(2,'Player 1 Rounds'!E:E,0)),0),1))=TRUE(),"",INDEX(INDIRECT("'Player 1 Rounds'!q"&amp;MATCH(A11,'Player 1 Rounds'!Q:Q,0)+1&amp;":q"&amp;-1+MATCH(2,'Player 1 Rounds'!E:E,0)),MATCH(TRUE(),INDIRECT("'Player 1 Rounds'!J"&amp;MATCH(A11,'Player 1 Rounds'!Q:Q,0)+1&amp;":J"&amp;-1+MATCH(2,'Player 1 Rounds'!E:E,0)),0),1)),"")</f>
        <v>2017 Pittsburgh Flying Disc Open Presented by Discraft</v>
      </c>
      <c r="B12" s="14">
        <f ca="1">IF(ISERROR(INDEX('Player 1 Rounds'!O:O,MATCH(Head2Head!A12,'Player 1 Rounds'!Q:Q,0)))=TRUE,"",INDEX('Player 1 Rounds'!O:O,MATCH(Head2Head!A12,'Player 1 Rounds'!Q:Q,0)))</f>
        <v>42972</v>
      </c>
      <c r="C12" s="3"/>
      <c r="D12" s="16" t="s">
        <v>42</v>
      </c>
      <c r="E12" s="29">
        <f>SUM('Player 1 Rounds'!S:S)</f>
        <v>237</v>
      </c>
      <c r="F12" s="23">
        <f>SUM('Player 2 Rounds'!S:S)</f>
        <v>295</v>
      </c>
    </row>
    <row r="13" spans="1:9" ht="21.75" customHeight="1" x14ac:dyDescent="0.25">
      <c r="A13" s="13" t="str">
        <f ca="1">IF(ISNA(MATCH(IF(ISNA(INDEX(INDIRECT("'Player 1 Rounds'!q"&amp;MATCH(A12,'Player 1 Rounds'!Q:Q,0)+1&amp;":q"&amp;-1+MATCH(2,'Player 1 Rounds'!E:E,0)),MATCH(TRUE(),INDIRECT("'Player 1 Rounds'!J"&amp;MATCH(A12,'Player 1 Rounds'!Q:Q,0)+1&amp;":J"&amp;-1+MATCH(2,'Player 1 Rounds'!E:E,0)),0),1))=TRUE(),"",INDEX(INDIRECT("'Player 1 Rounds'!q"&amp;MATCH(A12,'Player 1 Rounds'!Q:Q,0)+1&amp;":q"&amp;-1+MATCH(2,'Player 1 Rounds'!E:E,0)),MATCH(TRUE(),INDIRECT("'Player 1 Rounds'!J"&amp;MATCH(A12,'Player 1 Rounds'!Q:Q,0)+1&amp;":J"&amp;-1+MATCH(2,'Player 1 Rounds'!E:E,0)),0),1)),A$3:A12,0))=TRUE(),IF(ISNA(INDEX(INDIRECT("'Player 1 Rounds'!q"&amp;MATCH(A12,'Player 1 Rounds'!Q:Q,0)+1&amp;":q"&amp;-1+MATCH(2,'Player 1 Rounds'!E:E,0)),MATCH(TRUE(),INDIRECT("'Player 1 Rounds'!J"&amp;MATCH(A12,'Player 1 Rounds'!Q:Q,0)+1&amp;":J"&amp;-1+MATCH(2,'Player 1 Rounds'!E:E,0)),0),1))=TRUE(),"",INDEX(INDIRECT("'Player 1 Rounds'!q"&amp;MATCH(A12,'Player 1 Rounds'!Q:Q,0)+1&amp;":q"&amp;-1+MATCH(2,'Player 1 Rounds'!E:E,0)),MATCH(TRUE(),INDIRECT("'Player 1 Rounds'!J"&amp;MATCH(A12,'Player 1 Rounds'!Q:Q,0)+1&amp;":J"&amp;-1+MATCH(2,'Player 1 Rounds'!E:E,0)),0),1)),"")</f>
        <v>2012 Brent Hambrick Memorial Open</v>
      </c>
      <c r="B13" s="14">
        <f ca="1">IF(ISERROR(INDEX('Player 1 Rounds'!O:O,MATCH(Head2Head!A13,'Player 1 Rounds'!Q:Q,0)))=TRUE,"",INDEX('Player 1 Rounds'!O:O,MATCH(Head2Head!A13,'Player 1 Rounds'!Q:Q,0)))</f>
        <v>41125</v>
      </c>
      <c r="C13" s="3"/>
      <c r="D13" s="16" t="s">
        <v>45</v>
      </c>
      <c r="E13" s="30">
        <f>SUMIFS('Player 1 Rounds'!F:F,'Player 1 Rounds'!K:K,TRUE(),'Player 1 Rounds'!F:F,"&lt;&gt;"&amp;999)</f>
        <v>36349</v>
      </c>
      <c r="F13" s="24">
        <f>SUMIFS('Player 2 Rounds'!F:F,'Player 2 Rounds'!K:K,TRUE(),'Player 2 Rounds'!F:F,"&lt;&gt;"&amp;999)</f>
        <v>35769</v>
      </c>
    </row>
    <row r="14" spans="1:9" ht="21.75" customHeight="1" x14ac:dyDescent="0.25">
      <c r="A14" s="13" t="str">
        <f ca="1">IF(ISNA(MATCH(IF(ISNA(INDEX(INDIRECT("'Player 1 Rounds'!q"&amp;MATCH(A13,'Player 1 Rounds'!Q:Q,0)+1&amp;":q"&amp;-1+MATCH(2,'Player 1 Rounds'!E:E,0)),MATCH(TRUE(),INDIRECT("'Player 1 Rounds'!J"&amp;MATCH(A13,'Player 1 Rounds'!Q:Q,0)+1&amp;":J"&amp;-1+MATCH(2,'Player 1 Rounds'!E:E,0)),0),1))=TRUE(),"",INDEX(INDIRECT("'Player 1 Rounds'!q"&amp;MATCH(A13,'Player 1 Rounds'!Q:Q,0)+1&amp;":q"&amp;-1+MATCH(2,'Player 1 Rounds'!E:E,0)),MATCH(TRUE(),INDIRECT("'Player 1 Rounds'!J"&amp;MATCH(A13,'Player 1 Rounds'!Q:Q,0)+1&amp;":J"&amp;-1+MATCH(2,'Player 1 Rounds'!E:E,0)),0),1)),A$3:A13,0))=TRUE(),IF(ISNA(INDEX(INDIRECT("'Player 1 Rounds'!q"&amp;MATCH(A13,'Player 1 Rounds'!Q:Q,0)+1&amp;":q"&amp;-1+MATCH(2,'Player 1 Rounds'!E:E,0)),MATCH(TRUE(),INDIRECT("'Player 1 Rounds'!J"&amp;MATCH(A13,'Player 1 Rounds'!Q:Q,0)+1&amp;":J"&amp;-1+MATCH(2,'Player 1 Rounds'!E:E,0)),0),1))=TRUE(),"",INDEX(INDIRECT("'Player 1 Rounds'!q"&amp;MATCH(A13,'Player 1 Rounds'!Q:Q,0)+1&amp;":q"&amp;-1+MATCH(2,'Player 1 Rounds'!E:E,0)),MATCH(TRUE(),INDIRECT("'Player 1 Rounds'!J"&amp;MATCH(A13,'Player 1 Rounds'!Q:Q,0)+1&amp;":J"&amp;-1+MATCH(2,'Player 1 Rounds'!E:E,0)),0),1)),"")</f>
        <v>2012 38th Annual Rochester Flying Disc Open</v>
      </c>
      <c r="B14" s="14">
        <f ca="1">IF(ISERROR(INDEX('Player 1 Rounds'!O:O,MATCH(Head2Head!A14,'Player 1 Rounds'!Q:Q,0)))=TRUE,"",INDEX('Player 1 Rounds'!O:O,MATCH(Head2Head!A14,'Player 1 Rounds'!Q:Q,0)))</f>
        <v>41132</v>
      </c>
      <c r="C14" s="3"/>
      <c r="D14" s="33" t="s">
        <v>769</v>
      </c>
      <c r="E14" s="34" t="str">
        <f>IF(E13-F13&gt;0,"+"&amp;E13-F13,E13-F13)</f>
        <v>+580</v>
      </c>
      <c r="F14" s="35">
        <f>IF(F13-E13&gt;0,"+"&amp;F13-E13,F13-E13)</f>
        <v>-580</v>
      </c>
    </row>
    <row r="15" spans="1:9" ht="21.75" customHeight="1" x14ac:dyDescent="0.25">
      <c r="A15" s="13" t="str">
        <f ca="1">IF(ISNA(MATCH(IF(ISNA(INDEX(INDIRECT("'Player 1 Rounds'!q"&amp;MATCH(A14,'Player 1 Rounds'!Q:Q,0)+1&amp;":q"&amp;-1+MATCH(2,'Player 1 Rounds'!E:E,0)),MATCH(TRUE(),INDIRECT("'Player 1 Rounds'!J"&amp;MATCH(A14,'Player 1 Rounds'!Q:Q,0)+1&amp;":J"&amp;-1+MATCH(2,'Player 1 Rounds'!E:E,0)),0),1))=TRUE(),"",INDEX(INDIRECT("'Player 1 Rounds'!q"&amp;MATCH(A14,'Player 1 Rounds'!Q:Q,0)+1&amp;":q"&amp;-1+MATCH(2,'Player 1 Rounds'!E:E,0)),MATCH(TRUE(),INDIRECT("'Player 1 Rounds'!J"&amp;MATCH(A14,'Player 1 Rounds'!Q:Q,0)+1&amp;":J"&amp;-1+MATCH(2,'Player 1 Rounds'!E:E,0)),0),1)),A$3:A14,0))=TRUE(),IF(ISNA(INDEX(INDIRECT("'Player 1 Rounds'!q"&amp;MATCH(A14,'Player 1 Rounds'!Q:Q,0)+1&amp;":q"&amp;-1+MATCH(2,'Player 1 Rounds'!E:E,0)),MATCH(TRUE(),INDIRECT("'Player 1 Rounds'!J"&amp;MATCH(A14,'Player 1 Rounds'!Q:Q,0)+1&amp;":J"&amp;-1+MATCH(2,'Player 1 Rounds'!E:E,0)),0),1))=TRUE(),"",INDEX(INDIRECT("'Player 1 Rounds'!q"&amp;MATCH(A14,'Player 1 Rounds'!Q:Q,0)+1&amp;":q"&amp;-1+MATCH(2,'Player 1 Rounds'!E:E,0)),MATCH(TRUE(),INDIRECT("'Player 1 Rounds'!J"&amp;MATCH(A14,'Player 1 Rounds'!Q:Q,0)+1&amp;":J"&amp;-1+MATCH(2,'Player 1 Rounds'!E:E,0)),0),1)),"")</f>
        <v>2018 DGPT - Waco Annual Charity Open presented by Dynamic Discs</v>
      </c>
      <c r="B15" s="14">
        <f ca="1">IF(ISERROR(INDEX('Player 1 Rounds'!O:O,MATCH(Head2Head!A15,'Player 1 Rounds'!Q:Q,0)))=TRUE,"",INDEX('Player 1 Rounds'!O:O,MATCH(Head2Head!A15,'Player 1 Rounds'!Q:Q,0)))</f>
        <v>43174</v>
      </c>
      <c r="C15" s="3"/>
      <c r="D15" s="33" t="str">
        <f>"+/- per round"</f>
        <v>+/- per round</v>
      </c>
      <c r="E15" s="37" t="str">
        <f>IF((E13-F13)/E11&gt;0,"+"&amp;ROUND((E13-F13)/E11,1),(E13-F13)/E11)</f>
        <v>+0.9</v>
      </c>
      <c r="F15" s="36">
        <f>IF((F13-E13)/E11&gt;0,"+"&amp;ROUND((F13-E13)/E11,1),(F13-E13)/E11)</f>
        <v>-0.89368258859784289</v>
      </c>
    </row>
    <row r="16" spans="1:9" ht="21.75" customHeight="1" thickBot="1" x14ac:dyDescent="0.3">
      <c r="A16" s="13" t="str">
        <f ca="1">IF(ISNA(MATCH(IF(ISNA(INDEX(INDIRECT("'Player 1 Rounds'!q"&amp;MATCH(A15,'Player 1 Rounds'!Q:Q,0)+1&amp;":q"&amp;-1+MATCH(2,'Player 1 Rounds'!E:E,0)),MATCH(TRUE(),INDIRECT("'Player 1 Rounds'!J"&amp;MATCH(A15,'Player 1 Rounds'!Q:Q,0)+1&amp;":J"&amp;-1+MATCH(2,'Player 1 Rounds'!E:E,0)),0),1))=TRUE(),"",INDEX(INDIRECT("'Player 1 Rounds'!q"&amp;MATCH(A15,'Player 1 Rounds'!Q:Q,0)+1&amp;":q"&amp;-1+MATCH(2,'Player 1 Rounds'!E:E,0)),MATCH(TRUE(),INDIRECT("'Player 1 Rounds'!J"&amp;MATCH(A15,'Player 1 Rounds'!Q:Q,0)+1&amp;":J"&amp;-1+MATCH(2,'Player 1 Rounds'!E:E,0)),0),1)),A$3:A15,0))=TRUE(),IF(ISNA(INDEX(INDIRECT("'Player 1 Rounds'!q"&amp;MATCH(A15,'Player 1 Rounds'!Q:Q,0)+1&amp;":q"&amp;-1+MATCH(2,'Player 1 Rounds'!E:E,0)),MATCH(TRUE(),INDIRECT("'Player 1 Rounds'!J"&amp;MATCH(A15,'Player 1 Rounds'!Q:Q,0)+1&amp;":J"&amp;-1+MATCH(2,'Player 1 Rounds'!E:E,0)),0),1))=TRUE(),"",INDEX(INDIRECT("'Player 1 Rounds'!q"&amp;MATCH(A15,'Player 1 Rounds'!Q:Q,0)+1&amp;":q"&amp;-1+MATCH(2,'Player 1 Rounds'!E:E,0)),MATCH(TRUE(),INDIRECT("'Player 1 Rounds'!J"&amp;MATCH(A15,'Player 1 Rounds'!Q:Q,0)+1&amp;":J"&amp;-1+MATCH(2,'Player 1 Rounds'!E:E,0)),0),1)),"")</f>
        <v>2012 Charlie Vettiner Open presented by DCD - Pro Only</v>
      </c>
      <c r="B16" s="14">
        <f ca="1">IF(ISERROR(INDEX('Player 1 Rounds'!O:O,MATCH(Head2Head!A16,'Player 1 Rounds'!Q:Q,0)))=TRUE,"",INDEX('Player 1 Rounds'!O:O,MATCH(Head2Head!A16,'Player 1 Rounds'!Q:Q,0)))</f>
        <v>41041</v>
      </c>
      <c r="C16" s="3"/>
      <c r="D16" s="17" t="s">
        <v>47</v>
      </c>
      <c r="E16" s="31">
        <f>IF(ISERROR(AVERAGEIFS('Player 1 Rounds'!G:G,'Player 1 Rounds'!J:J,TRUE(),'Player 1 Rounds'!K:K,TRUE()))=TRUE(),0,AVERAGEIFS('Player 1 Rounds'!G:G,'Player 1 Rounds'!J:J,TRUE(),'Player 1 Rounds'!K:K,TRUE()))</f>
        <v>1044.0662557781202</v>
      </c>
      <c r="F16" s="25">
        <f>IF(ISERROR(AVERAGEIFS('Player 2 Rounds'!G:G,'Player 2 Rounds'!J:J,TRUE(),'Player 2 Rounds'!K:K,TRUE()))=TRUE(),0,AVERAGEIFS('Player 2 Rounds'!G:G,'Player 2 Rounds'!J:J,TRUE(),'Player 2 Rounds'!K:K,TRUE()))</f>
        <v>1048.2558139534883</v>
      </c>
    </row>
    <row r="17" spans="1:3" ht="21.75" customHeight="1" x14ac:dyDescent="0.25">
      <c r="A17" s="13" t="str">
        <f ca="1">IF(ISNA(MATCH(IF(ISNA(INDEX(INDIRECT("'Player 1 Rounds'!q"&amp;MATCH(A16,'Player 1 Rounds'!Q:Q,0)+1&amp;":q"&amp;-1+MATCH(2,'Player 1 Rounds'!E:E,0)),MATCH(TRUE(),INDIRECT("'Player 1 Rounds'!J"&amp;MATCH(A16,'Player 1 Rounds'!Q:Q,0)+1&amp;":J"&amp;-1+MATCH(2,'Player 1 Rounds'!E:E,0)),0),1))=TRUE(),"",INDEX(INDIRECT("'Player 1 Rounds'!q"&amp;MATCH(A16,'Player 1 Rounds'!Q:Q,0)+1&amp;":q"&amp;-1+MATCH(2,'Player 1 Rounds'!E:E,0)),MATCH(TRUE(),INDIRECT("'Player 1 Rounds'!J"&amp;MATCH(A16,'Player 1 Rounds'!Q:Q,0)+1&amp;":J"&amp;-1+MATCH(2,'Player 1 Rounds'!E:E,0)),0),1)),A$3:A16,0))=TRUE(),IF(ISNA(INDEX(INDIRECT("'Player 1 Rounds'!q"&amp;MATCH(A16,'Player 1 Rounds'!Q:Q,0)+1&amp;":q"&amp;-1+MATCH(2,'Player 1 Rounds'!E:E,0)),MATCH(TRUE(),INDIRECT("'Player 1 Rounds'!J"&amp;MATCH(A16,'Player 1 Rounds'!Q:Q,0)+1&amp;":J"&amp;-1+MATCH(2,'Player 1 Rounds'!E:E,0)),0),1))=TRUE(),"",INDEX(INDIRECT("'Player 1 Rounds'!q"&amp;MATCH(A16,'Player 1 Rounds'!Q:Q,0)+1&amp;":q"&amp;-1+MATCH(2,'Player 1 Rounds'!E:E,0)),MATCH(TRUE(),INDIRECT("'Player 1 Rounds'!J"&amp;MATCH(A16,'Player 1 Rounds'!Q:Q,0)+1&amp;":J"&amp;-1+MATCH(2,'Player 1 Rounds'!E:E,0)),0),1)),"")</f>
        <v>2018 DGPT - Memorial Championship presented by Discraft</v>
      </c>
      <c r="B17" s="14">
        <f ca="1">IF(ISERROR(INDEX('Player 1 Rounds'!O:O,MATCH(Head2Head!A17,'Player 1 Rounds'!Q:Q,0)))=TRUE,"",INDEX('Player 1 Rounds'!O:O,MATCH(Head2Head!A17,'Player 1 Rounds'!Q:Q,0)))</f>
        <v>43159</v>
      </c>
      <c r="C17" s="3"/>
    </row>
    <row r="18" spans="1:3" ht="21.75" customHeight="1" x14ac:dyDescent="0.25">
      <c r="A18" s="13" t="str">
        <f ca="1">IF(ISNA(MATCH(IF(ISNA(INDEX(INDIRECT("'Player 1 Rounds'!q"&amp;MATCH(A17,'Player 1 Rounds'!Q:Q,0)+1&amp;":q"&amp;-1+MATCH(2,'Player 1 Rounds'!E:E,0)),MATCH(TRUE(),INDIRECT("'Player 1 Rounds'!J"&amp;MATCH(A17,'Player 1 Rounds'!Q:Q,0)+1&amp;":J"&amp;-1+MATCH(2,'Player 1 Rounds'!E:E,0)),0),1))=TRUE(),"",INDEX(INDIRECT("'Player 1 Rounds'!q"&amp;MATCH(A17,'Player 1 Rounds'!Q:Q,0)+1&amp;":q"&amp;-1+MATCH(2,'Player 1 Rounds'!E:E,0)),MATCH(TRUE(),INDIRECT("'Player 1 Rounds'!J"&amp;MATCH(A17,'Player 1 Rounds'!Q:Q,0)+1&amp;":J"&amp;-1+MATCH(2,'Player 1 Rounds'!E:E,0)),0),1)),A$3:A17,0))=TRUE(),IF(ISNA(INDEX(INDIRECT("'Player 1 Rounds'!q"&amp;MATCH(A17,'Player 1 Rounds'!Q:Q,0)+1&amp;":q"&amp;-1+MATCH(2,'Player 1 Rounds'!E:E,0)),MATCH(TRUE(),INDIRECT("'Player 1 Rounds'!J"&amp;MATCH(A17,'Player 1 Rounds'!Q:Q,0)+1&amp;":J"&amp;-1+MATCH(2,'Player 1 Rounds'!E:E,0)),0),1))=TRUE(),"",INDEX(INDIRECT("'Player 1 Rounds'!q"&amp;MATCH(A17,'Player 1 Rounds'!Q:Q,0)+1&amp;":q"&amp;-1+MATCH(2,'Player 1 Rounds'!E:E,0)),MATCH(TRUE(),INDIRECT("'Player 1 Rounds'!J"&amp;MATCH(A17,'Player 1 Rounds'!Q:Q,0)+1&amp;":J"&amp;-1+MATCH(2,'Player 1 Rounds'!E:E,0)),0),1)),"")</f>
        <v>2012 Indian Hammocks Open</v>
      </c>
      <c r="B18" s="14">
        <f ca="1">IF(ISERROR(INDEX('Player 1 Rounds'!O:O,MATCH(Head2Head!A18,'Player 1 Rounds'!Q:Q,0)))=TRUE,"",INDEX('Player 1 Rounds'!O:O,MATCH(Head2Head!A18,'Player 1 Rounds'!Q:Q,0)))</f>
        <v>41034</v>
      </c>
      <c r="C18" s="3"/>
    </row>
    <row r="19" spans="1:3" ht="21.75" customHeight="1" x14ac:dyDescent="0.25">
      <c r="A19" s="13" t="str">
        <f ca="1">IF(ISNA(MATCH(IF(ISNA(INDEX(INDIRECT("'Player 1 Rounds'!q"&amp;MATCH(A18,'Player 1 Rounds'!Q:Q,0)+1&amp;":q"&amp;-1+MATCH(2,'Player 1 Rounds'!E:E,0)),MATCH(TRUE(),INDIRECT("'Player 1 Rounds'!J"&amp;MATCH(A18,'Player 1 Rounds'!Q:Q,0)+1&amp;":J"&amp;-1+MATCH(2,'Player 1 Rounds'!E:E,0)),0),1))=TRUE(),"",INDEX(INDIRECT("'Player 1 Rounds'!q"&amp;MATCH(A18,'Player 1 Rounds'!Q:Q,0)+1&amp;":q"&amp;-1+MATCH(2,'Player 1 Rounds'!E:E,0)),MATCH(TRUE(),INDIRECT("'Player 1 Rounds'!J"&amp;MATCH(A18,'Player 1 Rounds'!Q:Q,0)+1&amp;":J"&amp;-1+MATCH(2,'Player 1 Rounds'!E:E,0)),0),1)),A$3:A18,0))=TRUE(),IF(ISNA(INDEX(INDIRECT("'Player 1 Rounds'!q"&amp;MATCH(A18,'Player 1 Rounds'!Q:Q,0)+1&amp;":q"&amp;-1+MATCH(2,'Player 1 Rounds'!E:E,0)),MATCH(TRUE(),INDIRECT("'Player 1 Rounds'!J"&amp;MATCH(A18,'Player 1 Rounds'!Q:Q,0)+1&amp;":J"&amp;-1+MATCH(2,'Player 1 Rounds'!E:E,0)),0),1))=TRUE(),"",INDEX(INDIRECT("'Player 1 Rounds'!q"&amp;MATCH(A18,'Player 1 Rounds'!Q:Q,0)+1&amp;":q"&amp;-1+MATCH(2,'Player 1 Rounds'!E:E,0)),MATCH(TRUE(),INDIRECT("'Player 1 Rounds'!J"&amp;MATCH(A18,'Player 1 Rounds'!Q:Q,0)+1&amp;":J"&amp;-1+MATCH(2,'Player 1 Rounds'!E:E,0)),0),1)),"")</f>
        <v>2018 DGPT - Jonesboro Open</v>
      </c>
      <c r="B19" s="14">
        <f ca="1">IF(ISERROR(INDEX('Player 1 Rounds'!O:O,MATCH(Head2Head!A19,'Player 1 Rounds'!Q:Q,0)))=TRUE,"",INDEX('Player 1 Rounds'!O:O,MATCH(Head2Head!A19,'Player 1 Rounds'!Q:Q,0)))</f>
        <v>43196</v>
      </c>
      <c r="C19" s="3"/>
    </row>
    <row r="20" spans="1:3" ht="21.75" customHeight="1" x14ac:dyDescent="0.25">
      <c r="A20" s="13" t="str">
        <f ca="1">IF(ISNA(MATCH(IF(ISNA(INDEX(INDIRECT("'Player 1 Rounds'!q"&amp;MATCH(A19,'Player 1 Rounds'!Q:Q,0)+1&amp;":q"&amp;-1+MATCH(2,'Player 1 Rounds'!E:E,0)),MATCH(TRUE(),INDIRECT("'Player 1 Rounds'!J"&amp;MATCH(A19,'Player 1 Rounds'!Q:Q,0)+1&amp;":J"&amp;-1+MATCH(2,'Player 1 Rounds'!E:E,0)),0),1))=TRUE(),"",INDEX(INDIRECT("'Player 1 Rounds'!q"&amp;MATCH(A19,'Player 1 Rounds'!Q:Q,0)+1&amp;":q"&amp;-1+MATCH(2,'Player 1 Rounds'!E:E,0)),MATCH(TRUE(),INDIRECT("'Player 1 Rounds'!J"&amp;MATCH(A19,'Player 1 Rounds'!Q:Q,0)+1&amp;":J"&amp;-1+MATCH(2,'Player 1 Rounds'!E:E,0)),0),1)),A$3:A19,0))=TRUE(),IF(ISNA(INDEX(INDIRECT("'Player 1 Rounds'!q"&amp;MATCH(A19,'Player 1 Rounds'!Q:Q,0)+1&amp;":q"&amp;-1+MATCH(2,'Player 1 Rounds'!E:E,0)),MATCH(TRUE(),INDIRECT("'Player 1 Rounds'!J"&amp;MATCH(A19,'Player 1 Rounds'!Q:Q,0)+1&amp;":J"&amp;-1+MATCH(2,'Player 1 Rounds'!E:E,0)),0),1))=TRUE(),"",INDEX(INDIRECT("'Player 1 Rounds'!q"&amp;MATCH(A19,'Player 1 Rounds'!Q:Q,0)+1&amp;":q"&amp;-1+MATCH(2,'Player 1 Rounds'!E:E,0)),MATCH(TRUE(),INDIRECT("'Player 1 Rounds'!J"&amp;MATCH(A19,'Player 1 Rounds'!Q:Q,0)+1&amp;":J"&amp;-1+MATCH(2,'Player 1 Rounds'!E:E,0)),0),1)),"")</f>
        <v>2012 Fun N Sun</v>
      </c>
      <c r="B20" s="14">
        <f ca="1">IF(ISERROR(INDEX('Player 1 Rounds'!O:O,MATCH(Head2Head!A20,'Player 1 Rounds'!Q:Q,0)))=TRUE,"",INDEX('Player 1 Rounds'!O:O,MATCH(Head2Head!A20,'Player 1 Rounds'!Q:Q,0)))</f>
        <v>41027</v>
      </c>
      <c r="C20" s="3"/>
    </row>
    <row r="21" spans="1:3" ht="21.75" customHeight="1" x14ac:dyDescent="0.25">
      <c r="A21" s="13" t="str">
        <f ca="1">IF(ISNA(MATCH(IF(ISNA(INDEX(INDIRECT("'Player 1 Rounds'!q"&amp;MATCH(A20,'Player 1 Rounds'!Q:Q,0)+1&amp;":q"&amp;-1+MATCH(2,'Player 1 Rounds'!E:E,0)),MATCH(TRUE(),INDIRECT("'Player 1 Rounds'!J"&amp;MATCH(A20,'Player 1 Rounds'!Q:Q,0)+1&amp;":J"&amp;-1+MATCH(2,'Player 1 Rounds'!E:E,0)),0),1))=TRUE(),"",INDEX(INDIRECT("'Player 1 Rounds'!q"&amp;MATCH(A20,'Player 1 Rounds'!Q:Q,0)+1&amp;":q"&amp;-1+MATCH(2,'Player 1 Rounds'!E:E,0)),MATCH(TRUE(),INDIRECT("'Player 1 Rounds'!J"&amp;MATCH(A20,'Player 1 Rounds'!Q:Q,0)+1&amp;":J"&amp;-1+MATCH(2,'Player 1 Rounds'!E:E,0)),0),1)),A$3:A20,0))=TRUE(),IF(ISNA(INDEX(INDIRECT("'Player 1 Rounds'!q"&amp;MATCH(A20,'Player 1 Rounds'!Q:Q,0)+1&amp;":q"&amp;-1+MATCH(2,'Player 1 Rounds'!E:E,0)),MATCH(TRUE(),INDIRECT("'Player 1 Rounds'!J"&amp;MATCH(A20,'Player 1 Rounds'!Q:Q,0)+1&amp;":J"&amp;-1+MATCH(2,'Player 1 Rounds'!E:E,0)),0),1))=TRUE(),"",INDEX(INDIRECT("'Player 1 Rounds'!q"&amp;MATCH(A20,'Player 1 Rounds'!Q:Q,0)+1&amp;":q"&amp;-1+MATCH(2,'Player 1 Rounds'!E:E,0)),MATCH(TRUE(),INDIRECT("'Player 1 Rounds'!J"&amp;MATCH(A20,'Player 1 Rounds'!Q:Q,0)+1&amp;":J"&amp;-1+MATCH(2,'Player 1 Rounds'!E:E,0)),0),1)),"")</f>
        <v>2012 Beaver State Fling</v>
      </c>
      <c r="B21" s="14">
        <f ca="1">IF(ISERROR(INDEX('Player 1 Rounds'!O:O,MATCH(Head2Head!A21,'Player 1 Rounds'!Q:Q,0)))=TRUE,"",INDEX('Player 1 Rounds'!O:O,MATCH(Head2Head!A21,'Player 1 Rounds'!Q:Q,0)))</f>
        <v>41075</v>
      </c>
      <c r="C21" s="3"/>
    </row>
    <row r="22" spans="1:3" ht="21.75" customHeight="1" x14ac:dyDescent="0.25">
      <c r="A22" s="13" t="str">
        <f ca="1">IF(ISNA(MATCH(IF(ISNA(INDEX(INDIRECT("'Player 1 Rounds'!q"&amp;MATCH(A21,'Player 1 Rounds'!Q:Q,0)+1&amp;":q"&amp;-1+MATCH(2,'Player 1 Rounds'!E:E,0)),MATCH(TRUE(),INDIRECT("'Player 1 Rounds'!J"&amp;MATCH(A21,'Player 1 Rounds'!Q:Q,0)+1&amp;":J"&amp;-1+MATCH(2,'Player 1 Rounds'!E:E,0)),0),1))=TRUE(),"",INDEX(INDIRECT("'Player 1 Rounds'!q"&amp;MATCH(A21,'Player 1 Rounds'!Q:Q,0)+1&amp;":q"&amp;-1+MATCH(2,'Player 1 Rounds'!E:E,0)),MATCH(TRUE(),INDIRECT("'Player 1 Rounds'!J"&amp;MATCH(A21,'Player 1 Rounds'!Q:Q,0)+1&amp;":J"&amp;-1+MATCH(2,'Player 1 Rounds'!E:E,0)),0),1)),A$3:A21,0))=TRUE(),IF(ISNA(INDEX(INDIRECT("'Player 1 Rounds'!q"&amp;MATCH(A21,'Player 1 Rounds'!Q:Q,0)+1&amp;":q"&amp;-1+MATCH(2,'Player 1 Rounds'!E:E,0)),MATCH(TRUE(),INDIRECT("'Player 1 Rounds'!J"&amp;MATCH(A21,'Player 1 Rounds'!Q:Q,0)+1&amp;":J"&amp;-1+MATCH(2,'Player 1 Rounds'!E:E,0)),0),1))=TRUE(),"",INDEX(INDIRECT("'Player 1 Rounds'!q"&amp;MATCH(A21,'Player 1 Rounds'!Q:Q,0)+1&amp;":q"&amp;-1+MATCH(2,'Player 1 Rounds'!E:E,0)),MATCH(TRUE(),INDIRECT("'Player 1 Rounds'!J"&amp;MATCH(A21,'Player 1 Rounds'!Q:Q,0)+1&amp;":J"&amp;-1+MATCH(2,'Player 1 Rounds'!E:E,0)),0),1)),"")</f>
        <v>2018 Las Vegas Challenge presented by Innova Champion Discs - National Tour</v>
      </c>
      <c r="B22" s="14">
        <f ca="1">IF(ISERROR(INDEX('Player 1 Rounds'!O:O,MATCH(Head2Head!A22,'Player 1 Rounds'!Q:Q,0)))=TRUE,"",INDEX('Player 1 Rounds'!O:O,MATCH(Head2Head!A22,'Player 1 Rounds'!Q:Q,0)))</f>
        <v>43153</v>
      </c>
      <c r="C22" s="3"/>
    </row>
    <row r="23" spans="1:3" ht="21.75" customHeight="1" x14ac:dyDescent="0.25">
      <c r="A23" s="13" t="str">
        <f ca="1">IF(ISNA(MATCH(IF(ISNA(INDEX(INDIRECT("'Player 1 Rounds'!q"&amp;MATCH(A22,'Player 1 Rounds'!Q:Q,0)+1&amp;":q"&amp;-1+MATCH(2,'Player 1 Rounds'!E:E,0)),MATCH(TRUE(),INDIRECT("'Player 1 Rounds'!J"&amp;MATCH(A22,'Player 1 Rounds'!Q:Q,0)+1&amp;":J"&amp;-1+MATCH(2,'Player 1 Rounds'!E:E,0)),0),1))=TRUE(),"",INDEX(INDIRECT("'Player 1 Rounds'!q"&amp;MATCH(A22,'Player 1 Rounds'!Q:Q,0)+1&amp;":q"&amp;-1+MATCH(2,'Player 1 Rounds'!E:E,0)),MATCH(TRUE(),INDIRECT("'Player 1 Rounds'!J"&amp;MATCH(A22,'Player 1 Rounds'!Q:Q,0)+1&amp;":J"&amp;-1+MATCH(2,'Player 1 Rounds'!E:E,0)),0),1)),A$3:A22,0))=TRUE(),IF(ISNA(INDEX(INDIRECT("'Player 1 Rounds'!q"&amp;MATCH(A22,'Player 1 Rounds'!Q:Q,0)+1&amp;":q"&amp;-1+MATCH(2,'Player 1 Rounds'!E:E,0)),MATCH(TRUE(),INDIRECT("'Player 1 Rounds'!J"&amp;MATCH(A22,'Player 1 Rounds'!Q:Q,0)+1&amp;":J"&amp;-1+MATCH(2,'Player 1 Rounds'!E:E,0)),0),1))=TRUE(),"",INDEX(INDIRECT("'Player 1 Rounds'!q"&amp;MATCH(A22,'Player 1 Rounds'!Q:Q,0)+1&amp;":q"&amp;-1+MATCH(2,'Player 1 Rounds'!E:E,0)),MATCH(TRUE(),INDIRECT("'Player 1 Rounds'!J"&amp;MATCH(A22,'Player 1 Rounds'!Q:Q,0)+1&amp;":J"&amp;-1+MATCH(2,'Player 1 Rounds'!E:E,0)),0),1)),"")</f>
        <v>2012 27th Annual "Steady" Ed Memorial Masters Cup - presented by DGA</v>
      </c>
      <c r="B23" s="14">
        <f ca="1">IF(ISERROR(INDEX('Player 1 Rounds'!O:O,MATCH(Head2Head!A23,'Player 1 Rounds'!Q:Q,0)))=TRUE,"",INDEX('Player 1 Rounds'!O:O,MATCH(Head2Head!A23,'Player 1 Rounds'!Q:Q,0)))</f>
        <v>41047</v>
      </c>
      <c r="C23" s="3"/>
    </row>
    <row r="24" spans="1:3" ht="21.75" customHeight="1" x14ac:dyDescent="0.25">
      <c r="A24" s="13" t="str">
        <f ca="1">IF(ISNA(MATCH(IF(ISNA(INDEX(INDIRECT("'Player 1 Rounds'!q"&amp;MATCH(A23,'Player 1 Rounds'!Q:Q,0)+1&amp;":q"&amp;-1+MATCH(2,'Player 1 Rounds'!E:E,0)),MATCH(TRUE(),INDIRECT("'Player 1 Rounds'!J"&amp;MATCH(A23,'Player 1 Rounds'!Q:Q,0)+1&amp;":J"&amp;-1+MATCH(2,'Player 1 Rounds'!E:E,0)),0),1))=TRUE(),"",INDEX(INDIRECT("'Player 1 Rounds'!q"&amp;MATCH(A23,'Player 1 Rounds'!Q:Q,0)+1&amp;":q"&amp;-1+MATCH(2,'Player 1 Rounds'!E:E,0)),MATCH(TRUE(),INDIRECT("'Player 1 Rounds'!J"&amp;MATCH(A23,'Player 1 Rounds'!Q:Q,0)+1&amp;":J"&amp;-1+MATCH(2,'Player 1 Rounds'!E:E,0)),0),1)),A$3:A23,0))=TRUE(),IF(ISNA(INDEX(INDIRECT("'Player 1 Rounds'!q"&amp;MATCH(A23,'Player 1 Rounds'!Q:Q,0)+1&amp;":q"&amp;-1+MATCH(2,'Player 1 Rounds'!E:E,0)),MATCH(TRUE(),INDIRECT("'Player 1 Rounds'!J"&amp;MATCH(A23,'Player 1 Rounds'!Q:Q,0)+1&amp;":J"&amp;-1+MATCH(2,'Player 1 Rounds'!E:E,0)),0),1))=TRUE(),"",INDEX(INDIRECT("'Player 1 Rounds'!q"&amp;MATCH(A23,'Player 1 Rounds'!Q:Q,0)+1&amp;":q"&amp;-1+MATCH(2,'Player 1 Rounds'!E:E,0)),MATCH(TRUE(),INDIRECT("'Player 1 Rounds'!J"&amp;MATCH(A23,'Player 1 Rounds'!Q:Q,0)+1&amp;":J"&amp;-1+MATCH(2,'Player 1 Rounds'!E:E,0)),0),1)),"")</f>
        <v>2012 G&amp;L Clothing Challenge</v>
      </c>
      <c r="B24" s="14">
        <f ca="1">IF(ISERROR(INDEX('Player 1 Rounds'!O:O,MATCH(Head2Head!A24,'Player 1 Rounds'!Q:Q,0)))=TRUE,"",INDEX('Player 1 Rounds'!O:O,MATCH(Head2Head!A24,'Player 1 Rounds'!Q:Q,0)))</f>
        <v>41055</v>
      </c>
      <c r="C24" s="3"/>
    </row>
    <row r="25" spans="1:3" ht="21.75" customHeight="1" x14ac:dyDescent="0.25">
      <c r="A25" s="13" t="str">
        <f ca="1">IF(ISNA(MATCH(IF(ISNA(INDEX(INDIRECT("'Player 1 Rounds'!q"&amp;MATCH(A24,'Player 1 Rounds'!Q:Q,0)+1&amp;":q"&amp;-1+MATCH(2,'Player 1 Rounds'!E:E,0)),MATCH(TRUE(),INDIRECT("'Player 1 Rounds'!J"&amp;MATCH(A24,'Player 1 Rounds'!Q:Q,0)+1&amp;":J"&amp;-1+MATCH(2,'Player 1 Rounds'!E:E,0)),0),1))=TRUE(),"",INDEX(INDIRECT("'Player 1 Rounds'!q"&amp;MATCH(A24,'Player 1 Rounds'!Q:Q,0)+1&amp;":q"&amp;-1+MATCH(2,'Player 1 Rounds'!E:E,0)),MATCH(TRUE(),INDIRECT("'Player 1 Rounds'!J"&amp;MATCH(A24,'Player 1 Rounds'!Q:Q,0)+1&amp;":J"&amp;-1+MATCH(2,'Player 1 Rounds'!E:E,0)),0),1)),A$3:A24,0))=TRUE(),IF(ISNA(INDEX(INDIRECT("'Player 1 Rounds'!q"&amp;MATCH(A24,'Player 1 Rounds'!Q:Q,0)+1&amp;":q"&amp;-1+MATCH(2,'Player 1 Rounds'!E:E,0)),MATCH(TRUE(),INDIRECT("'Player 1 Rounds'!J"&amp;MATCH(A24,'Player 1 Rounds'!Q:Q,0)+1&amp;":J"&amp;-1+MATCH(2,'Player 1 Rounds'!E:E,0)),0),1))=TRUE(),"",INDEX(INDIRECT("'Player 1 Rounds'!q"&amp;MATCH(A24,'Player 1 Rounds'!Q:Q,0)+1&amp;":q"&amp;-1+MATCH(2,'Player 1 Rounds'!E:E,0)),MATCH(TRUE(),INDIRECT("'Player 1 Rounds'!J"&amp;MATCH(A24,'Player 1 Rounds'!Q:Q,0)+1&amp;":J"&amp;-1+MATCH(2,'Player 1 Rounds'!E:E,0)),0),1)),"")</f>
        <v>2012 30th Kansas City Wide Open</v>
      </c>
      <c r="B25" s="14">
        <f ca="1">IF(ISERROR(INDEX('Player 1 Rounds'!O:O,MATCH(Head2Head!A25,'Player 1 Rounds'!Q:Q,0)))=TRUE,"",INDEX('Player 1 Rounds'!O:O,MATCH(Head2Head!A25,'Player 1 Rounds'!Q:Q,0)))</f>
        <v>41061</v>
      </c>
      <c r="C25" s="3"/>
    </row>
    <row r="26" spans="1:3" ht="21.75" customHeight="1" x14ac:dyDescent="0.25">
      <c r="A26" s="13" t="str">
        <f ca="1">IF(ISNA(MATCH(IF(ISNA(INDEX(INDIRECT("'Player 1 Rounds'!q"&amp;MATCH(A25,'Player 1 Rounds'!Q:Q,0)+1&amp;":q"&amp;-1+MATCH(2,'Player 1 Rounds'!E:E,0)),MATCH(TRUE(),INDIRECT("'Player 1 Rounds'!J"&amp;MATCH(A25,'Player 1 Rounds'!Q:Q,0)+1&amp;":J"&amp;-1+MATCH(2,'Player 1 Rounds'!E:E,0)),0),1))=TRUE(),"",INDEX(INDIRECT("'Player 1 Rounds'!q"&amp;MATCH(A25,'Player 1 Rounds'!Q:Q,0)+1&amp;":q"&amp;-1+MATCH(2,'Player 1 Rounds'!E:E,0)),MATCH(TRUE(),INDIRECT("'Player 1 Rounds'!J"&amp;MATCH(A25,'Player 1 Rounds'!Q:Q,0)+1&amp;":J"&amp;-1+MATCH(2,'Player 1 Rounds'!E:E,0)),0),1)),A$3:A25,0))=TRUE(),IF(ISNA(INDEX(INDIRECT("'Player 1 Rounds'!q"&amp;MATCH(A25,'Player 1 Rounds'!Q:Q,0)+1&amp;":q"&amp;-1+MATCH(2,'Player 1 Rounds'!E:E,0)),MATCH(TRUE(),INDIRECT("'Player 1 Rounds'!J"&amp;MATCH(A25,'Player 1 Rounds'!Q:Q,0)+1&amp;":J"&amp;-1+MATCH(2,'Player 1 Rounds'!E:E,0)),0),1))=TRUE(),"",INDEX(INDIRECT("'Player 1 Rounds'!q"&amp;MATCH(A25,'Player 1 Rounds'!Q:Q,0)+1&amp;":q"&amp;-1+MATCH(2,'Player 1 Rounds'!E:E,0)),MATCH(TRUE(),INDIRECT("'Player 1 Rounds'!J"&amp;MATCH(A25,'Player 1 Rounds'!Q:Q,0)+1&amp;":J"&amp;-1+MATCH(2,'Player 1 Rounds'!E:E,0)),0),1)),"")</f>
        <v>2017 22nd Annual Texas States Disc Golf Championship Presented By Cory's Bicycle Shop</v>
      </c>
      <c r="B26" s="14">
        <f ca="1">IF(ISERROR(INDEX('Player 1 Rounds'!O:O,MATCH(Head2Head!A26,'Player 1 Rounds'!Q:Q,0)))=TRUE,"",INDEX('Player 1 Rounds'!O:O,MATCH(Head2Head!A26,'Player 1 Rounds'!Q:Q,0)))</f>
        <v>42832</v>
      </c>
      <c r="C26" s="3"/>
    </row>
    <row r="27" spans="1:3" ht="21.75" customHeight="1" x14ac:dyDescent="0.25">
      <c r="A27" s="13" t="str">
        <f ca="1">IF(ISNA(MATCH(IF(ISNA(INDEX(INDIRECT("'Player 1 Rounds'!q"&amp;MATCH(A26,'Player 1 Rounds'!Q:Q,0)+1&amp;":q"&amp;-1+MATCH(2,'Player 1 Rounds'!E:E,0)),MATCH(TRUE(),INDIRECT("'Player 1 Rounds'!J"&amp;MATCH(A26,'Player 1 Rounds'!Q:Q,0)+1&amp;":J"&amp;-1+MATCH(2,'Player 1 Rounds'!E:E,0)),0),1))=TRUE(),"",INDEX(INDIRECT("'Player 1 Rounds'!q"&amp;MATCH(A26,'Player 1 Rounds'!Q:Q,0)+1&amp;":q"&amp;-1+MATCH(2,'Player 1 Rounds'!E:E,0)),MATCH(TRUE(),INDIRECT("'Player 1 Rounds'!J"&amp;MATCH(A26,'Player 1 Rounds'!Q:Q,0)+1&amp;":J"&amp;-1+MATCH(2,'Player 1 Rounds'!E:E,0)),0),1)),A$3:A26,0))=TRUE(),IF(ISNA(INDEX(INDIRECT("'Player 1 Rounds'!q"&amp;MATCH(A26,'Player 1 Rounds'!Q:Q,0)+1&amp;":q"&amp;-1+MATCH(2,'Player 1 Rounds'!E:E,0)),MATCH(TRUE(),INDIRECT("'Player 1 Rounds'!J"&amp;MATCH(A26,'Player 1 Rounds'!Q:Q,0)+1&amp;":J"&amp;-1+MATCH(2,'Player 1 Rounds'!E:E,0)),0),1))=TRUE(),"",INDEX(INDIRECT("'Player 1 Rounds'!q"&amp;MATCH(A26,'Player 1 Rounds'!Q:Q,0)+1&amp;":q"&amp;-1+MATCH(2,'Player 1 Rounds'!E:E,0)),MATCH(TRUE(),INDIRECT("'Player 1 Rounds'!J"&amp;MATCH(A26,'Player 1 Rounds'!Q:Q,0)+1&amp;":J"&amp;-1+MATCH(2,'Player 1 Rounds'!E:E,0)),0),1)),"")</f>
        <v>2012 MDGA Open</v>
      </c>
      <c r="B27" s="14">
        <f ca="1">IF(ISERROR(INDEX('Player 1 Rounds'!O:O,MATCH(Head2Head!A27,'Player 1 Rounds'!Q:Q,0)))=TRUE,"",INDEX('Player 1 Rounds'!O:O,MATCH(Head2Head!A27,'Player 1 Rounds'!Q:Q,0)))</f>
        <v>41230</v>
      </c>
      <c r="C27" s="3"/>
    </row>
    <row r="28" spans="1:3" ht="21.75" customHeight="1" x14ac:dyDescent="0.25">
      <c r="A28" s="13" t="str">
        <f ca="1">IF(ISNA(MATCH(IF(ISNA(INDEX(INDIRECT("'Player 1 Rounds'!q"&amp;MATCH(A27,'Player 1 Rounds'!Q:Q,0)+1&amp;":q"&amp;-1+MATCH(2,'Player 1 Rounds'!E:E,0)),MATCH(TRUE(),INDIRECT("'Player 1 Rounds'!J"&amp;MATCH(A27,'Player 1 Rounds'!Q:Q,0)+1&amp;":J"&amp;-1+MATCH(2,'Player 1 Rounds'!E:E,0)),0),1))=TRUE(),"",INDEX(INDIRECT("'Player 1 Rounds'!q"&amp;MATCH(A27,'Player 1 Rounds'!Q:Q,0)+1&amp;":q"&amp;-1+MATCH(2,'Player 1 Rounds'!E:E,0)),MATCH(TRUE(),INDIRECT("'Player 1 Rounds'!J"&amp;MATCH(A27,'Player 1 Rounds'!Q:Q,0)+1&amp;":J"&amp;-1+MATCH(2,'Player 1 Rounds'!E:E,0)),0),1)),A$3:A27,0))=TRUE(),IF(ISNA(INDEX(INDIRECT("'Player 1 Rounds'!q"&amp;MATCH(A27,'Player 1 Rounds'!Q:Q,0)+1&amp;":q"&amp;-1+MATCH(2,'Player 1 Rounds'!E:E,0)),MATCH(TRUE(),INDIRECT("'Player 1 Rounds'!J"&amp;MATCH(A27,'Player 1 Rounds'!Q:Q,0)+1&amp;":J"&amp;-1+MATCH(2,'Player 1 Rounds'!E:E,0)),0),1))=TRUE(),"",INDEX(INDIRECT("'Player 1 Rounds'!q"&amp;MATCH(A27,'Player 1 Rounds'!Q:Q,0)+1&amp;":q"&amp;-1+MATCH(2,'Player 1 Rounds'!E:E,0)),MATCH(TRUE(),INDIRECT("'Player 1 Rounds'!J"&amp;MATCH(A27,'Player 1 Rounds'!Q:Q,0)+1&amp;":J"&amp;-1+MATCH(2,'Player 1 Rounds'!E:E,0)),0),1)),"")</f>
        <v>2017 DGPT - Nick Hyde Memorial powered by Innova &amp; Hyzerbomb</v>
      </c>
      <c r="B28" s="14">
        <f ca="1">IF(ISERROR(INDEX('Player 1 Rounds'!O:O,MATCH(Head2Head!A28,'Player 1 Rounds'!Q:Q,0)))=TRUE,"",INDEX('Player 1 Rounds'!O:O,MATCH(Head2Head!A28,'Player 1 Rounds'!Q:Q,0)))</f>
        <v>42825</v>
      </c>
      <c r="C28" s="3"/>
    </row>
    <row r="29" spans="1:3" ht="21.75" customHeight="1" x14ac:dyDescent="0.25">
      <c r="A29" s="13" t="str">
        <f ca="1">IF(ISNA(MATCH(IF(ISNA(INDEX(INDIRECT("'Player 1 Rounds'!q"&amp;MATCH(A28,'Player 1 Rounds'!Q:Q,0)+1&amp;":q"&amp;-1+MATCH(2,'Player 1 Rounds'!E:E,0)),MATCH(TRUE(),INDIRECT("'Player 1 Rounds'!J"&amp;MATCH(A28,'Player 1 Rounds'!Q:Q,0)+1&amp;":J"&amp;-1+MATCH(2,'Player 1 Rounds'!E:E,0)),0),1))=TRUE(),"",INDEX(INDIRECT("'Player 1 Rounds'!q"&amp;MATCH(A28,'Player 1 Rounds'!Q:Q,0)+1&amp;":q"&amp;-1+MATCH(2,'Player 1 Rounds'!E:E,0)),MATCH(TRUE(),INDIRECT("'Player 1 Rounds'!J"&amp;MATCH(A28,'Player 1 Rounds'!Q:Q,0)+1&amp;":J"&amp;-1+MATCH(2,'Player 1 Rounds'!E:E,0)),0),1)),A$3:A28,0))=TRUE(),IF(ISNA(INDEX(INDIRECT("'Player 1 Rounds'!q"&amp;MATCH(A28,'Player 1 Rounds'!Q:Q,0)+1&amp;":q"&amp;-1+MATCH(2,'Player 1 Rounds'!E:E,0)),MATCH(TRUE(),INDIRECT("'Player 1 Rounds'!J"&amp;MATCH(A28,'Player 1 Rounds'!Q:Q,0)+1&amp;":J"&amp;-1+MATCH(2,'Player 1 Rounds'!E:E,0)),0),1))=TRUE(),"",INDEX(INDIRECT("'Player 1 Rounds'!q"&amp;MATCH(A28,'Player 1 Rounds'!Q:Q,0)+1&amp;":q"&amp;-1+MATCH(2,'Player 1 Rounds'!E:E,0)),MATCH(TRUE(),INDIRECT("'Player 1 Rounds'!J"&amp;MATCH(A28,'Player 1 Rounds'!Q:Q,0)+1&amp;":J"&amp;-1+MATCH(2,'Player 1 Rounds'!E:E,0)),0),1)),"")</f>
        <v>2012 Fly Ink Open</v>
      </c>
      <c r="B29" s="14">
        <f ca="1">IF(ISERROR(INDEX('Player 1 Rounds'!O:O,MATCH(Head2Head!A29,'Player 1 Rounds'!Q:Q,0)))=TRUE,"",INDEX('Player 1 Rounds'!O:O,MATCH(Head2Head!A29,'Player 1 Rounds'!Q:Q,0)))</f>
        <v>41223</v>
      </c>
      <c r="C29" s="3"/>
    </row>
    <row r="30" spans="1:3" ht="21.75" customHeight="1" x14ac:dyDescent="0.25">
      <c r="A30" s="13" t="str">
        <f ca="1">IF(ISNA(MATCH(IF(ISNA(INDEX(INDIRECT("'Player 1 Rounds'!q"&amp;MATCH(A29,'Player 1 Rounds'!Q:Q,0)+1&amp;":q"&amp;-1+MATCH(2,'Player 1 Rounds'!E:E,0)),MATCH(TRUE(),INDIRECT("'Player 1 Rounds'!J"&amp;MATCH(A29,'Player 1 Rounds'!Q:Q,0)+1&amp;":J"&amp;-1+MATCH(2,'Player 1 Rounds'!E:E,0)),0),1))=TRUE(),"",INDEX(INDIRECT("'Player 1 Rounds'!q"&amp;MATCH(A29,'Player 1 Rounds'!Q:Q,0)+1&amp;":q"&amp;-1+MATCH(2,'Player 1 Rounds'!E:E,0)),MATCH(TRUE(),INDIRECT("'Player 1 Rounds'!J"&amp;MATCH(A29,'Player 1 Rounds'!Q:Q,0)+1&amp;":J"&amp;-1+MATCH(2,'Player 1 Rounds'!E:E,0)),0),1)),A$3:A29,0))=TRUE(),IF(ISNA(INDEX(INDIRECT("'Player 1 Rounds'!q"&amp;MATCH(A29,'Player 1 Rounds'!Q:Q,0)+1&amp;":q"&amp;-1+MATCH(2,'Player 1 Rounds'!E:E,0)),MATCH(TRUE(),INDIRECT("'Player 1 Rounds'!J"&amp;MATCH(A29,'Player 1 Rounds'!Q:Q,0)+1&amp;":J"&amp;-1+MATCH(2,'Player 1 Rounds'!E:E,0)),0),1))=TRUE(),"",INDEX(INDIRECT("'Player 1 Rounds'!q"&amp;MATCH(A29,'Player 1 Rounds'!Q:Q,0)+1&amp;":q"&amp;-1+MATCH(2,'Player 1 Rounds'!E:E,0)),MATCH(TRUE(),INDIRECT("'Player 1 Rounds'!J"&amp;MATCH(A29,'Player 1 Rounds'!Q:Q,0)+1&amp;":J"&amp;-1+MATCH(2,'Player 1 Rounds'!E:E,0)),0),1)),"")</f>
        <v>2017 Dynamic Discs Glass Blown Open - National Tour</v>
      </c>
      <c r="B30" s="14">
        <f ca="1">IF(ISERROR(INDEX('Player 1 Rounds'!O:O,MATCH(Head2Head!A30,'Player 1 Rounds'!Q:Q,0)))=TRUE,"",INDEX('Player 1 Rounds'!O:O,MATCH(Head2Head!A30,'Player 1 Rounds'!Q:Q,0)))</f>
        <v>42852</v>
      </c>
      <c r="C30" s="3"/>
    </row>
    <row r="31" spans="1:3" ht="21.75" customHeight="1" x14ac:dyDescent="0.25">
      <c r="A31" s="13" t="str">
        <f ca="1">IF(ISNA(MATCH(IF(ISNA(INDEX(INDIRECT("'Player 1 Rounds'!q"&amp;MATCH(A30,'Player 1 Rounds'!Q:Q,0)+1&amp;":q"&amp;-1+MATCH(2,'Player 1 Rounds'!E:E,0)),MATCH(TRUE(),INDIRECT("'Player 1 Rounds'!J"&amp;MATCH(A30,'Player 1 Rounds'!Q:Q,0)+1&amp;":J"&amp;-1+MATCH(2,'Player 1 Rounds'!E:E,0)),0),1))=TRUE(),"",INDEX(INDIRECT("'Player 1 Rounds'!q"&amp;MATCH(A30,'Player 1 Rounds'!Q:Q,0)+1&amp;":q"&amp;-1+MATCH(2,'Player 1 Rounds'!E:E,0)),MATCH(TRUE(),INDIRECT("'Player 1 Rounds'!J"&amp;MATCH(A30,'Player 1 Rounds'!Q:Q,0)+1&amp;":J"&amp;-1+MATCH(2,'Player 1 Rounds'!E:E,0)),0),1)),A$3:A30,0))=TRUE(),IF(ISNA(INDEX(INDIRECT("'Player 1 Rounds'!q"&amp;MATCH(A30,'Player 1 Rounds'!Q:Q,0)+1&amp;":q"&amp;-1+MATCH(2,'Player 1 Rounds'!E:E,0)),MATCH(TRUE(),INDIRECT("'Player 1 Rounds'!J"&amp;MATCH(A30,'Player 1 Rounds'!Q:Q,0)+1&amp;":J"&amp;-1+MATCH(2,'Player 1 Rounds'!E:E,0)),0),1))=TRUE(),"",INDEX(INDIRECT("'Player 1 Rounds'!q"&amp;MATCH(A30,'Player 1 Rounds'!Q:Q,0)+1&amp;":q"&amp;-1+MATCH(2,'Player 1 Rounds'!E:E,0)),MATCH(TRUE(),INDIRECT("'Player 1 Rounds'!J"&amp;MATCH(A30,'Player 1 Rounds'!Q:Q,0)+1&amp;":J"&amp;-1+MATCH(2,'Player 1 Rounds'!E:E,0)),0),1)),"")</f>
        <v>2012 22nd Veterans Park Open</v>
      </c>
      <c r="B31" s="14">
        <f ca="1">IF(ISERROR(INDEX('Player 1 Rounds'!O:O,MATCH(Head2Head!A31,'Player 1 Rounds'!Q:Q,0)))=TRUE,"",INDEX('Player 1 Rounds'!O:O,MATCH(Head2Head!A31,'Player 1 Rounds'!Q:Q,0)))</f>
        <v>41216</v>
      </c>
      <c r="C31" s="3"/>
    </row>
    <row r="32" spans="1:3" ht="21.75" customHeight="1" x14ac:dyDescent="0.25">
      <c r="A32" s="13" t="str">
        <f ca="1">IF(ISNA(MATCH(IF(ISNA(INDEX(INDIRECT("'Player 1 Rounds'!q"&amp;MATCH(A31,'Player 1 Rounds'!Q:Q,0)+1&amp;":q"&amp;-1+MATCH(2,'Player 1 Rounds'!E:E,0)),MATCH(TRUE(),INDIRECT("'Player 1 Rounds'!J"&amp;MATCH(A31,'Player 1 Rounds'!Q:Q,0)+1&amp;":J"&amp;-1+MATCH(2,'Player 1 Rounds'!E:E,0)),0),1))=TRUE(),"",INDEX(INDIRECT("'Player 1 Rounds'!q"&amp;MATCH(A31,'Player 1 Rounds'!Q:Q,0)+1&amp;":q"&amp;-1+MATCH(2,'Player 1 Rounds'!E:E,0)),MATCH(TRUE(),INDIRECT("'Player 1 Rounds'!J"&amp;MATCH(A31,'Player 1 Rounds'!Q:Q,0)+1&amp;":J"&amp;-1+MATCH(2,'Player 1 Rounds'!E:E,0)),0),1)),A$3:A31,0))=TRUE(),IF(ISNA(INDEX(INDIRECT("'Player 1 Rounds'!q"&amp;MATCH(A31,'Player 1 Rounds'!Q:Q,0)+1&amp;":q"&amp;-1+MATCH(2,'Player 1 Rounds'!E:E,0)),MATCH(TRUE(),INDIRECT("'Player 1 Rounds'!J"&amp;MATCH(A31,'Player 1 Rounds'!Q:Q,0)+1&amp;":J"&amp;-1+MATCH(2,'Player 1 Rounds'!E:E,0)),0),1))=TRUE(),"",INDEX(INDIRECT("'Player 1 Rounds'!q"&amp;MATCH(A31,'Player 1 Rounds'!Q:Q,0)+1&amp;":q"&amp;-1+MATCH(2,'Player 1 Rounds'!E:E,0)),MATCH(TRUE(),INDIRECT("'Player 1 Rounds'!J"&amp;MATCH(A31,'Player 1 Rounds'!Q:Q,0)+1&amp;":J"&amp;-1+MATCH(2,'Player 1 Rounds'!E:E,0)),0),1)),"")</f>
        <v>2017 DGPT - Memorial Championship presented by Discraft</v>
      </c>
      <c r="B32" s="14">
        <f ca="1">IF(ISERROR(INDEX('Player 1 Rounds'!O:O,MATCH(Head2Head!A32,'Player 1 Rounds'!Q:Q,0)))=TRUE,"",INDEX('Player 1 Rounds'!O:O,MATCH(Head2Head!A32,'Player 1 Rounds'!Q:Q,0)))</f>
        <v>42795</v>
      </c>
      <c r="C32" s="3"/>
    </row>
    <row r="33" spans="1:3" ht="21.75" customHeight="1" x14ac:dyDescent="0.25">
      <c r="A33" s="13" t="str">
        <f ca="1">IF(ISNA(MATCH(IF(ISNA(INDEX(INDIRECT("'Player 1 Rounds'!q"&amp;MATCH(A32,'Player 1 Rounds'!Q:Q,0)+1&amp;":q"&amp;-1+MATCH(2,'Player 1 Rounds'!E:E,0)),MATCH(TRUE(),INDIRECT("'Player 1 Rounds'!J"&amp;MATCH(A32,'Player 1 Rounds'!Q:Q,0)+1&amp;":J"&amp;-1+MATCH(2,'Player 1 Rounds'!E:E,0)),0),1))=TRUE(),"",INDEX(INDIRECT("'Player 1 Rounds'!q"&amp;MATCH(A32,'Player 1 Rounds'!Q:Q,0)+1&amp;":q"&amp;-1+MATCH(2,'Player 1 Rounds'!E:E,0)),MATCH(TRUE(),INDIRECT("'Player 1 Rounds'!J"&amp;MATCH(A32,'Player 1 Rounds'!Q:Q,0)+1&amp;":J"&amp;-1+MATCH(2,'Player 1 Rounds'!E:E,0)),0),1)),A$3:A32,0))=TRUE(),IF(ISNA(INDEX(INDIRECT("'Player 1 Rounds'!q"&amp;MATCH(A32,'Player 1 Rounds'!Q:Q,0)+1&amp;":q"&amp;-1+MATCH(2,'Player 1 Rounds'!E:E,0)),MATCH(TRUE(),INDIRECT("'Player 1 Rounds'!J"&amp;MATCH(A32,'Player 1 Rounds'!Q:Q,0)+1&amp;":J"&amp;-1+MATCH(2,'Player 1 Rounds'!E:E,0)),0),1))=TRUE(),"",INDEX(INDIRECT("'Player 1 Rounds'!q"&amp;MATCH(A32,'Player 1 Rounds'!Q:Q,0)+1&amp;":q"&amp;-1+MATCH(2,'Player 1 Rounds'!E:E,0)),MATCH(TRUE(),INDIRECT("'Player 1 Rounds'!J"&amp;MATCH(A32,'Player 1 Rounds'!Q:Q,0)+1&amp;":J"&amp;-1+MATCH(2,'Player 1 Rounds'!E:E,0)),0),1)),"")</f>
        <v>2012 Charleston Classic</v>
      </c>
      <c r="B33" s="14">
        <f ca="1">IF(ISERROR(INDEX('Player 1 Rounds'!O:O,MATCH(Head2Head!A33,'Player 1 Rounds'!Q:Q,0)))=TRUE,"",INDEX('Player 1 Rounds'!O:O,MATCH(Head2Head!A33,'Player 1 Rounds'!Q:Q,0)))</f>
        <v>41244</v>
      </c>
      <c r="C33" s="3"/>
    </row>
    <row r="34" spans="1:3" ht="21.75" customHeight="1" x14ac:dyDescent="0.25">
      <c r="A34" s="13" t="str">
        <f ca="1">IF(ISNA(MATCH(IF(ISNA(INDEX(INDIRECT("'Player 1 Rounds'!q"&amp;MATCH(A33,'Player 1 Rounds'!Q:Q,0)+1&amp;":q"&amp;-1+MATCH(2,'Player 1 Rounds'!E:E,0)),MATCH(TRUE(),INDIRECT("'Player 1 Rounds'!J"&amp;MATCH(A33,'Player 1 Rounds'!Q:Q,0)+1&amp;":J"&amp;-1+MATCH(2,'Player 1 Rounds'!E:E,0)),0),1))=TRUE(),"",INDEX(INDIRECT("'Player 1 Rounds'!q"&amp;MATCH(A33,'Player 1 Rounds'!Q:Q,0)+1&amp;":q"&amp;-1+MATCH(2,'Player 1 Rounds'!E:E,0)),MATCH(TRUE(),INDIRECT("'Player 1 Rounds'!J"&amp;MATCH(A33,'Player 1 Rounds'!Q:Q,0)+1&amp;":J"&amp;-1+MATCH(2,'Player 1 Rounds'!E:E,0)),0),1)),A$3:A33,0))=TRUE(),IF(ISNA(INDEX(INDIRECT("'Player 1 Rounds'!q"&amp;MATCH(A33,'Player 1 Rounds'!Q:Q,0)+1&amp;":q"&amp;-1+MATCH(2,'Player 1 Rounds'!E:E,0)),MATCH(TRUE(),INDIRECT("'Player 1 Rounds'!J"&amp;MATCH(A33,'Player 1 Rounds'!Q:Q,0)+1&amp;":J"&amp;-1+MATCH(2,'Player 1 Rounds'!E:E,0)),0),1))=TRUE(),"",INDEX(INDIRECT("'Player 1 Rounds'!q"&amp;MATCH(A33,'Player 1 Rounds'!Q:Q,0)+1&amp;":q"&amp;-1+MATCH(2,'Player 1 Rounds'!E:E,0)),MATCH(TRUE(),INDIRECT("'Player 1 Rounds'!J"&amp;MATCH(A33,'Player 1 Rounds'!Q:Q,0)+1&amp;":J"&amp;-1+MATCH(2,'Player 1 Rounds'!E:E,0)),0),1)),"")</f>
        <v>2012 Chain Hawk Open</v>
      </c>
      <c r="B34" s="14">
        <f ca="1">IF(ISERROR(INDEX('Player 1 Rounds'!O:O,MATCH(Head2Head!A34,'Player 1 Rounds'!Q:Q,0)))=TRUE,"",INDEX('Player 1 Rounds'!O:O,MATCH(Head2Head!A34,'Player 1 Rounds'!Q:Q,0)))</f>
        <v>41251</v>
      </c>
      <c r="C34" s="3"/>
    </row>
    <row r="35" spans="1:3" ht="21.75" customHeight="1" x14ac:dyDescent="0.25">
      <c r="A35" s="13" t="str">
        <f ca="1">IF(ISNA(MATCH(IF(ISNA(INDEX(INDIRECT("'Player 1 Rounds'!q"&amp;MATCH(A34,'Player 1 Rounds'!Q:Q,0)+1&amp;":q"&amp;-1+MATCH(2,'Player 1 Rounds'!E:E,0)),MATCH(TRUE(),INDIRECT("'Player 1 Rounds'!J"&amp;MATCH(A34,'Player 1 Rounds'!Q:Q,0)+1&amp;":J"&amp;-1+MATCH(2,'Player 1 Rounds'!E:E,0)),0),1))=TRUE(),"",INDEX(INDIRECT("'Player 1 Rounds'!q"&amp;MATCH(A34,'Player 1 Rounds'!Q:Q,0)+1&amp;":q"&amp;-1+MATCH(2,'Player 1 Rounds'!E:E,0)),MATCH(TRUE(),INDIRECT("'Player 1 Rounds'!J"&amp;MATCH(A34,'Player 1 Rounds'!Q:Q,0)+1&amp;":J"&amp;-1+MATCH(2,'Player 1 Rounds'!E:E,0)),0),1)),A$3:A34,0))=TRUE(),IF(ISNA(INDEX(INDIRECT("'Player 1 Rounds'!q"&amp;MATCH(A34,'Player 1 Rounds'!Q:Q,0)+1&amp;":q"&amp;-1+MATCH(2,'Player 1 Rounds'!E:E,0)),MATCH(TRUE(),INDIRECT("'Player 1 Rounds'!J"&amp;MATCH(A34,'Player 1 Rounds'!Q:Q,0)+1&amp;":J"&amp;-1+MATCH(2,'Player 1 Rounds'!E:E,0)),0),1))=TRUE(),"",INDEX(INDIRECT("'Player 1 Rounds'!q"&amp;MATCH(A34,'Player 1 Rounds'!Q:Q,0)+1&amp;":q"&amp;-1+MATCH(2,'Player 1 Rounds'!E:E,0)),MATCH(TRUE(),INDIRECT("'Player 1 Rounds'!J"&amp;MATCH(A34,'Player 1 Rounds'!Q:Q,0)+1&amp;":J"&amp;-1+MATCH(2,'Player 1 Rounds'!E:E,0)),0),1)),"")</f>
        <v>2017 Beaver State Fling Presented by KEEN - National Tour</v>
      </c>
      <c r="B35" s="14">
        <f ca="1">IF(ISERROR(INDEX('Player 1 Rounds'!O:O,MATCH(Head2Head!A35,'Player 1 Rounds'!Q:Q,0)))=TRUE,"",INDEX('Player 1 Rounds'!O:O,MATCH(Head2Head!A35,'Player 1 Rounds'!Q:Q,0)))</f>
        <v>42895</v>
      </c>
      <c r="C35" s="3"/>
    </row>
    <row r="36" spans="1:3" ht="21.75" customHeight="1" x14ac:dyDescent="0.25">
      <c r="A36" s="13" t="str">
        <f ca="1">IF(ISNA(MATCH(IF(ISNA(INDEX(INDIRECT("'Player 1 Rounds'!q"&amp;MATCH(A35,'Player 1 Rounds'!Q:Q,0)+1&amp;":q"&amp;-1+MATCH(2,'Player 1 Rounds'!E:E,0)),MATCH(TRUE(),INDIRECT("'Player 1 Rounds'!J"&amp;MATCH(A35,'Player 1 Rounds'!Q:Q,0)+1&amp;":J"&amp;-1+MATCH(2,'Player 1 Rounds'!E:E,0)),0),1))=TRUE(),"",INDEX(INDIRECT("'Player 1 Rounds'!q"&amp;MATCH(A35,'Player 1 Rounds'!Q:Q,0)+1&amp;":q"&amp;-1+MATCH(2,'Player 1 Rounds'!E:E,0)),MATCH(TRUE(),INDIRECT("'Player 1 Rounds'!J"&amp;MATCH(A35,'Player 1 Rounds'!Q:Q,0)+1&amp;":J"&amp;-1+MATCH(2,'Player 1 Rounds'!E:E,0)),0),1)),A$3:A35,0))=TRUE(),IF(ISNA(INDEX(INDIRECT("'Player 1 Rounds'!q"&amp;MATCH(A35,'Player 1 Rounds'!Q:Q,0)+1&amp;":q"&amp;-1+MATCH(2,'Player 1 Rounds'!E:E,0)),MATCH(TRUE(),INDIRECT("'Player 1 Rounds'!J"&amp;MATCH(A35,'Player 1 Rounds'!Q:Q,0)+1&amp;":J"&amp;-1+MATCH(2,'Player 1 Rounds'!E:E,0)),0),1))=TRUE(),"",INDEX(INDIRECT("'Player 1 Rounds'!q"&amp;MATCH(A35,'Player 1 Rounds'!Q:Q,0)+1&amp;":q"&amp;-1+MATCH(2,'Player 1 Rounds'!E:E,0)),MATCH(TRUE(),INDIRECT("'Player 1 Rounds'!J"&amp;MATCH(A35,'Player 1 Rounds'!Q:Q,0)+1&amp;":J"&amp;-1+MATCH(2,'Player 1 Rounds'!E:E,0)),0),1)),"")</f>
        <v>2017 PDGA Professional Disc Golf World Championships</v>
      </c>
      <c r="B36" s="14">
        <f ca="1">IF(ISERROR(INDEX('Player 1 Rounds'!O:O,MATCH(Head2Head!A36,'Player 1 Rounds'!Q:Q,0)))=TRUE,"",INDEX('Player 1 Rounds'!O:O,MATCH(Head2Head!A36,'Player 1 Rounds'!Q:Q,0)))</f>
        <v>42907</v>
      </c>
      <c r="C36" s="3"/>
    </row>
    <row r="37" spans="1:3" ht="21.75" customHeight="1" x14ac:dyDescent="0.25">
      <c r="A37" s="13" t="str">
        <f ca="1">IF(ISNA(MATCH(IF(ISNA(INDEX(INDIRECT("'Player 1 Rounds'!q"&amp;MATCH(A36,'Player 1 Rounds'!Q:Q,0)+1&amp;":q"&amp;-1+MATCH(2,'Player 1 Rounds'!E:E,0)),MATCH(TRUE(),INDIRECT("'Player 1 Rounds'!J"&amp;MATCH(A36,'Player 1 Rounds'!Q:Q,0)+1&amp;":J"&amp;-1+MATCH(2,'Player 1 Rounds'!E:E,0)),0),1))=TRUE(),"",INDEX(INDIRECT("'Player 1 Rounds'!q"&amp;MATCH(A36,'Player 1 Rounds'!Q:Q,0)+1&amp;":q"&amp;-1+MATCH(2,'Player 1 Rounds'!E:E,0)),MATCH(TRUE(),INDIRECT("'Player 1 Rounds'!J"&amp;MATCH(A36,'Player 1 Rounds'!Q:Q,0)+1&amp;":J"&amp;-1+MATCH(2,'Player 1 Rounds'!E:E,0)),0),1)),A$3:A36,0))=TRUE(),IF(ISNA(INDEX(INDIRECT("'Player 1 Rounds'!q"&amp;MATCH(A36,'Player 1 Rounds'!Q:Q,0)+1&amp;":q"&amp;-1+MATCH(2,'Player 1 Rounds'!E:E,0)),MATCH(TRUE(),INDIRECT("'Player 1 Rounds'!J"&amp;MATCH(A36,'Player 1 Rounds'!Q:Q,0)+1&amp;":J"&amp;-1+MATCH(2,'Player 1 Rounds'!E:E,0)),0),1))=TRUE(),"",INDEX(INDIRECT("'Player 1 Rounds'!q"&amp;MATCH(A36,'Player 1 Rounds'!Q:Q,0)+1&amp;":q"&amp;-1+MATCH(2,'Player 1 Rounds'!E:E,0)),MATCH(TRUE(),INDIRECT("'Player 1 Rounds'!J"&amp;MATCH(A36,'Player 1 Rounds'!Q:Q,0)+1&amp;":J"&amp;-1+MATCH(2,'Player 1 Rounds'!E:E,0)),0),1)),"")</f>
        <v>2012 Mango Classic</v>
      </c>
      <c r="B37" s="14">
        <f ca="1">IF(ISERROR(INDEX('Player 1 Rounds'!O:O,MATCH(Head2Head!A37,'Player 1 Rounds'!Q:Q,0)))=TRUE,"",INDEX('Player 1 Rounds'!O:O,MATCH(Head2Head!A37,'Player 1 Rounds'!Q:Q,0)))</f>
        <v>41195</v>
      </c>
      <c r="C37" s="3"/>
    </row>
    <row r="38" spans="1:3" ht="21.75" customHeight="1" x14ac:dyDescent="0.25">
      <c r="A38" s="13" t="str">
        <f ca="1">IF(ISNA(MATCH(IF(ISNA(INDEX(INDIRECT("'Player 1 Rounds'!q"&amp;MATCH(A37,'Player 1 Rounds'!Q:Q,0)+1&amp;":q"&amp;-1+MATCH(2,'Player 1 Rounds'!E:E,0)),MATCH(TRUE(),INDIRECT("'Player 1 Rounds'!J"&amp;MATCH(A37,'Player 1 Rounds'!Q:Q,0)+1&amp;":J"&amp;-1+MATCH(2,'Player 1 Rounds'!E:E,0)),0),1))=TRUE(),"",INDEX(INDIRECT("'Player 1 Rounds'!q"&amp;MATCH(A37,'Player 1 Rounds'!Q:Q,0)+1&amp;":q"&amp;-1+MATCH(2,'Player 1 Rounds'!E:E,0)),MATCH(TRUE(),INDIRECT("'Player 1 Rounds'!J"&amp;MATCH(A37,'Player 1 Rounds'!Q:Q,0)+1&amp;":J"&amp;-1+MATCH(2,'Player 1 Rounds'!E:E,0)),0),1)),A$3:A37,0))=TRUE(),IF(ISNA(INDEX(INDIRECT("'Player 1 Rounds'!q"&amp;MATCH(A37,'Player 1 Rounds'!Q:Q,0)+1&amp;":q"&amp;-1+MATCH(2,'Player 1 Rounds'!E:E,0)),MATCH(TRUE(),INDIRECT("'Player 1 Rounds'!J"&amp;MATCH(A37,'Player 1 Rounds'!Q:Q,0)+1&amp;":J"&amp;-1+MATCH(2,'Player 1 Rounds'!E:E,0)),0),1))=TRUE(),"",INDEX(INDIRECT("'Player 1 Rounds'!q"&amp;MATCH(A37,'Player 1 Rounds'!Q:Q,0)+1&amp;":q"&amp;-1+MATCH(2,'Player 1 Rounds'!E:E,0)),MATCH(TRUE(),INDIRECT("'Player 1 Rounds'!J"&amp;MATCH(A37,'Player 1 Rounds'!Q:Q,0)+1&amp;":J"&amp;-1+MATCH(2,'Player 1 Rounds'!E:E,0)),0),1)),"")</f>
        <v>2012 Oklahoma Open- Presented by Dynamic Discs &amp; TDSA - Pro &amp; Adv</v>
      </c>
      <c r="B38" s="14">
        <f ca="1">IF(ISERROR(INDEX('Player 1 Rounds'!O:O,MATCH(Head2Head!A38,'Player 1 Rounds'!Q:Q,0)))=TRUE,"",INDEX('Player 1 Rounds'!O:O,MATCH(Head2Head!A38,'Player 1 Rounds'!Q:Q,0)))</f>
        <v>41209</v>
      </c>
      <c r="C38" s="3"/>
    </row>
    <row r="39" spans="1:3" ht="21.75" customHeight="1" x14ac:dyDescent="0.25">
      <c r="A39" s="13" t="str">
        <f ca="1">IF(ISNA(MATCH(IF(ISNA(INDEX(INDIRECT("'Player 1 Rounds'!q"&amp;MATCH(A38,'Player 1 Rounds'!Q:Q,0)+1&amp;":q"&amp;-1+MATCH(2,'Player 1 Rounds'!E:E,0)),MATCH(TRUE(),INDIRECT("'Player 1 Rounds'!J"&amp;MATCH(A38,'Player 1 Rounds'!Q:Q,0)+1&amp;":J"&amp;-1+MATCH(2,'Player 1 Rounds'!E:E,0)),0),1))=TRUE(),"",INDEX(INDIRECT("'Player 1 Rounds'!q"&amp;MATCH(A38,'Player 1 Rounds'!Q:Q,0)+1&amp;":q"&amp;-1+MATCH(2,'Player 1 Rounds'!E:E,0)),MATCH(TRUE(),INDIRECT("'Player 1 Rounds'!J"&amp;MATCH(A38,'Player 1 Rounds'!Q:Q,0)+1&amp;":J"&amp;-1+MATCH(2,'Player 1 Rounds'!E:E,0)),0),1)),A$3:A38,0))=TRUE(),IF(ISNA(INDEX(INDIRECT("'Player 1 Rounds'!q"&amp;MATCH(A38,'Player 1 Rounds'!Q:Q,0)+1&amp;":q"&amp;-1+MATCH(2,'Player 1 Rounds'!E:E,0)),MATCH(TRUE(),INDIRECT("'Player 1 Rounds'!J"&amp;MATCH(A38,'Player 1 Rounds'!Q:Q,0)+1&amp;":J"&amp;-1+MATCH(2,'Player 1 Rounds'!E:E,0)),0),1))=TRUE(),"",INDEX(INDIRECT("'Player 1 Rounds'!q"&amp;MATCH(A38,'Player 1 Rounds'!Q:Q,0)+1&amp;":q"&amp;-1+MATCH(2,'Player 1 Rounds'!E:E,0)),MATCH(TRUE(),INDIRECT("'Player 1 Rounds'!J"&amp;MATCH(A38,'Player 1 Rounds'!Q:Q,0)+1&amp;":J"&amp;-1+MATCH(2,'Player 1 Rounds'!E:E,0)),0),1)),"")</f>
        <v>Konopiště Open 2017 - Disc Golf World Tour #2</v>
      </c>
      <c r="B39" s="14">
        <f ca="1">IF(ISERROR(INDEX('Player 1 Rounds'!O:O,MATCH(Head2Head!A39,'Player 1 Rounds'!Q:Q,0)))=TRUE,"",INDEX('Player 1 Rounds'!O:O,MATCH(Head2Head!A39,'Player 1 Rounds'!Q:Q,0)))</f>
        <v>42867</v>
      </c>
      <c r="C39" s="3"/>
    </row>
    <row r="40" spans="1:3" ht="21.75" customHeight="1" x14ac:dyDescent="0.25">
      <c r="A40" s="13" t="str">
        <f ca="1">IF(ISNA(MATCH(IF(ISNA(INDEX(INDIRECT("'Player 1 Rounds'!q"&amp;MATCH(A39,'Player 1 Rounds'!Q:Q,0)+1&amp;":q"&amp;-1+MATCH(2,'Player 1 Rounds'!E:E,0)),MATCH(TRUE(),INDIRECT("'Player 1 Rounds'!J"&amp;MATCH(A39,'Player 1 Rounds'!Q:Q,0)+1&amp;":J"&amp;-1+MATCH(2,'Player 1 Rounds'!E:E,0)),0),1))=TRUE(),"",INDEX(INDIRECT("'Player 1 Rounds'!q"&amp;MATCH(A39,'Player 1 Rounds'!Q:Q,0)+1&amp;":q"&amp;-1+MATCH(2,'Player 1 Rounds'!E:E,0)),MATCH(TRUE(),INDIRECT("'Player 1 Rounds'!J"&amp;MATCH(A39,'Player 1 Rounds'!Q:Q,0)+1&amp;":J"&amp;-1+MATCH(2,'Player 1 Rounds'!E:E,0)),0),1)),A$3:A39,0))=TRUE(),IF(ISNA(INDEX(INDIRECT("'Player 1 Rounds'!q"&amp;MATCH(A39,'Player 1 Rounds'!Q:Q,0)+1&amp;":q"&amp;-1+MATCH(2,'Player 1 Rounds'!E:E,0)),MATCH(TRUE(),INDIRECT("'Player 1 Rounds'!J"&amp;MATCH(A39,'Player 1 Rounds'!Q:Q,0)+1&amp;":J"&amp;-1+MATCH(2,'Player 1 Rounds'!E:E,0)),0),1))=TRUE(),"",INDEX(INDIRECT("'Player 1 Rounds'!q"&amp;MATCH(A39,'Player 1 Rounds'!Q:Q,0)+1&amp;":q"&amp;-1+MATCH(2,'Player 1 Rounds'!E:E,0)),MATCH(TRUE(),INDIRECT("'Player 1 Rounds'!J"&amp;MATCH(A39,'Player 1 Rounds'!Q:Q,0)+1&amp;":J"&amp;-1+MATCH(2,'Player 1 Rounds'!E:E,0)),0),1)),"")</f>
        <v>2017 Masters Cup presented by Innova Disc Golf - Pro</v>
      </c>
      <c r="B40" s="14">
        <f ca="1">IF(ISERROR(INDEX('Player 1 Rounds'!O:O,MATCH(Head2Head!A40,'Player 1 Rounds'!Q:Q,0)))=TRUE,"",INDEX('Player 1 Rounds'!O:O,MATCH(Head2Head!A40,'Player 1 Rounds'!Q:Q,0)))</f>
        <v>42874</v>
      </c>
      <c r="C40" s="3"/>
    </row>
    <row r="41" spans="1:3" ht="21.75" customHeight="1" x14ac:dyDescent="0.25">
      <c r="A41" s="13" t="str">
        <f ca="1">IF(ISNA(MATCH(IF(ISNA(INDEX(INDIRECT("'Player 1 Rounds'!q"&amp;MATCH(A40,'Player 1 Rounds'!Q:Q,0)+1&amp;":q"&amp;-1+MATCH(2,'Player 1 Rounds'!E:E,0)),MATCH(TRUE(),INDIRECT("'Player 1 Rounds'!J"&amp;MATCH(A40,'Player 1 Rounds'!Q:Q,0)+1&amp;":J"&amp;-1+MATCH(2,'Player 1 Rounds'!E:E,0)),0),1))=TRUE(),"",INDEX(INDIRECT("'Player 1 Rounds'!q"&amp;MATCH(A40,'Player 1 Rounds'!Q:Q,0)+1&amp;":q"&amp;-1+MATCH(2,'Player 1 Rounds'!E:E,0)),MATCH(TRUE(),INDIRECT("'Player 1 Rounds'!J"&amp;MATCH(A40,'Player 1 Rounds'!Q:Q,0)+1&amp;":J"&amp;-1+MATCH(2,'Player 1 Rounds'!E:E,0)),0),1)),A$3:A40,0))=TRUE(),IF(ISNA(INDEX(INDIRECT("'Player 1 Rounds'!q"&amp;MATCH(A40,'Player 1 Rounds'!Q:Q,0)+1&amp;":q"&amp;-1+MATCH(2,'Player 1 Rounds'!E:E,0)),MATCH(TRUE(),INDIRECT("'Player 1 Rounds'!J"&amp;MATCH(A40,'Player 1 Rounds'!Q:Q,0)+1&amp;":J"&amp;-1+MATCH(2,'Player 1 Rounds'!E:E,0)),0),1))=TRUE(),"",INDEX(INDIRECT("'Player 1 Rounds'!q"&amp;MATCH(A40,'Player 1 Rounds'!Q:Q,0)+1&amp;":q"&amp;-1+MATCH(2,'Player 1 Rounds'!E:E,0)),MATCH(TRUE(),INDIRECT("'Player 1 Rounds'!J"&amp;MATCH(A40,'Player 1 Rounds'!Q:Q,0)+1&amp;":J"&amp;-1+MATCH(2,'Player 1 Rounds'!E:E,0)),0),1)),"")</f>
        <v>2012 United States Disc Golf Championship - Open Flight</v>
      </c>
      <c r="B41" s="14">
        <f ca="1">IF(ISERROR(INDEX('Player 1 Rounds'!O:O,MATCH(Head2Head!A41,'Player 1 Rounds'!Q:Q,0)))=TRUE,"",INDEX('Player 1 Rounds'!O:O,MATCH(Head2Head!A41,'Player 1 Rounds'!Q:Q,0)))</f>
        <v>41185</v>
      </c>
      <c r="C41" s="3"/>
    </row>
    <row r="42" spans="1:3" ht="21.75" customHeight="1" x14ac:dyDescent="0.25">
      <c r="A42" s="13" t="str">
        <f ca="1">IF(ISNA(MATCH(IF(ISNA(INDEX(INDIRECT("'Player 1 Rounds'!q"&amp;MATCH(A41,'Player 1 Rounds'!Q:Q,0)+1&amp;":q"&amp;-1+MATCH(2,'Player 1 Rounds'!E:E,0)),MATCH(TRUE(),INDIRECT("'Player 1 Rounds'!J"&amp;MATCH(A41,'Player 1 Rounds'!Q:Q,0)+1&amp;":J"&amp;-1+MATCH(2,'Player 1 Rounds'!E:E,0)),0),1))=TRUE(),"",INDEX(INDIRECT("'Player 1 Rounds'!q"&amp;MATCH(A41,'Player 1 Rounds'!Q:Q,0)+1&amp;":q"&amp;-1+MATCH(2,'Player 1 Rounds'!E:E,0)),MATCH(TRUE(),INDIRECT("'Player 1 Rounds'!J"&amp;MATCH(A41,'Player 1 Rounds'!Q:Q,0)+1&amp;":J"&amp;-1+MATCH(2,'Player 1 Rounds'!E:E,0)),0),1)),A$3:A41,0))=TRUE(),IF(ISNA(INDEX(INDIRECT("'Player 1 Rounds'!q"&amp;MATCH(A41,'Player 1 Rounds'!Q:Q,0)+1&amp;":q"&amp;-1+MATCH(2,'Player 1 Rounds'!E:E,0)),MATCH(TRUE(),INDIRECT("'Player 1 Rounds'!J"&amp;MATCH(A41,'Player 1 Rounds'!Q:Q,0)+1&amp;":J"&amp;-1+MATCH(2,'Player 1 Rounds'!E:E,0)),0),1))=TRUE(),"",INDEX(INDIRECT("'Player 1 Rounds'!q"&amp;MATCH(A41,'Player 1 Rounds'!Q:Q,0)+1&amp;":q"&amp;-1+MATCH(2,'Player 1 Rounds'!E:E,0)),MATCH(TRUE(),INDIRECT("'Player 1 Rounds'!J"&amp;MATCH(A41,'Player 1 Rounds'!Q:Q,0)+1&amp;":J"&amp;-1+MATCH(2,'Player 1 Rounds'!E:E,0)),0),1)),"")</f>
        <v>2011 Scholl's Bicycle Center Pittsburgh Flying Disc Open</v>
      </c>
      <c r="B42" s="14">
        <f ca="1">IF(ISERROR(INDEX('Player 1 Rounds'!O:O,MATCH(Head2Head!A42,'Player 1 Rounds'!Q:Q,0)))=TRUE,"",INDEX('Player 1 Rounds'!O:O,MATCH(Head2Head!A42,'Player 1 Rounds'!Q:Q,0)))</f>
        <v>40782</v>
      </c>
      <c r="C42" s="3"/>
    </row>
    <row r="43" spans="1:3" ht="21.75" customHeight="1" x14ac:dyDescent="0.25">
      <c r="A43" s="13" t="str">
        <f ca="1">IF(ISNA(MATCH(IF(ISNA(INDEX(INDIRECT("'Player 1 Rounds'!q"&amp;MATCH(A42,'Player 1 Rounds'!Q:Q,0)+1&amp;":q"&amp;-1+MATCH(2,'Player 1 Rounds'!E:E,0)),MATCH(TRUE(),INDIRECT("'Player 1 Rounds'!J"&amp;MATCH(A42,'Player 1 Rounds'!Q:Q,0)+1&amp;":J"&amp;-1+MATCH(2,'Player 1 Rounds'!E:E,0)),0),1))=TRUE(),"",INDEX(INDIRECT("'Player 1 Rounds'!q"&amp;MATCH(A42,'Player 1 Rounds'!Q:Q,0)+1&amp;":q"&amp;-1+MATCH(2,'Player 1 Rounds'!E:E,0)),MATCH(TRUE(),INDIRECT("'Player 1 Rounds'!J"&amp;MATCH(A42,'Player 1 Rounds'!Q:Q,0)+1&amp;":J"&amp;-1+MATCH(2,'Player 1 Rounds'!E:E,0)),0),1)),A$3:A42,0))=TRUE(),IF(ISNA(INDEX(INDIRECT("'Player 1 Rounds'!q"&amp;MATCH(A42,'Player 1 Rounds'!Q:Q,0)+1&amp;":q"&amp;-1+MATCH(2,'Player 1 Rounds'!E:E,0)),MATCH(TRUE(),INDIRECT("'Player 1 Rounds'!J"&amp;MATCH(A42,'Player 1 Rounds'!Q:Q,0)+1&amp;":J"&amp;-1+MATCH(2,'Player 1 Rounds'!E:E,0)),0),1))=TRUE(),"",INDEX(INDIRECT("'Player 1 Rounds'!q"&amp;MATCH(A42,'Player 1 Rounds'!Q:Q,0)+1&amp;":q"&amp;-1+MATCH(2,'Player 1 Rounds'!E:E,0)),MATCH(TRUE(),INDIRECT("'Player 1 Rounds'!J"&amp;MATCH(A42,'Player 1 Rounds'!Q:Q,0)+1&amp;":J"&amp;-1+MATCH(2,'Player 1 Rounds'!E:E,0)),0),1)),"")</f>
        <v>2018 United States Disc Golf Championship</v>
      </c>
      <c r="B43" s="14">
        <f ca="1">IF(ISERROR(INDEX('Player 1 Rounds'!O:O,MATCH(Head2Head!A43,'Player 1 Rounds'!Q:Q,0)))=TRUE,"",INDEX('Player 1 Rounds'!O:O,MATCH(Head2Head!A43,'Player 1 Rounds'!Q:Q,0)))</f>
        <v>43376</v>
      </c>
      <c r="C43" s="3"/>
    </row>
    <row r="44" spans="1:3" ht="21.75" customHeight="1" x14ac:dyDescent="0.25">
      <c r="A44" s="13" t="str">
        <f ca="1">IF(ISNA(MATCH(IF(ISNA(INDEX(INDIRECT("'Player 1 Rounds'!q"&amp;MATCH(A43,'Player 1 Rounds'!Q:Q,0)+1&amp;":q"&amp;-1+MATCH(2,'Player 1 Rounds'!E:E,0)),MATCH(TRUE(),INDIRECT("'Player 1 Rounds'!J"&amp;MATCH(A43,'Player 1 Rounds'!Q:Q,0)+1&amp;":J"&amp;-1+MATCH(2,'Player 1 Rounds'!E:E,0)),0),1))=TRUE(),"",INDEX(INDIRECT("'Player 1 Rounds'!q"&amp;MATCH(A43,'Player 1 Rounds'!Q:Q,0)+1&amp;":q"&amp;-1+MATCH(2,'Player 1 Rounds'!E:E,0)),MATCH(TRUE(),INDIRECT("'Player 1 Rounds'!J"&amp;MATCH(A43,'Player 1 Rounds'!Q:Q,0)+1&amp;":J"&amp;-1+MATCH(2,'Player 1 Rounds'!E:E,0)),0),1)),A$3:A43,0))=TRUE(),IF(ISNA(INDEX(INDIRECT("'Player 1 Rounds'!q"&amp;MATCH(A43,'Player 1 Rounds'!Q:Q,0)+1&amp;":q"&amp;-1+MATCH(2,'Player 1 Rounds'!E:E,0)),MATCH(TRUE(),INDIRECT("'Player 1 Rounds'!J"&amp;MATCH(A43,'Player 1 Rounds'!Q:Q,0)+1&amp;":J"&amp;-1+MATCH(2,'Player 1 Rounds'!E:E,0)),0),1))=TRUE(),"",INDEX(INDIRECT("'Player 1 Rounds'!q"&amp;MATCH(A43,'Player 1 Rounds'!Q:Q,0)+1&amp;":q"&amp;-1+MATCH(2,'Player 1 Rounds'!E:E,0)),MATCH(TRUE(),INDIRECT("'Player 1 Rounds'!J"&amp;MATCH(A43,'Player 1 Rounds'!Q:Q,0)+1&amp;":J"&amp;-1+MATCH(2,'Player 1 Rounds'!E:E,0)),0),1)),"")</f>
        <v>2011 Vibram Open at Maple Hill</v>
      </c>
      <c r="B44" s="14">
        <f ca="1">IF(ISERROR(INDEX('Player 1 Rounds'!O:O,MATCH(Head2Head!A44,'Player 1 Rounds'!Q:Q,0)))=TRUE,"",INDEX('Player 1 Rounds'!O:O,MATCH(Head2Head!A44,'Player 1 Rounds'!Q:Q,0)))</f>
        <v>40788</v>
      </c>
      <c r="C44" s="3"/>
    </row>
    <row r="45" spans="1:3" ht="21.75" customHeight="1" x14ac:dyDescent="0.25">
      <c r="A45" s="13" t="str">
        <f ca="1">IF(ISNA(MATCH(IF(ISNA(INDEX(INDIRECT("'Player 1 Rounds'!q"&amp;MATCH(A44,'Player 1 Rounds'!Q:Q,0)+1&amp;":q"&amp;-1+MATCH(2,'Player 1 Rounds'!E:E,0)),MATCH(TRUE(),INDIRECT("'Player 1 Rounds'!J"&amp;MATCH(A44,'Player 1 Rounds'!Q:Q,0)+1&amp;":J"&amp;-1+MATCH(2,'Player 1 Rounds'!E:E,0)),0),1))=TRUE(),"",INDEX(INDIRECT("'Player 1 Rounds'!q"&amp;MATCH(A44,'Player 1 Rounds'!Q:Q,0)+1&amp;":q"&amp;-1+MATCH(2,'Player 1 Rounds'!E:E,0)),MATCH(TRUE(),INDIRECT("'Player 1 Rounds'!J"&amp;MATCH(A44,'Player 1 Rounds'!Q:Q,0)+1&amp;":J"&amp;-1+MATCH(2,'Player 1 Rounds'!E:E,0)),0),1)),A$3:A44,0))=TRUE(),IF(ISNA(INDEX(INDIRECT("'Player 1 Rounds'!q"&amp;MATCH(A44,'Player 1 Rounds'!Q:Q,0)+1&amp;":q"&amp;-1+MATCH(2,'Player 1 Rounds'!E:E,0)),MATCH(TRUE(),INDIRECT("'Player 1 Rounds'!J"&amp;MATCH(A44,'Player 1 Rounds'!Q:Q,0)+1&amp;":J"&amp;-1+MATCH(2,'Player 1 Rounds'!E:E,0)),0),1))=TRUE(),"",INDEX(INDIRECT("'Player 1 Rounds'!q"&amp;MATCH(A44,'Player 1 Rounds'!Q:Q,0)+1&amp;":q"&amp;-1+MATCH(2,'Player 1 Rounds'!E:E,0)),MATCH(TRUE(),INDIRECT("'Player 1 Rounds'!J"&amp;MATCH(A44,'Player 1 Rounds'!Q:Q,0)+1&amp;":J"&amp;-1+MATCH(2,'Player 1 Rounds'!E:E,0)),0),1)),"")</f>
        <v>2011 PDGA Professional Disc Golf World Championships</v>
      </c>
      <c r="B45" s="14">
        <f ca="1">IF(ISERROR(INDEX('Player 1 Rounds'!O:O,MATCH(Head2Head!A45,'Player 1 Rounds'!Q:Q,0)))=TRUE,"",INDEX('Player 1 Rounds'!O:O,MATCH(Head2Head!A45,'Player 1 Rounds'!Q:Q,0)))</f>
        <v>40764</v>
      </c>
      <c r="C45" s="3"/>
    </row>
    <row r="46" spans="1:3" ht="21.75" customHeight="1" x14ac:dyDescent="0.25">
      <c r="A46" s="13" t="str">
        <f ca="1">IF(ISNA(MATCH(IF(ISNA(INDEX(INDIRECT("'Player 1 Rounds'!q"&amp;MATCH(A45,'Player 1 Rounds'!Q:Q,0)+1&amp;":q"&amp;-1+MATCH(2,'Player 1 Rounds'!E:E,0)),MATCH(TRUE(),INDIRECT("'Player 1 Rounds'!J"&amp;MATCH(A45,'Player 1 Rounds'!Q:Q,0)+1&amp;":J"&amp;-1+MATCH(2,'Player 1 Rounds'!E:E,0)),0),1))=TRUE(),"",INDEX(INDIRECT("'Player 1 Rounds'!q"&amp;MATCH(A45,'Player 1 Rounds'!Q:Q,0)+1&amp;":q"&amp;-1+MATCH(2,'Player 1 Rounds'!E:E,0)),MATCH(TRUE(),INDIRECT("'Player 1 Rounds'!J"&amp;MATCH(A45,'Player 1 Rounds'!Q:Q,0)+1&amp;":J"&amp;-1+MATCH(2,'Player 1 Rounds'!E:E,0)),0),1)),A$3:A45,0))=TRUE(),IF(ISNA(INDEX(INDIRECT("'Player 1 Rounds'!q"&amp;MATCH(A45,'Player 1 Rounds'!Q:Q,0)+1&amp;":q"&amp;-1+MATCH(2,'Player 1 Rounds'!E:E,0)),MATCH(TRUE(),INDIRECT("'Player 1 Rounds'!J"&amp;MATCH(A45,'Player 1 Rounds'!Q:Q,0)+1&amp;":J"&amp;-1+MATCH(2,'Player 1 Rounds'!E:E,0)),0),1))=TRUE(),"",INDEX(INDIRECT("'Player 1 Rounds'!q"&amp;MATCH(A45,'Player 1 Rounds'!Q:Q,0)+1&amp;":q"&amp;-1+MATCH(2,'Player 1 Rounds'!E:E,0)),MATCH(TRUE(),INDIRECT("'Player 1 Rounds'!J"&amp;MATCH(A45,'Player 1 Rounds'!Q:Q,0)+1&amp;":J"&amp;-1+MATCH(2,'Player 1 Rounds'!E:E,0)),0),1)),"")</f>
        <v>2018 The Ed Headrick Disc Golf Hall of Fame Classic presented by REC TEC Grills - National Tour Finale</v>
      </c>
      <c r="B46" s="14">
        <f ca="1">IF(ISERROR(INDEX('Player 1 Rounds'!O:O,MATCH(Head2Head!A46,'Player 1 Rounds'!Q:Q,0)))=TRUE,"",INDEX('Player 1 Rounds'!O:O,MATCH(Head2Head!A46,'Player 1 Rounds'!Q:Q,0)))</f>
        <v>43385</v>
      </c>
      <c r="C46" s="3"/>
    </row>
    <row r="47" spans="1:3" ht="21.75" customHeight="1" x14ac:dyDescent="0.25">
      <c r="A47" s="13" t="str">
        <f ca="1">IF(ISNA(MATCH(IF(ISNA(INDEX(INDIRECT("'Player 1 Rounds'!q"&amp;MATCH(A46,'Player 1 Rounds'!Q:Q,0)+1&amp;":q"&amp;-1+MATCH(2,'Player 1 Rounds'!E:E,0)),MATCH(TRUE(),INDIRECT("'Player 1 Rounds'!J"&amp;MATCH(A46,'Player 1 Rounds'!Q:Q,0)+1&amp;":J"&amp;-1+MATCH(2,'Player 1 Rounds'!E:E,0)),0),1))=TRUE(),"",INDEX(INDIRECT("'Player 1 Rounds'!q"&amp;MATCH(A46,'Player 1 Rounds'!Q:Q,0)+1&amp;":q"&amp;-1+MATCH(2,'Player 1 Rounds'!E:E,0)),MATCH(TRUE(),INDIRECT("'Player 1 Rounds'!J"&amp;MATCH(A46,'Player 1 Rounds'!Q:Q,0)+1&amp;":J"&amp;-1+MATCH(2,'Player 1 Rounds'!E:E,0)),0),1)),A$3:A46,0))=TRUE(),IF(ISNA(INDEX(INDIRECT("'Player 1 Rounds'!q"&amp;MATCH(A46,'Player 1 Rounds'!Q:Q,0)+1&amp;":q"&amp;-1+MATCH(2,'Player 1 Rounds'!E:E,0)),MATCH(TRUE(),INDIRECT("'Player 1 Rounds'!J"&amp;MATCH(A46,'Player 1 Rounds'!Q:Q,0)+1&amp;":J"&amp;-1+MATCH(2,'Player 1 Rounds'!E:E,0)),0),1))=TRUE(),"",INDEX(INDIRECT("'Player 1 Rounds'!q"&amp;MATCH(A46,'Player 1 Rounds'!Q:Q,0)+1&amp;":q"&amp;-1+MATCH(2,'Player 1 Rounds'!E:E,0)),MATCH(TRUE(),INDIRECT("'Player 1 Rounds'!J"&amp;MATCH(A46,'Player 1 Rounds'!Q:Q,0)+1&amp;":J"&amp;-1+MATCH(2,'Player 1 Rounds'!E:E,0)),0),1)),"")</f>
        <v>2011 The PDGA Championship</v>
      </c>
      <c r="B47" s="14">
        <f ca="1">IF(ISERROR(INDEX('Player 1 Rounds'!O:O,MATCH(Head2Head!A47,'Player 1 Rounds'!Q:Q,0)))=TRUE,"",INDEX('Player 1 Rounds'!O:O,MATCH(Head2Head!A47,'Player 1 Rounds'!Q:Q,0)))</f>
        <v>40809</v>
      </c>
      <c r="C47" s="3"/>
    </row>
    <row r="48" spans="1:3" ht="21.75" customHeight="1" x14ac:dyDescent="0.25">
      <c r="A48" s="13" t="str">
        <f ca="1">IF(ISNA(MATCH(IF(ISNA(INDEX(INDIRECT("'Player 1 Rounds'!q"&amp;MATCH(A47,'Player 1 Rounds'!Q:Q,0)+1&amp;":q"&amp;-1+MATCH(2,'Player 1 Rounds'!E:E,0)),MATCH(TRUE(),INDIRECT("'Player 1 Rounds'!J"&amp;MATCH(A47,'Player 1 Rounds'!Q:Q,0)+1&amp;":J"&amp;-1+MATCH(2,'Player 1 Rounds'!E:E,0)),0),1))=TRUE(),"",INDEX(INDIRECT("'Player 1 Rounds'!q"&amp;MATCH(A47,'Player 1 Rounds'!Q:Q,0)+1&amp;":q"&amp;-1+MATCH(2,'Player 1 Rounds'!E:E,0)),MATCH(TRUE(),INDIRECT("'Player 1 Rounds'!J"&amp;MATCH(A47,'Player 1 Rounds'!Q:Q,0)+1&amp;":J"&amp;-1+MATCH(2,'Player 1 Rounds'!E:E,0)),0),1)),A$3:A47,0))=TRUE(),IF(ISNA(INDEX(INDIRECT("'Player 1 Rounds'!q"&amp;MATCH(A47,'Player 1 Rounds'!Q:Q,0)+1&amp;":q"&amp;-1+MATCH(2,'Player 1 Rounds'!E:E,0)),MATCH(TRUE(),INDIRECT("'Player 1 Rounds'!J"&amp;MATCH(A47,'Player 1 Rounds'!Q:Q,0)+1&amp;":J"&amp;-1+MATCH(2,'Player 1 Rounds'!E:E,0)),0),1))=TRUE(),"",INDEX(INDIRECT("'Player 1 Rounds'!q"&amp;MATCH(A47,'Player 1 Rounds'!Q:Q,0)+1&amp;":q"&amp;-1+MATCH(2,'Player 1 Rounds'!E:E,0)),MATCH(TRUE(),INDIRECT("'Player 1 Rounds'!J"&amp;MATCH(A47,'Player 1 Rounds'!Q:Q,0)+1&amp;":J"&amp;-1+MATCH(2,'Player 1 Rounds'!E:E,0)),0),1)),"")</f>
        <v>2018 DGPT - MVP Open at Maple Hill</v>
      </c>
      <c r="B48" s="14">
        <f ca="1">IF(ISERROR(INDEX('Player 1 Rounds'!O:O,MATCH(Head2Head!A48,'Player 1 Rounds'!Q:Q,0)))=TRUE,"",INDEX('Player 1 Rounds'!O:O,MATCH(Head2Head!A48,'Player 1 Rounds'!Q:Q,0)))</f>
        <v>43336</v>
      </c>
      <c r="C48" s="3"/>
    </row>
    <row r="49" spans="1:3" ht="21.75" customHeight="1" x14ac:dyDescent="0.25">
      <c r="A49" s="13" t="str">
        <f ca="1">IF(ISNA(MATCH(IF(ISNA(INDEX(INDIRECT("'Player 1 Rounds'!q"&amp;MATCH(A48,'Player 1 Rounds'!Q:Q,0)+1&amp;":q"&amp;-1+MATCH(2,'Player 1 Rounds'!E:E,0)),MATCH(TRUE(),INDIRECT("'Player 1 Rounds'!J"&amp;MATCH(A48,'Player 1 Rounds'!Q:Q,0)+1&amp;":J"&amp;-1+MATCH(2,'Player 1 Rounds'!E:E,0)),0),1))=TRUE(),"",INDEX(INDIRECT("'Player 1 Rounds'!q"&amp;MATCH(A48,'Player 1 Rounds'!Q:Q,0)+1&amp;":q"&amp;-1+MATCH(2,'Player 1 Rounds'!E:E,0)),MATCH(TRUE(),INDIRECT("'Player 1 Rounds'!J"&amp;MATCH(A48,'Player 1 Rounds'!Q:Q,0)+1&amp;":J"&amp;-1+MATCH(2,'Player 1 Rounds'!E:E,0)),0),1)),A$3:A48,0))=TRUE(),IF(ISNA(INDEX(INDIRECT("'Player 1 Rounds'!q"&amp;MATCH(A48,'Player 1 Rounds'!Q:Q,0)+1&amp;":q"&amp;-1+MATCH(2,'Player 1 Rounds'!E:E,0)),MATCH(TRUE(),INDIRECT("'Player 1 Rounds'!J"&amp;MATCH(A48,'Player 1 Rounds'!Q:Q,0)+1&amp;":J"&amp;-1+MATCH(2,'Player 1 Rounds'!E:E,0)),0),1))=TRUE(),"",INDEX(INDIRECT("'Player 1 Rounds'!q"&amp;MATCH(A48,'Player 1 Rounds'!Q:Q,0)+1&amp;":q"&amp;-1+MATCH(2,'Player 1 Rounds'!E:E,0)),MATCH(TRUE(),INDIRECT("'Player 1 Rounds'!J"&amp;MATCH(A48,'Player 1 Rounds'!Q:Q,0)+1&amp;":J"&amp;-1+MATCH(2,'Player 1 Rounds'!E:E,0)),0),1)),"")</f>
        <v>2018 Delaware Disc Golf Challenge presented by Innova - National Tour</v>
      </c>
      <c r="B49" s="14">
        <f ca="1">IF(ISERROR(INDEX('Player 1 Rounds'!O:O,MATCH(Head2Head!A49,'Player 1 Rounds'!Q:Q,0)))=TRUE,"",INDEX('Player 1 Rounds'!O:O,MATCH(Head2Head!A49,'Player 1 Rounds'!Q:Q,0)))</f>
        <v>43357</v>
      </c>
      <c r="C49" s="3"/>
    </row>
    <row r="50" spans="1:3" ht="21.75" customHeight="1" x14ac:dyDescent="0.25">
      <c r="A50" s="13" t="str">
        <f ca="1">IF(ISNA(MATCH(IF(ISNA(INDEX(INDIRECT("'Player 1 Rounds'!q"&amp;MATCH(A49,'Player 1 Rounds'!Q:Q,0)+1&amp;":q"&amp;-1+MATCH(2,'Player 1 Rounds'!E:E,0)),MATCH(TRUE(),INDIRECT("'Player 1 Rounds'!J"&amp;MATCH(A49,'Player 1 Rounds'!Q:Q,0)+1&amp;":J"&amp;-1+MATCH(2,'Player 1 Rounds'!E:E,0)),0),1))=TRUE(),"",INDEX(INDIRECT("'Player 1 Rounds'!q"&amp;MATCH(A49,'Player 1 Rounds'!Q:Q,0)+1&amp;":q"&amp;-1+MATCH(2,'Player 1 Rounds'!E:E,0)),MATCH(TRUE(),INDIRECT("'Player 1 Rounds'!J"&amp;MATCH(A49,'Player 1 Rounds'!Q:Q,0)+1&amp;":J"&amp;-1+MATCH(2,'Player 1 Rounds'!E:E,0)),0),1)),A$3:A49,0))=TRUE(),IF(ISNA(INDEX(INDIRECT("'Player 1 Rounds'!q"&amp;MATCH(A49,'Player 1 Rounds'!Q:Q,0)+1&amp;":q"&amp;-1+MATCH(2,'Player 1 Rounds'!E:E,0)),MATCH(TRUE(),INDIRECT("'Player 1 Rounds'!J"&amp;MATCH(A49,'Player 1 Rounds'!Q:Q,0)+1&amp;":J"&amp;-1+MATCH(2,'Player 1 Rounds'!E:E,0)),0),1))=TRUE(),"",INDEX(INDIRECT("'Player 1 Rounds'!q"&amp;MATCH(A49,'Player 1 Rounds'!Q:Q,0)+1&amp;":q"&amp;-1+MATCH(2,'Player 1 Rounds'!E:E,0)),MATCH(TRUE(),INDIRECT("'Player 1 Rounds'!J"&amp;MATCH(A49,'Player 1 Rounds'!Q:Q,0)+1&amp;":J"&amp;-1+MATCH(2,'Player 1 Rounds'!E:E,0)),0),1)),"")</f>
        <v>2018 PDGA Professional Disc Golf World Championships</v>
      </c>
      <c r="B50" s="14">
        <f ca="1">IF(ISERROR(INDEX('Player 1 Rounds'!O:O,MATCH(Head2Head!A50,'Player 1 Rounds'!Q:Q,0)))=TRUE,"",INDEX('Player 1 Rounds'!O:O,MATCH(Head2Head!A50,'Player 1 Rounds'!Q:Q,0)))</f>
        <v>43348</v>
      </c>
      <c r="C50" s="3"/>
    </row>
    <row r="51" spans="1:3" ht="21.75" customHeight="1" x14ac:dyDescent="0.25">
      <c r="A51" s="13" t="str">
        <f ca="1">IF(ISNA(MATCH(IF(ISNA(INDEX(INDIRECT("'Player 1 Rounds'!q"&amp;MATCH(A50,'Player 1 Rounds'!Q:Q,0)+1&amp;":q"&amp;-1+MATCH(2,'Player 1 Rounds'!E:E,0)),MATCH(TRUE(),INDIRECT("'Player 1 Rounds'!J"&amp;MATCH(A50,'Player 1 Rounds'!Q:Q,0)+1&amp;":J"&amp;-1+MATCH(2,'Player 1 Rounds'!E:E,0)),0),1))=TRUE(),"",INDEX(INDIRECT("'Player 1 Rounds'!q"&amp;MATCH(A50,'Player 1 Rounds'!Q:Q,0)+1&amp;":q"&amp;-1+MATCH(2,'Player 1 Rounds'!E:E,0)),MATCH(TRUE(),INDIRECT("'Player 1 Rounds'!J"&amp;MATCH(A50,'Player 1 Rounds'!Q:Q,0)+1&amp;":J"&amp;-1+MATCH(2,'Player 1 Rounds'!E:E,0)),0),1)),A$3:A50,0))=TRUE(),IF(ISNA(INDEX(INDIRECT("'Player 1 Rounds'!q"&amp;MATCH(A50,'Player 1 Rounds'!Q:Q,0)+1&amp;":q"&amp;-1+MATCH(2,'Player 1 Rounds'!E:E,0)),MATCH(TRUE(),INDIRECT("'Player 1 Rounds'!J"&amp;MATCH(A50,'Player 1 Rounds'!Q:Q,0)+1&amp;":J"&amp;-1+MATCH(2,'Player 1 Rounds'!E:E,0)),0),1))=TRUE(),"",INDEX(INDIRECT("'Player 1 Rounds'!q"&amp;MATCH(A50,'Player 1 Rounds'!Q:Q,0)+1&amp;":q"&amp;-1+MATCH(2,'Player 1 Rounds'!E:E,0)),MATCH(TRUE(),INDIRECT("'Player 1 Rounds'!J"&amp;MATCH(A50,'Player 1 Rounds'!Q:Q,0)+1&amp;":J"&amp;-1+MATCH(2,'Player 1 Rounds'!E:E,0)),0),1)),"")</f>
        <v>2011 Kansas City Wide Open</v>
      </c>
      <c r="B51" s="14">
        <f ca="1">IF(ISERROR(INDEX('Player 1 Rounds'!O:O,MATCH(Head2Head!A51,'Player 1 Rounds'!Q:Q,0)))=TRUE,"",INDEX('Player 1 Rounds'!O:O,MATCH(Head2Head!A51,'Player 1 Rounds'!Q:Q,0)))</f>
        <v>40704</v>
      </c>
      <c r="C51" s="3"/>
    </row>
    <row r="52" spans="1:3" ht="21.75" customHeight="1" x14ac:dyDescent="0.25">
      <c r="A52" s="13" t="str">
        <f ca="1">IF(ISNA(MATCH(IF(ISNA(INDEX(INDIRECT("'Player 1 Rounds'!q"&amp;MATCH(A51,'Player 1 Rounds'!Q:Q,0)+1&amp;":q"&amp;-1+MATCH(2,'Player 1 Rounds'!E:E,0)),MATCH(TRUE(),INDIRECT("'Player 1 Rounds'!J"&amp;MATCH(A51,'Player 1 Rounds'!Q:Q,0)+1&amp;":J"&amp;-1+MATCH(2,'Player 1 Rounds'!E:E,0)),0),1))=TRUE(),"",INDEX(INDIRECT("'Player 1 Rounds'!q"&amp;MATCH(A51,'Player 1 Rounds'!Q:Q,0)+1&amp;":q"&amp;-1+MATCH(2,'Player 1 Rounds'!E:E,0)),MATCH(TRUE(),INDIRECT("'Player 1 Rounds'!J"&amp;MATCH(A51,'Player 1 Rounds'!Q:Q,0)+1&amp;":J"&amp;-1+MATCH(2,'Player 1 Rounds'!E:E,0)),0),1)),A$3:A51,0))=TRUE(),IF(ISNA(INDEX(INDIRECT("'Player 1 Rounds'!q"&amp;MATCH(A51,'Player 1 Rounds'!Q:Q,0)+1&amp;":q"&amp;-1+MATCH(2,'Player 1 Rounds'!E:E,0)),MATCH(TRUE(),INDIRECT("'Player 1 Rounds'!J"&amp;MATCH(A51,'Player 1 Rounds'!Q:Q,0)+1&amp;":J"&amp;-1+MATCH(2,'Player 1 Rounds'!E:E,0)),0),1))=TRUE(),"",INDEX(INDIRECT("'Player 1 Rounds'!q"&amp;MATCH(A51,'Player 1 Rounds'!Q:Q,0)+1&amp;":q"&amp;-1+MATCH(2,'Player 1 Rounds'!E:E,0)),MATCH(TRUE(),INDIRECT("'Player 1 Rounds'!J"&amp;MATCH(A51,'Player 1 Rounds'!Q:Q,0)+1&amp;":J"&amp;-1+MATCH(2,'Player 1 Rounds'!E:E,0)),0),1)),"")</f>
        <v>2011 Summertime Open</v>
      </c>
      <c r="B52" s="14">
        <f ca="1">IF(ISERROR(INDEX('Player 1 Rounds'!O:O,MATCH(Head2Head!A52,'Player 1 Rounds'!Q:Q,0)))=TRUE,"",INDEX('Player 1 Rounds'!O:O,MATCH(Head2Head!A52,'Player 1 Rounds'!Q:Q,0)))</f>
        <v>40711</v>
      </c>
      <c r="C52" s="3"/>
    </row>
    <row r="53" spans="1:3" ht="21.75" customHeight="1" x14ac:dyDescent="0.25">
      <c r="A53" s="13" t="str">
        <f ca="1">IF(ISNA(MATCH(IF(ISNA(INDEX(INDIRECT("'Player 1 Rounds'!q"&amp;MATCH(A52,'Player 1 Rounds'!Q:Q,0)+1&amp;":q"&amp;-1+MATCH(2,'Player 1 Rounds'!E:E,0)),MATCH(TRUE(),INDIRECT("'Player 1 Rounds'!J"&amp;MATCH(A52,'Player 1 Rounds'!Q:Q,0)+1&amp;":J"&amp;-1+MATCH(2,'Player 1 Rounds'!E:E,0)),0),1))=TRUE(),"",INDEX(INDIRECT("'Player 1 Rounds'!q"&amp;MATCH(A52,'Player 1 Rounds'!Q:Q,0)+1&amp;":q"&amp;-1+MATCH(2,'Player 1 Rounds'!E:E,0)),MATCH(TRUE(),INDIRECT("'Player 1 Rounds'!J"&amp;MATCH(A52,'Player 1 Rounds'!Q:Q,0)+1&amp;":J"&amp;-1+MATCH(2,'Player 1 Rounds'!E:E,0)),0),1)),A$3:A52,0))=TRUE(),IF(ISNA(INDEX(INDIRECT("'Player 1 Rounds'!q"&amp;MATCH(A52,'Player 1 Rounds'!Q:Q,0)+1&amp;":q"&amp;-1+MATCH(2,'Player 1 Rounds'!E:E,0)),MATCH(TRUE(),INDIRECT("'Player 1 Rounds'!J"&amp;MATCH(A52,'Player 1 Rounds'!Q:Q,0)+1&amp;":J"&amp;-1+MATCH(2,'Player 1 Rounds'!E:E,0)),0),1))=TRUE(),"",INDEX(INDIRECT("'Player 1 Rounds'!q"&amp;MATCH(A52,'Player 1 Rounds'!Q:Q,0)+1&amp;":q"&amp;-1+MATCH(2,'Player 1 Rounds'!E:E,0)),MATCH(TRUE(),INDIRECT("'Player 1 Rounds'!J"&amp;MATCH(A52,'Player 1 Rounds'!Q:Q,0)+1&amp;":J"&amp;-1+MATCH(2,'Player 1 Rounds'!E:E,0)),0),1)),"")</f>
        <v>2011 Brent Hambrick Memorial Open</v>
      </c>
      <c r="B53" s="14">
        <f ca="1">IF(ISERROR(INDEX('Player 1 Rounds'!O:O,MATCH(Head2Head!A53,'Player 1 Rounds'!Q:Q,0)))=TRUE,"",INDEX('Player 1 Rounds'!O:O,MATCH(Head2Head!A53,'Player 1 Rounds'!Q:Q,0)))</f>
        <v>40698</v>
      </c>
      <c r="C53" s="3"/>
    </row>
    <row r="54" spans="1:3" ht="21.75" customHeight="1" x14ac:dyDescent="0.25">
      <c r="A54" s="13" t="str">
        <f ca="1">IF(ISNA(MATCH(IF(ISNA(INDEX(INDIRECT("'Player 1 Rounds'!q"&amp;MATCH(A53,'Player 1 Rounds'!Q:Q,0)+1&amp;":q"&amp;-1+MATCH(2,'Player 1 Rounds'!E:E,0)),MATCH(TRUE(),INDIRECT("'Player 1 Rounds'!J"&amp;MATCH(A53,'Player 1 Rounds'!Q:Q,0)+1&amp;":J"&amp;-1+MATCH(2,'Player 1 Rounds'!E:E,0)),0),1))=TRUE(),"",INDEX(INDIRECT("'Player 1 Rounds'!q"&amp;MATCH(A53,'Player 1 Rounds'!Q:Q,0)+1&amp;":q"&amp;-1+MATCH(2,'Player 1 Rounds'!E:E,0)),MATCH(TRUE(),INDIRECT("'Player 1 Rounds'!J"&amp;MATCH(A53,'Player 1 Rounds'!Q:Q,0)+1&amp;":J"&amp;-1+MATCH(2,'Player 1 Rounds'!E:E,0)),0),1)),A$3:A53,0))=TRUE(),IF(ISNA(INDEX(INDIRECT("'Player 1 Rounds'!q"&amp;MATCH(A53,'Player 1 Rounds'!Q:Q,0)+1&amp;":q"&amp;-1+MATCH(2,'Player 1 Rounds'!E:E,0)),MATCH(TRUE(),INDIRECT("'Player 1 Rounds'!J"&amp;MATCH(A53,'Player 1 Rounds'!Q:Q,0)+1&amp;":J"&amp;-1+MATCH(2,'Player 1 Rounds'!E:E,0)),0),1))=TRUE(),"",INDEX(INDIRECT("'Player 1 Rounds'!q"&amp;MATCH(A53,'Player 1 Rounds'!Q:Q,0)+1&amp;":q"&amp;-1+MATCH(2,'Player 1 Rounds'!E:E,0)),MATCH(TRUE(),INDIRECT("'Player 1 Rounds'!J"&amp;MATCH(A53,'Player 1 Rounds'!Q:Q,0)+1&amp;":J"&amp;-1+MATCH(2,'Player 1 Rounds'!E:E,0)),0),1)),"")</f>
        <v>2019 DGPT - Jonesboro Open</v>
      </c>
      <c r="B54" s="14">
        <f ca="1">IF(ISERROR(INDEX('Player 1 Rounds'!O:O,MATCH(Head2Head!A54,'Player 1 Rounds'!Q:Q,0)))=TRUE,"",INDEX('Player 1 Rounds'!O:O,MATCH(Head2Head!A54,'Player 1 Rounds'!Q:Q,0)))</f>
        <v>43567</v>
      </c>
      <c r="C54" s="3"/>
    </row>
    <row r="55" spans="1:3" ht="21.75" customHeight="1" x14ac:dyDescent="0.25">
      <c r="A55" s="13" t="str">
        <f ca="1">IF(ISNA(MATCH(IF(ISNA(INDEX(INDIRECT("'Player 1 Rounds'!q"&amp;MATCH(A54,'Player 1 Rounds'!Q:Q,0)+1&amp;":q"&amp;-1+MATCH(2,'Player 1 Rounds'!E:E,0)),MATCH(TRUE(),INDIRECT("'Player 1 Rounds'!J"&amp;MATCH(A54,'Player 1 Rounds'!Q:Q,0)+1&amp;":J"&amp;-1+MATCH(2,'Player 1 Rounds'!E:E,0)),0),1))=TRUE(),"",INDEX(INDIRECT("'Player 1 Rounds'!q"&amp;MATCH(A54,'Player 1 Rounds'!Q:Q,0)+1&amp;":q"&amp;-1+MATCH(2,'Player 1 Rounds'!E:E,0)),MATCH(TRUE(),INDIRECT("'Player 1 Rounds'!J"&amp;MATCH(A54,'Player 1 Rounds'!Q:Q,0)+1&amp;":J"&amp;-1+MATCH(2,'Player 1 Rounds'!E:E,0)),0),1)),A$3:A54,0))=TRUE(),IF(ISNA(INDEX(INDIRECT("'Player 1 Rounds'!q"&amp;MATCH(A54,'Player 1 Rounds'!Q:Q,0)+1&amp;":q"&amp;-1+MATCH(2,'Player 1 Rounds'!E:E,0)),MATCH(TRUE(),INDIRECT("'Player 1 Rounds'!J"&amp;MATCH(A54,'Player 1 Rounds'!Q:Q,0)+1&amp;":J"&amp;-1+MATCH(2,'Player 1 Rounds'!E:E,0)),0),1))=TRUE(),"",INDEX(INDIRECT("'Player 1 Rounds'!q"&amp;MATCH(A54,'Player 1 Rounds'!Q:Q,0)+1&amp;":q"&amp;-1+MATCH(2,'Player 1 Rounds'!E:E,0)),MATCH(TRUE(),INDIRECT("'Player 1 Rounds'!J"&amp;MATCH(A54,'Player 1 Rounds'!Q:Q,0)+1&amp;":J"&amp;-1+MATCH(2,'Player 1 Rounds'!E:E,0)),0),1)),"")</f>
        <v>2019 Las Vegas Challenge presented by Innova Champion Discs - National Tour</v>
      </c>
      <c r="B55" s="14">
        <f ca="1">IF(ISERROR(INDEX('Player 1 Rounds'!O:O,MATCH(Head2Head!A55,'Player 1 Rounds'!Q:Q,0)))=TRUE,"",INDEX('Player 1 Rounds'!O:O,MATCH(Head2Head!A55,'Player 1 Rounds'!Q:Q,0)))</f>
        <v>43517</v>
      </c>
      <c r="C55" s="3"/>
    </row>
    <row r="56" spans="1:3" ht="21.75" customHeight="1" x14ac:dyDescent="0.25">
      <c r="A56" s="13" t="str">
        <f ca="1">IF(ISNA(MATCH(IF(ISNA(INDEX(INDIRECT("'Player 1 Rounds'!q"&amp;MATCH(A55,'Player 1 Rounds'!Q:Q,0)+1&amp;":q"&amp;-1+MATCH(2,'Player 1 Rounds'!E:E,0)),MATCH(TRUE(),INDIRECT("'Player 1 Rounds'!J"&amp;MATCH(A55,'Player 1 Rounds'!Q:Q,0)+1&amp;":J"&amp;-1+MATCH(2,'Player 1 Rounds'!E:E,0)),0),1))=TRUE(),"",INDEX(INDIRECT("'Player 1 Rounds'!q"&amp;MATCH(A55,'Player 1 Rounds'!Q:Q,0)+1&amp;":q"&amp;-1+MATCH(2,'Player 1 Rounds'!E:E,0)),MATCH(TRUE(),INDIRECT("'Player 1 Rounds'!J"&amp;MATCH(A55,'Player 1 Rounds'!Q:Q,0)+1&amp;":J"&amp;-1+MATCH(2,'Player 1 Rounds'!E:E,0)),0),1)),A$3:A55,0))=TRUE(),IF(ISNA(INDEX(INDIRECT("'Player 1 Rounds'!q"&amp;MATCH(A55,'Player 1 Rounds'!Q:Q,0)+1&amp;":q"&amp;-1+MATCH(2,'Player 1 Rounds'!E:E,0)),MATCH(TRUE(),INDIRECT("'Player 1 Rounds'!J"&amp;MATCH(A55,'Player 1 Rounds'!Q:Q,0)+1&amp;":J"&amp;-1+MATCH(2,'Player 1 Rounds'!E:E,0)),0),1))=TRUE(),"",INDEX(INDIRECT("'Player 1 Rounds'!q"&amp;MATCH(A55,'Player 1 Rounds'!Q:Q,0)+1&amp;":q"&amp;-1+MATCH(2,'Player 1 Rounds'!E:E,0)),MATCH(TRUE(),INDIRECT("'Player 1 Rounds'!J"&amp;MATCH(A55,'Player 1 Rounds'!Q:Q,0)+1&amp;":J"&amp;-1+MATCH(2,'Player 1 Rounds'!E:E,0)),0),1)),"")</f>
        <v>2019 DGPT - Memorial Championship Presented by Discraft</v>
      </c>
      <c r="B56" s="14">
        <f ca="1">IF(ISERROR(INDEX('Player 1 Rounds'!O:O,MATCH(Head2Head!A56,'Player 1 Rounds'!Q:Q,0)))=TRUE,"",INDEX('Player 1 Rounds'!O:O,MATCH(Head2Head!A56,'Player 1 Rounds'!Q:Q,0)))</f>
        <v>43524</v>
      </c>
      <c r="C56" s="3"/>
    </row>
    <row r="57" spans="1:3" ht="21.75" customHeight="1" x14ac:dyDescent="0.25">
      <c r="A57" s="13" t="str">
        <f ca="1">IF(ISNA(MATCH(IF(ISNA(INDEX(INDIRECT("'Player 1 Rounds'!q"&amp;MATCH(A56,'Player 1 Rounds'!Q:Q,0)+1&amp;":q"&amp;-1+MATCH(2,'Player 1 Rounds'!E:E,0)),MATCH(TRUE(),INDIRECT("'Player 1 Rounds'!J"&amp;MATCH(A56,'Player 1 Rounds'!Q:Q,0)+1&amp;":J"&amp;-1+MATCH(2,'Player 1 Rounds'!E:E,0)),0),1))=TRUE(),"",INDEX(INDIRECT("'Player 1 Rounds'!q"&amp;MATCH(A56,'Player 1 Rounds'!Q:Q,0)+1&amp;":q"&amp;-1+MATCH(2,'Player 1 Rounds'!E:E,0)),MATCH(TRUE(),INDIRECT("'Player 1 Rounds'!J"&amp;MATCH(A56,'Player 1 Rounds'!Q:Q,0)+1&amp;":J"&amp;-1+MATCH(2,'Player 1 Rounds'!E:E,0)),0),1)),A$3:A56,0))=TRUE(),IF(ISNA(INDEX(INDIRECT("'Player 1 Rounds'!q"&amp;MATCH(A56,'Player 1 Rounds'!Q:Q,0)+1&amp;":q"&amp;-1+MATCH(2,'Player 1 Rounds'!E:E,0)),MATCH(TRUE(),INDIRECT("'Player 1 Rounds'!J"&amp;MATCH(A56,'Player 1 Rounds'!Q:Q,0)+1&amp;":J"&amp;-1+MATCH(2,'Player 1 Rounds'!E:E,0)),0),1))=TRUE(),"",INDEX(INDIRECT("'Player 1 Rounds'!q"&amp;MATCH(A56,'Player 1 Rounds'!Q:Q,0)+1&amp;":q"&amp;-1+MATCH(2,'Player 1 Rounds'!E:E,0)),MATCH(TRUE(),INDIRECT("'Player 1 Rounds'!J"&amp;MATCH(A56,'Player 1 Rounds'!Q:Q,0)+1&amp;":J"&amp;-1+MATCH(2,'Player 1 Rounds'!E:E,0)),0),1)),"")</f>
        <v>2011 Beaver State Fling</v>
      </c>
      <c r="B57" s="14">
        <f ca="1">IF(ISERROR(INDEX('Player 1 Rounds'!O:O,MATCH(Head2Head!A57,'Player 1 Rounds'!Q:Q,0)))=TRUE,"",INDEX('Player 1 Rounds'!O:O,MATCH(Head2Head!A57,'Player 1 Rounds'!Q:Q,0)))</f>
        <v>40718</v>
      </c>
      <c r="C57" s="3"/>
    </row>
    <row r="58" spans="1:3" ht="21.75" customHeight="1" x14ac:dyDescent="0.25">
      <c r="A58" s="13" t="str">
        <f ca="1">IF(ISNA(MATCH(IF(ISNA(INDEX(INDIRECT("'Player 1 Rounds'!q"&amp;MATCH(A57,'Player 1 Rounds'!Q:Q,0)+1&amp;":q"&amp;-1+MATCH(2,'Player 1 Rounds'!E:E,0)),MATCH(TRUE(),INDIRECT("'Player 1 Rounds'!J"&amp;MATCH(A57,'Player 1 Rounds'!Q:Q,0)+1&amp;":J"&amp;-1+MATCH(2,'Player 1 Rounds'!E:E,0)),0),1))=TRUE(),"",INDEX(INDIRECT("'Player 1 Rounds'!q"&amp;MATCH(A57,'Player 1 Rounds'!Q:Q,0)+1&amp;":q"&amp;-1+MATCH(2,'Player 1 Rounds'!E:E,0)),MATCH(TRUE(),INDIRECT("'Player 1 Rounds'!J"&amp;MATCH(A57,'Player 1 Rounds'!Q:Q,0)+1&amp;":J"&amp;-1+MATCH(2,'Player 1 Rounds'!E:E,0)),0),1)),A$3:A57,0))=TRUE(),IF(ISNA(INDEX(INDIRECT("'Player 1 Rounds'!q"&amp;MATCH(A57,'Player 1 Rounds'!Q:Q,0)+1&amp;":q"&amp;-1+MATCH(2,'Player 1 Rounds'!E:E,0)),MATCH(TRUE(),INDIRECT("'Player 1 Rounds'!J"&amp;MATCH(A57,'Player 1 Rounds'!Q:Q,0)+1&amp;":J"&amp;-1+MATCH(2,'Player 1 Rounds'!E:E,0)),0),1))=TRUE(),"",INDEX(INDIRECT("'Player 1 Rounds'!q"&amp;MATCH(A57,'Player 1 Rounds'!Q:Q,0)+1&amp;":q"&amp;-1+MATCH(2,'Player 1 Rounds'!E:E,0)),MATCH(TRUE(),INDIRECT("'Player 1 Rounds'!J"&amp;MATCH(A57,'Player 1 Rounds'!Q:Q,0)+1&amp;":J"&amp;-1+MATCH(2,'Player 1 Rounds'!E:E,0)),0),1)),"")</f>
        <v>2019 DGPT - Waco Annual Charity Open presented by Dynamic Discs</v>
      </c>
      <c r="B58" s="14">
        <f ca="1">IF(ISERROR(INDEX('Player 1 Rounds'!O:O,MATCH(Head2Head!A58,'Player 1 Rounds'!Q:Q,0)))=TRUE,"",INDEX('Player 1 Rounds'!O:O,MATCH(Head2Head!A58,'Player 1 Rounds'!Q:Q,0)))</f>
        <v>43538</v>
      </c>
      <c r="C58" s="3"/>
    </row>
    <row r="59" spans="1:3" ht="21.75" customHeight="1" x14ac:dyDescent="0.25">
      <c r="A59" s="13" t="str">
        <f ca="1">IF(ISNA(MATCH(IF(ISNA(INDEX(INDIRECT("'Player 1 Rounds'!q"&amp;MATCH(A58,'Player 1 Rounds'!Q:Q,0)+1&amp;":q"&amp;-1+MATCH(2,'Player 1 Rounds'!E:E,0)),MATCH(TRUE(),INDIRECT("'Player 1 Rounds'!J"&amp;MATCH(A58,'Player 1 Rounds'!Q:Q,0)+1&amp;":J"&amp;-1+MATCH(2,'Player 1 Rounds'!E:E,0)),0),1))=TRUE(),"",INDEX(INDIRECT("'Player 1 Rounds'!q"&amp;MATCH(A58,'Player 1 Rounds'!Q:Q,0)+1&amp;":q"&amp;-1+MATCH(2,'Player 1 Rounds'!E:E,0)),MATCH(TRUE(),INDIRECT("'Player 1 Rounds'!J"&amp;MATCH(A58,'Player 1 Rounds'!Q:Q,0)+1&amp;":J"&amp;-1+MATCH(2,'Player 1 Rounds'!E:E,0)),0),1)),A$3:A58,0))=TRUE(),IF(ISNA(INDEX(INDIRECT("'Player 1 Rounds'!q"&amp;MATCH(A58,'Player 1 Rounds'!Q:Q,0)+1&amp;":q"&amp;-1+MATCH(2,'Player 1 Rounds'!E:E,0)),MATCH(TRUE(),INDIRECT("'Player 1 Rounds'!J"&amp;MATCH(A58,'Player 1 Rounds'!Q:Q,0)+1&amp;":J"&amp;-1+MATCH(2,'Player 1 Rounds'!E:E,0)),0),1))=TRUE(),"",INDEX(INDIRECT("'Player 1 Rounds'!q"&amp;MATCH(A58,'Player 1 Rounds'!Q:Q,0)+1&amp;":q"&amp;-1+MATCH(2,'Player 1 Rounds'!E:E,0)),MATCH(TRUE(),INDIRECT("'Player 1 Rounds'!J"&amp;MATCH(A58,'Player 1 Rounds'!Q:Q,0)+1&amp;":J"&amp;-1+MATCH(2,'Player 1 Rounds'!E:E,0)),0),1)),"")</f>
        <v>2012 The Memorial Championship presented by Discraft</v>
      </c>
      <c r="B59" s="14">
        <f ca="1">IF(ISERROR(INDEX('Player 1 Rounds'!O:O,MATCH(Head2Head!A59,'Player 1 Rounds'!Q:Q,0)))=TRUE,"",INDEX('Player 1 Rounds'!O:O,MATCH(Head2Head!A59,'Player 1 Rounds'!Q:Q,0)))</f>
        <v>40968</v>
      </c>
      <c r="C59" s="3"/>
    </row>
    <row r="60" spans="1:3" ht="21.75" customHeight="1" x14ac:dyDescent="0.25">
      <c r="A60" s="13" t="str">
        <f ca="1">IF(ISNA(MATCH(IF(ISNA(INDEX(INDIRECT("'Player 1 Rounds'!q"&amp;MATCH(A59,'Player 1 Rounds'!Q:Q,0)+1&amp;":q"&amp;-1+MATCH(2,'Player 1 Rounds'!E:E,0)),MATCH(TRUE(),INDIRECT("'Player 1 Rounds'!J"&amp;MATCH(A59,'Player 1 Rounds'!Q:Q,0)+1&amp;":J"&amp;-1+MATCH(2,'Player 1 Rounds'!E:E,0)),0),1))=TRUE(),"",INDEX(INDIRECT("'Player 1 Rounds'!q"&amp;MATCH(A59,'Player 1 Rounds'!Q:Q,0)+1&amp;":q"&amp;-1+MATCH(2,'Player 1 Rounds'!E:E,0)),MATCH(TRUE(),INDIRECT("'Player 1 Rounds'!J"&amp;MATCH(A59,'Player 1 Rounds'!Q:Q,0)+1&amp;":J"&amp;-1+MATCH(2,'Player 1 Rounds'!E:E,0)),0),1)),A$3:A59,0))=TRUE(),IF(ISNA(INDEX(INDIRECT("'Player 1 Rounds'!q"&amp;MATCH(A59,'Player 1 Rounds'!Q:Q,0)+1&amp;":q"&amp;-1+MATCH(2,'Player 1 Rounds'!E:E,0)),MATCH(TRUE(),INDIRECT("'Player 1 Rounds'!J"&amp;MATCH(A59,'Player 1 Rounds'!Q:Q,0)+1&amp;":J"&amp;-1+MATCH(2,'Player 1 Rounds'!E:E,0)),0),1))=TRUE(),"",INDEX(INDIRECT("'Player 1 Rounds'!q"&amp;MATCH(A59,'Player 1 Rounds'!Q:Q,0)+1&amp;":q"&amp;-1+MATCH(2,'Player 1 Rounds'!E:E,0)),MATCH(TRUE(),INDIRECT("'Player 1 Rounds'!J"&amp;MATCH(A59,'Player 1 Rounds'!Q:Q,0)+1&amp;":J"&amp;-1+MATCH(2,'Player 1 Rounds'!E:E,0)),0),1)),"")</f>
        <v>2018 Santa Cruz Masters Cup presented by Innova - National Tour</v>
      </c>
      <c r="B60" s="14">
        <f ca="1">IF(ISERROR(INDEX('Player 1 Rounds'!O:O,MATCH(Head2Head!A60,'Player 1 Rounds'!Q:Q,0)))=TRUE,"",INDEX('Player 1 Rounds'!O:O,MATCH(Head2Head!A60,'Player 1 Rounds'!Q:Q,0)))</f>
        <v>43238</v>
      </c>
      <c r="C60" s="3"/>
    </row>
    <row r="61" spans="1:3" ht="21.75" customHeight="1" x14ac:dyDescent="0.25">
      <c r="A61" s="13" t="str">
        <f ca="1">IF(ISNA(MATCH(IF(ISNA(INDEX(INDIRECT("'Player 1 Rounds'!q"&amp;MATCH(A60,'Player 1 Rounds'!Q:Q,0)+1&amp;":q"&amp;-1+MATCH(2,'Player 1 Rounds'!E:E,0)),MATCH(TRUE(),INDIRECT("'Player 1 Rounds'!J"&amp;MATCH(A60,'Player 1 Rounds'!Q:Q,0)+1&amp;":J"&amp;-1+MATCH(2,'Player 1 Rounds'!E:E,0)),0),1))=TRUE(),"",INDEX(INDIRECT("'Player 1 Rounds'!q"&amp;MATCH(A60,'Player 1 Rounds'!Q:Q,0)+1&amp;":q"&amp;-1+MATCH(2,'Player 1 Rounds'!E:E,0)),MATCH(TRUE(),INDIRECT("'Player 1 Rounds'!J"&amp;MATCH(A60,'Player 1 Rounds'!Q:Q,0)+1&amp;":J"&amp;-1+MATCH(2,'Player 1 Rounds'!E:E,0)),0),1)),A$3:A60,0))=TRUE(),IF(ISNA(INDEX(INDIRECT("'Player 1 Rounds'!q"&amp;MATCH(A60,'Player 1 Rounds'!Q:Q,0)+1&amp;":q"&amp;-1+MATCH(2,'Player 1 Rounds'!E:E,0)),MATCH(TRUE(),INDIRECT("'Player 1 Rounds'!J"&amp;MATCH(A60,'Player 1 Rounds'!Q:Q,0)+1&amp;":J"&amp;-1+MATCH(2,'Player 1 Rounds'!E:E,0)),0),1))=TRUE(),"",INDEX(INDIRECT("'Player 1 Rounds'!q"&amp;MATCH(A60,'Player 1 Rounds'!Q:Q,0)+1&amp;":q"&amp;-1+MATCH(2,'Player 1 Rounds'!E:E,0)),MATCH(TRUE(),INDIRECT("'Player 1 Rounds'!J"&amp;MATCH(A60,'Player 1 Rounds'!Q:Q,0)+1&amp;":J"&amp;-1+MATCH(2,'Player 1 Rounds'!E:E,0)),0),1)),"")</f>
        <v>2018 DGPT - San Francisco Open presented by Innova Champion Discs</v>
      </c>
      <c r="B61" s="14">
        <f ca="1">IF(ISERROR(INDEX('Player 1 Rounds'!O:O,MATCH(Head2Head!A61,'Player 1 Rounds'!Q:Q,0)))=TRUE,"",INDEX('Player 1 Rounds'!O:O,MATCH(Head2Head!A61,'Player 1 Rounds'!Q:Q,0)))</f>
        <v>43245</v>
      </c>
      <c r="C61" s="3"/>
    </row>
    <row r="62" spans="1:3" ht="21.75" customHeight="1" x14ac:dyDescent="0.25">
      <c r="A62" s="13" t="str">
        <f ca="1">IF(ISNA(MATCH(IF(ISNA(INDEX(INDIRECT("'Player 1 Rounds'!q"&amp;MATCH(A61,'Player 1 Rounds'!Q:Q,0)+1&amp;":q"&amp;-1+MATCH(2,'Player 1 Rounds'!E:E,0)),MATCH(TRUE(),INDIRECT("'Player 1 Rounds'!J"&amp;MATCH(A61,'Player 1 Rounds'!Q:Q,0)+1&amp;":J"&amp;-1+MATCH(2,'Player 1 Rounds'!E:E,0)),0),1))=TRUE(),"",INDEX(INDIRECT("'Player 1 Rounds'!q"&amp;MATCH(A61,'Player 1 Rounds'!Q:Q,0)+1&amp;":q"&amp;-1+MATCH(2,'Player 1 Rounds'!E:E,0)),MATCH(TRUE(),INDIRECT("'Player 1 Rounds'!J"&amp;MATCH(A61,'Player 1 Rounds'!Q:Q,0)+1&amp;":J"&amp;-1+MATCH(2,'Player 1 Rounds'!E:E,0)),0),1)),A$3:A61,0))=TRUE(),IF(ISNA(INDEX(INDIRECT("'Player 1 Rounds'!q"&amp;MATCH(A61,'Player 1 Rounds'!Q:Q,0)+1&amp;":q"&amp;-1+MATCH(2,'Player 1 Rounds'!E:E,0)),MATCH(TRUE(),INDIRECT("'Player 1 Rounds'!J"&amp;MATCH(A61,'Player 1 Rounds'!Q:Q,0)+1&amp;":J"&amp;-1+MATCH(2,'Player 1 Rounds'!E:E,0)),0),1))=TRUE(),"",INDEX(INDIRECT("'Player 1 Rounds'!q"&amp;MATCH(A61,'Player 1 Rounds'!Q:Q,0)+1&amp;":q"&amp;-1+MATCH(2,'Player 1 Rounds'!E:E,0)),MATCH(TRUE(),INDIRECT("'Player 1 Rounds'!J"&amp;MATCH(A61,'Player 1 Rounds'!Q:Q,0)+1&amp;":J"&amp;-1+MATCH(2,'Player 1 Rounds'!E:E,0)),0),1)),"")</f>
        <v>2018 DGPT - Utah Open Presented by Prodigy Disc</v>
      </c>
      <c r="B62" s="14">
        <f ca="1">IF(ISERROR(INDEX('Player 1 Rounds'!O:O,MATCH(Head2Head!A62,'Player 1 Rounds'!Q:Q,0)))=TRUE,"",INDEX('Player 1 Rounds'!O:O,MATCH(Head2Head!A62,'Player 1 Rounds'!Q:Q,0)))</f>
        <v>43273</v>
      </c>
      <c r="C62" s="3"/>
    </row>
    <row r="63" spans="1:3" ht="21.75" customHeight="1" x14ac:dyDescent="0.25">
      <c r="A63" s="13" t="str">
        <f ca="1">IF(ISNA(MATCH(IF(ISNA(INDEX(INDIRECT("'Player 1 Rounds'!q"&amp;MATCH(A62,'Player 1 Rounds'!Q:Q,0)+1&amp;":q"&amp;-1+MATCH(2,'Player 1 Rounds'!E:E,0)),MATCH(TRUE(),INDIRECT("'Player 1 Rounds'!J"&amp;MATCH(A62,'Player 1 Rounds'!Q:Q,0)+1&amp;":J"&amp;-1+MATCH(2,'Player 1 Rounds'!E:E,0)),0),1))=TRUE(),"",INDEX(INDIRECT("'Player 1 Rounds'!q"&amp;MATCH(A62,'Player 1 Rounds'!Q:Q,0)+1&amp;":q"&amp;-1+MATCH(2,'Player 1 Rounds'!E:E,0)),MATCH(TRUE(),INDIRECT("'Player 1 Rounds'!J"&amp;MATCH(A62,'Player 1 Rounds'!Q:Q,0)+1&amp;":J"&amp;-1+MATCH(2,'Player 1 Rounds'!E:E,0)),0),1)),A$3:A62,0))=TRUE(),IF(ISNA(INDEX(INDIRECT("'Player 1 Rounds'!q"&amp;MATCH(A62,'Player 1 Rounds'!Q:Q,0)+1&amp;":q"&amp;-1+MATCH(2,'Player 1 Rounds'!E:E,0)),MATCH(TRUE(),INDIRECT("'Player 1 Rounds'!J"&amp;MATCH(A62,'Player 1 Rounds'!Q:Q,0)+1&amp;":J"&amp;-1+MATCH(2,'Player 1 Rounds'!E:E,0)),0),1))=TRUE(),"",INDEX(INDIRECT("'Player 1 Rounds'!q"&amp;MATCH(A62,'Player 1 Rounds'!Q:Q,0)+1&amp;":q"&amp;-1+MATCH(2,'Player 1 Rounds'!E:E,0)),MATCH(TRUE(),INDIRECT("'Player 1 Rounds'!J"&amp;MATCH(A62,'Player 1 Rounds'!Q:Q,0)+1&amp;":J"&amp;-1+MATCH(2,'Player 1 Rounds'!E:E,0)),0),1)),"")</f>
        <v>2018 Beaver State Fling presented by KEEN - National Tour</v>
      </c>
      <c r="B63" s="14">
        <f ca="1">IF(ISERROR(INDEX('Player 1 Rounds'!O:O,MATCH(Head2Head!A63,'Player 1 Rounds'!Q:Q,0)))=TRUE,"",INDEX('Player 1 Rounds'!O:O,MATCH(Head2Head!A63,'Player 1 Rounds'!Q:Q,0)))</f>
        <v>43259</v>
      </c>
      <c r="C63" s="3"/>
    </row>
    <row r="64" spans="1:3" ht="21.75" customHeight="1" x14ac:dyDescent="0.25">
      <c r="A64" s="13" t="str">
        <f ca="1">IF(ISNA(MATCH(IF(ISNA(INDEX(INDIRECT("'Player 1 Rounds'!q"&amp;MATCH(A63,'Player 1 Rounds'!Q:Q,0)+1&amp;":q"&amp;-1+MATCH(2,'Player 1 Rounds'!E:E,0)),MATCH(TRUE(),INDIRECT("'Player 1 Rounds'!J"&amp;MATCH(A63,'Player 1 Rounds'!Q:Q,0)+1&amp;":J"&amp;-1+MATCH(2,'Player 1 Rounds'!E:E,0)),0),1))=TRUE(),"",INDEX(INDIRECT("'Player 1 Rounds'!q"&amp;MATCH(A63,'Player 1 Rounds'!Q:Q,0)+1&amp;":q"&amp;-1+MATCH(2,'Player 1 Rounds'!E:E,0)),MATCH(TRUE(),INDIRECT("'Player 1 Rounds'!J"&amp;MATCH(A63,'Player 1 Rounds'!Q:Q,0)+1&amp;":J"&amp;-1+MATCH(2,'Player 1 Rounds'!E:E,0)),0),1)),A$3:A63,0))=TRUE(),IF(ISNA(INDEX(INDIRECT("'Player 1 Rounds'!q"&amp;MATCH(A63,'Player 1 Rounds'!Q:Q,0)+1&amp;":q"&amp;-1+MATCH(2,'Player 1 Rounds'!E:E,0)),MATCH(TRUE(),INDIRECT("'Player 1 Rounds'!J"&amp;MATCH(A63,'Player 1 Rounds'!Q:Q,0)+1&amp;":J"&amp;-1+MATCH(2,'Player 1 Rounds'!E:E,0)),0),1))=TRUE(),"",INDEX(INDIRECT("'Player 1 Rounds'!q"&amp;MATCH(A63,'Player 1 Rounds'!Q:Q,0)+1&amp;":q"&amp;-1+MATCH(2,'Player 1 Rounds'!E:E,0)),MATCH(TRUE(),INDIRECT("'Player 1 Rounds'!J"&amp;MATCH(A63,'Player 1 Rounds'!Q:Q,0)+1&amp;":J"&amp;-1+MATCH(2,'Player 1 Rounds'!E:E,0)),0),1)),"")</f>
        <v>2012 Gentlemen's Club Challenge Presented by DiscGolfValues.com - Pro</v>
      </c>
      <c r="B64" s="14">
        <f ca="1">IF(ISERROR(INDEX('Player 1 Rounds'!O:O,MATCH(Head2Head!A64,'Player 1 Rounds'!Q:Q,0)))=TRUE,"",INDEX('Player 1 Rounds'!O:O,MATCH(Head2Head!A64,'Player 1 Rounds'!Q:Q,0)))</f>
        <v>40963</v>
      </c>
      <c r="C64" s="3"/>
    </row>
    <row r="65" spans="1:3" ht="21.75" customHeight="1" x14ac:dyDescent="0.25">
      <c r="A65" s="13" t="str">
        <f ca="1">IF(ISNA(MATCH(IF(ISNA(INDEX(INDIRECT("'Player 1 Rounds'!q"&amp;MATCH(A64,'Player 1 Rounds'!Q:Q,0)+1&amp;":q"&amp;-1+MATCH(2,'Player 1 Rounds'!E:E,0)),MATCH(TRUE(),INDIRECT("'Player 1 Rounds'!J"&amp;MATCH(A64,'Player 1 Rounds'!Q:Q,0)+1&amp;":J"&amp;-1+MATCH(2,'Player 1 Rounds'!E:E,0)),0),1))=TRUE(),"",INDEX(INDIRECT("'Player 1 Rounds'!q"&amp;MATCH(A64,'Player 1 Rounds'!Q:Q,0)+1&amp;":q"&amp;-1+MATCH(2,'Player 1 Rounds'!E:E,0)),MATCH(TRUE(),INDIRECT("'Player 1 Rounds'!J"&amp;MATCH(A64,'Player 1 Rounds'!Q:Q,0)+1&amp;":J"&amp;-1+MATCH(2,'Player 1 Rounds'!E:E,0)),0),1)),A$3:A64,0))=TRUE(),IF(ISNA(INDEX(INDIRECT("'Player 1 Rounds'!q"&amp;MATCH(A64,'Player 1 Rounds'!Q:Q,0)+1&amp;":q"&amp;-1+MATCH(2,'Player 1 Rounds'!E:E,0)),MATCH(TRUE(),INDIRECT("'Player 1 Rounds'!J"&amp;MATCH(A64,'Player 1 Rounds'!Q:Q,0)+1&amp;":J"&amp;-1+MATCH(2,'Player 1 Rounds'!E:E,0)),0),1))=TRUE(),"",INDEX(INDIRECT("'Player 1 Rounds'!q"&amp;MATCH(A64,'Player 1 Rounds'!Q:Q,0)+1&amp;":q"&amp;-1+MATCH(2,'Player 1 Rounds'!E:E,0)),MATCH(TRUE(),INDIRECT("'Player 1 Rounds'!J"&amp;MATCH(A64,'Player 1 Rounds'!Q:Q,0)+1&amp;":J"&amp;-1+MATCH(2,'Player 1 Rounds'!E:E,0)),0),1)),"")</f>
        <v>2012 Dynamic Discs Glass Blown Open sponsored by Discraft</v>
      </c>
      <c r="B65" s="14">
        <f ca="1">IF(ISERROR(INDEX('Player 1 Rounds'!O:O,MATCH(Head2Head!A65,'Player 1 Rounds'!Q:Q,0)))=TRUE,"",INDEX('Player 1 Rounds'!O:O,MATCH(Head2Head!A65,'Player 1 Rounds'!Q:Q,0)))</f>
        <v>41012</v>
      </c>
      <c r="C65" s="3"/>
    </row>
    <row r="66" spans="1:3" ht="21.75" customHeight="1" x14ac:dyDescent="0.25">
      <c r="A66" s="13" t="str">
        <f ca="1">IF(ISNA(MATCH(IF(ISNA(INDEX(INDIRECT("'Player 1 Rounds'!q"&amp;MATCH(A65,'Player 1 Rounds'!Q:Q,0)+1&amp;":q"&amp;-1+MATCH(2,'Player 1 Rounds'!E:E,0)),MATCH(TRUE(),INDIRECT("'Player 1 Rounds'!J"&amp;MATCH(A65,'Player 1 Rounds'!Q:Q,0)+1&amp;":J"&amp;-1+MATCH(2,'Player 1 Rounds'!E:E,0)),0),1))=TRUE(),"",INDEX(INDIRECT("'Player 1 Rounds'!q"&amp;MATCH(A65,'Player 1 Rounds'!Q:Q,0)+1&amp;":q"&amp;-1+MATCH(2,'Player 1 Rounds'!E:E,0)),MATCH(TRUE(),INDIRECT("'Player 1 Rounds'!J"&amp;MATCH(A65,'Player 1 Rounds'!Q:Q,0)+1&amp;":J"&amp;-1+MATCH(2,'Player 1 Rounds'!E:E,0)),0),1)),A$3:A65,0))=TRUE(),IF(ISNA(INDEX(INDIRECT("'Player 1 Rounds'!q"&amp;MATCH(A65,'Player 1 Rounds'!Q:Q,0)+1&amp;":q"&amp;-1+MATCH(2,'Player 1 Rounds'!E:E,0)),MATCH(TRUE(),INDIRECT("'Player 1 Rounds'!J"&amp;MATCH(A65,'Player 1 Rounds'!Q:Q,0)+1&amp;":J"&amp;-1+MATCH(2,'Player 1 Rounds'!E:E,0)),0),1))=TRUE(),"",INDEX(INDIRECT("'Player 1 Rounds'!q"&amp;MATCH(A65,'Player 1 Rounds'!Q:Q,0)+1&amp;":q"&amp;-1+MATCH(2,'Player 1 Rounds'!E:E,0)),MATCH(TRUE(),INDIRECT("'Player 1 Rounds'!J"&amp;MATCH(A65,'Player 1 Rounds'!Q:Q,0)+1&amp;":J"&amp;-1+MATCH(2,'Player 1 Rounds'!E:E,0)),0),1)),"")</f>
        <v>2012 SOKY Championships</v>
      </c>
      <c r="B66" s="14">
        <f ca="1">IF(ISERROR(INDEX('Player 1 Rounds'!O:O,MATCH(Head2Head!A66,'Player 1 Rounds'!Q:Q,0)))=TRUE,"",INDEX('Player 1 Rounds'!O:O,MATCH(Head2Head!A66,'Player 1 Rounds'!Q:Q,0)))</f>
        <v>41020</v>
      </c>
      <c r="C66" s="3"/>
    </row>
    <row r="67" spans="1:3" ht="21.75" customHeight="1" x14ac:dyDescent="0.25">
      <c r="A67" s="13" t="str">
        <f ca="1">IF(ISNA(MATCH(IF(ISNA(INDEX(INDIRECT("'Player 1 Rounds'!q"&amp;MATCH(A66,'Player 1 Rounds'!Q:Q,0)+1&amp;":q"&amp;-1+MATCH(2,'Player 1 Rounds'!E:E,0)),MATCH(TRUE(),INDIRECT("'Player 1 Rounds'!J"&amp;MATCH(A66,'Player 1 Rounds'!Q:Q,0)+1&amp;":J"&amp;-1+MATCH(2,'Player 1 Rounds'!E:E,0)),0),1))=TRUE(),"",INDEX(INDIRECT("'Player 1 Rounds'!q"&amp;MATCH(A66,'Player 1 Rounds'!Q:Q,0)+1&amp;":q"&amp;-1+MATCH(2,'Player 1 Rounds'!E:E,0)),MATCH(TRUE(),INDIRECT("'Player 1 Rounds'!J"&amp;MATCH(A66,'Player 1 Rounds'!Q:Q,0)+1&amp;":J"&amp;-1+MATCH(2,'Player 1 Rounds'!E:E,0)),0),1)),A$3:A66,0))=TRUE(),IF(ISNA(INDEX(INDIRECT("'Player 1 Rounds'!q"&amp;MATCH(A66,'Player 1 Rounds'!Q:Q,0)+1&amp;":q"&amp;-1+MATCH(2,'Player 1 Rounds'!E:E,0)),MATCH(TRUE(),INDIRECT("'Player 1 Rounds'!J"&amp;MATCH(A66,'Player 1 Rounds'!Q:Q,0)+1&amp;":J"&amp;-1+MATCH(2,'Player 1 Rounds'!E:E,0)),0),1))=TRUE(),"",INDEX(INDIRECT("'Player 1 Rounds'!q"&amp;MATCH(A66,'Player 1 Rounds'!Q:Q,0)+1&amp;":q"&amp;-1+MATCH(2,'Player 1 Rounds'!E:E,0)),MATCH(TRUE(),INDIRECT("'Player 1 Rounds'!J"&amp;MATCH(A66,'Player 1 Rounds'!Q:Q,0)+1&amp;":J"&amp;-1+MATCH(2,'Player 1 Rounds'!E:E,0)),0),1)),"")</f>
        <v>2018 Arby's DFW presents the Nick Hyde Memorial - Pro Weekend - powered by Innova driven by Hyzerbomb</v>
      </c>
      <c r="B67" s="14">
        <f ca="1">IF(ISERROR(INDEX('Player 1 Rounds'!O:O,MATCH(Head2Head!A67,'Player 1 Rounds'!Q:Q,0)))=TRUE,"",INDEX('Player 1 Rounds'!O:O,MATCH(Head2Head!A67,'Player 1 Rounds'!Q:Q,0)))</f>
        <v>43224</v>
      </c>
      <c r="C67" s="3"/>
    </row>
    <row r="68" spans="1:3" ht="21.75" customHeight="1" x14ac:dyDescent="0.25">
      <c r="A68" s="13" t="str">
        <f ca="1">IF(ISNA(MATCH(IF(ISNA(INDEX(INDIRECT("'Player 1 Rounds'!q"&amp;MATCH(A67,'Player 1 Rounds'!Q:Q,0)+1&amp;":q"&amp;-1+MATCH(2,'Player 1 Rounds'!E:E,0)),MATCH(TRUE(),INDIRECT("'Player 1 Rounds'!J"&amp;MATCH(A67,'Player 1 Rounds'!Q:Q,0)+1&amp;":J"&amp;-1+MATCH(2,'Player 1 Rounds'!E:E,0)),0),1))=TRUE(),"",INDEX(INDIRECT("'Player 1 Rounds'!q"&amp;MATCH(A67,'Player 1 Rounds'!Q:Q,0)+1&amp;":q"&amp;-1+MATCH(2,'Player 1 Rounds'!E:E,0)),MATCH(TRUE(),INDIRECT("'Player 1 Rounds'!J"&amp;MATCH(A67,'Player 1 Rounds'!Q:Q,0)+1&amp;":J"&amp;-1+MATCH(2,'Player 1 Rounds'!E:E,0)),0),1)),A$3:A67,0))=TRUE(),IF(ISNA(INDEX(INDIRECT("'Player 1 Rounds'!q"&amp;MATCH(A67,'Player 1 Rounds'!Q:Q,0)+1&amp;":q"&amp;-1+MATCH(2,'Player 1 Rounds'!E:E,0)),MATCH(TRUE(),INDIRECT("'Player 1 Rounds'!J"&amp;MATCH(A67,'Player 1 Rounds'!Q:Q,0)+1&amp;":J"&amp;-1+MATCH(2,'Player 1 Rounds'!E:E,0)),0),1))=TRUE(),"",INDEX(INDIRECT("'Player 1 Rounds'!q"&amp;MATCH(A67,'Player 1 Rounds'!Q:Q,0)+1&amp;":q"&amp;-1+MATCH(2,'Player 1 Rounds'!E:E,0)),MATCH(TRUE(),INDIRECT("'Player 1 Rounds'!J"&amp;MATCH(A67,'Player 1 Rounds'!Q:Q,0)+1&amp;":J"&amp;-1+MATCH(2,'Player 1 Rounds'!E:E,0)),0),1)),"")</f>
        <v>2018 Dynamic Discs Glass Blown Open - National Tour</v>
      </c>
      <c r="B68" s="14">
        <f ca="1">IF(ISERROR(INDEX('Player 1 Rounds'!O:O,MATCH(Head2Head!A68,'Player 1 Rounds'!Q:Q,0)))=TRUE,"",INDEX('Player 1 Rounds'!O:O,MATCH(Head2Head!A68,'Player 1 Rounds'!Q:Q,0)))</f>
        <v>43216</v>
      </c>
      <c r="C68" s="3"/>
    </row>
    <row r="69" spans="1:3" ht="21.75" customHeight="1" x14ac:dyDescent="0.25">
      <c r="A69" s="13" t="str">
        <f ca="1">IF(ISNA(MATCH(IF(ISNA(INDEX(INDIRECT("'Player 1 Rounds'!q"&amp;MATCH(A68,'Player 1 Rounds'!Q:Q,0)+1&amp;":q"&amp;-1+MATCH(2,'Player 1 Rounds'!E:E,0)),MATCH(TRUE(),INDIRECT("'Player 1 Rounds'!J"&amp;MATCH(A68,'Player 1 Rounds'!Q:Q,0)+1&amp;":J"&amp;-1+MATCH(2,'Player 1 Rounds'!E:E,0)),0),1))=TRUE(),"",INDEX(INDIRECT("'Player 1 Rounds'!q"&amp;MATCH(A68,'Player 1 Rounds'!Q:Q,0)+1&amp;":q"&amp;-1+MATCH(2,'Player 1 Rounds'!E:E,0)),MATCH(TRUE(),INDIRECT("'Player 1 Rounds'!J"&amp;MATCH(A68,'Player 1 Rounds'!Q:Q,0)+1&amp;":J"&amp;-1+MATCH(2,'Player 1 Rounds'!E:E,0)),0),1)),A$3:A68,0))=TRUE(),IF(ISNA(INDEX(INDIRECT("'Player 1 Rounds'!q"&amp;MATCH(A68,'Player 1 Rounds'!Q:Q,0)+1&amp;":q"&amp;-1+MATCH(2,'Player 1 Rounds'!E:E,0)),MATCH(TRUE(),INDIRECT("'Player 1 Rounds'!J"&amp;MATCH(A68,'Player 1 Rounds'!Q:Q,0)+1&amp;":J"&amp;-1+MATCH(2,'Player 1 Rounds'!E:E,0)),0),1))=TRUE(),"",INDEX(INDIRECT("'Player 1 Rounds'!q"&amp;MATCH(A68,'Player 1 Rounds'!Q:Q,0)+1&amp;":q"&amp;-1+MATCH(2,'Player 1 Rounds'!E:E,0)),MATCH(TRUE(),INDIRECT("'Player 1 Rounds'!J"&amp;MATCH(A68,'Player 1 Rounds'!Q:Q,0)+1&amp;":J"&amp;-1+MATCH(2,'Player 1 Rounds'!E:E,0)),0),1)),"")</f>
        <v>2011 Moccasin Lake Open</v>
      </c>
      <c r="B69" s="14">
        <f ca="1">IF(ISERROR(INDEX('Player 1 Rounds'!O:O,MATCH(Head2Head!A69,'Player 1 Rounds'!Q:Q,0)))=TRUE,"",INDEX('Player 1 Rounds'!O:O,MATCH(Head2Head!A69,'Player 1 Rounds'!Q:Q,0)))</f>
        <v>40859</v>
      </c>
      <c r="C69" s="3"/>
    </row>
    <row r="70" spans="1:3" ht="21.75" customHeight="1" x14ac:dyDescent="0.25">
      <c r="A70" s="13" t="str">
        <f ca="1">IF(ISNA(MATCH(IF(ISNA(INDEX(INDIRECT("'Player 1 Rounds'!q"&amp;MATCH(A69,'Player 1 Rounds'!Q:Q,0)+1&amp;":q"&amp;-1+MATCH(2,'Player 1 Rounds'!E:E,0)),MATCH(TRUE(),INDIRECT("'Player 1 Rounds'!J"&amp;MATCH(A69,'Player 1 Rounds'!Q:Q,0)+1&amp;":J"&amp;-1+MATCH(2,'Player 1 Rounds'!E:E,0)),0),1))=TRUE(),"",INDEX(INDIRECT("'Player 1 Rounds'!q"&amp;MATCH(A69,'Player 1 Rounds'!Q:Q,0)+1&amp;":q"&amp;-1+MATCH(2,'Player 1 Rounds'!E:E,0)),MATCH(TRUE(),INDIRECT("'Player 1 Rounds'!J"&amp;MATCH(A69,'Player 1 Rounds'!Q:Q,0)+1&amp;":J"&amp;-1+MATCH(2,'Player 1 Rounds'!E:E,0)),0),1)),A$3:A69,0))=TRUE(),IF(ISNA(INDEX(INDIRECT("'Player 1 Rounds'!q"&amp;MATCH(A69,'Player 1 Rounds'!Q:Q,0)+1&amp;":q"&amp;-1+MATCH(2,'Player 1 Rounds'!E:E,0)),MATCH(TRUE(),INDIRECT("'Player 1 Rounds'!J"&amp;MATCH(A69,'Player 1 Rounds'!Q:Q,0)+1&amp;":J"&amp;-1+MATCH(2,'Player 1 Rounds'!E:E,0)),0),1))=TRUE(),"",INDEX(INDIRECT("'Player 1 Rounds'!q"&amp;MATCH(A69,'Player 1 Rounds'!Q:Q,0)+1&amp;":q"&amp;-1+MATCH(2,'Player 1 Rounds'!E:E,0)),MATCH(TRUE(),INDIRECT("'Player 1 Rounds'!J"&amp;MATCH(A69,'Player 1 Rounds'!Q:Q,0)+1&amp;":J"&amp;-1+MATCH(2,'Player 1 Rounds'!E:E,0)),0),1)),"")</f>
        <v>2018 DGPT - Discraft Ledgestone Insurance Open</v>
      </c>
      <c r="B70" s="14">
        <f ca="1">IF(ISERROR(INDEX('Player 1 Rounds'!O:O,MATCH(Head2Head!A70,'Player 1 Rounds'!Q:Q,0)))=TRUE,"",INDEX('Player 1 Rounds'!O:O,MATCH(Head2Head!A70,'Player 1 Rounds'!Q:Q,0)))</f>
        <v>43321</v>
      </c>
      <c r="C70" s="3"/>
    </row>
    <row r="71" spans="1:3" ht="21.75" customHeight="1" x14ac:dyDescent="0.25">
      <c r="A71" s="13" t="str">
        <f ca="1">IF(ISNA(MATCH(IF(ISNA(INDEX(INDIRECT("'Player 1 Rounds'!q"&amp;MATCH(A70,'Player 1 Rounds'!Q:Q,0)+1&amp;":q"&amp;-1+MATCH(2,'Player 1 Rounds'!E:E,0)),MATCH(TRUE(),INDIRECT("'Player 1 Rounds'!J"&amp;MATCH(A70,'Player 1 Rounds'!Q:Q,0)+1&amp;":J"&amp;-1+MATCH(2,'Player 1 Rounds'!E:E,0)),0),1))=TRUE(),"",INDEX(INDIRECT("'Player 1 Rounds'!q"&amp;MATCH(A70,'Player 1 Rounds'!Q:Q,0)+1&amp;":q"&amp;-1+MATCH(2,'Player 1 Rounds'!E:E,0)),MATCH(TRUE(),INDIRECT("'Player 1 Rounds'!J"&amp;MATCH(A70,'Player 1 Rounds'!Q:Q,0)+1&amp;":J"&amp;-1+MATCH(2,'Player 1 Rounds'!E:E,0)),0),1)),A$3:A70,0))=TRUE(),IF(ISNA(INDEX(INDIRECT("'Player 1 Rounds'!q"&amp;MATCH(A70,'Player 1 Rounds'!Q:Q,0)+1&amp;":q"&amp;-1+MATCH(2,'Player 1 Rounds'!E:E,0)),MATCH(TRUE(),INDIRECT("'Player 1 Rounds'!J"&amp;MATCH(A70,'Player 1 Rounds'!Q:Q,0)+1&amp;":J"&amp;-1+MATCH(2,'Player 1 Rounds'!E:E,0)),0),1))=TRUE(),"",INDEX(INDIRECT("'Player 1 Rounds'!q"&amp;MATCH(A70,'Player 1 Rounds'!Q:Q,0)+1&amp;":q"&amp;-1+MATCH(2,'Player 1 Rounds'!E:E,0)),MATCH(TRUE(),INDIRECT("'Player 1 Rounds'!J"&amp;MATCH(A70,'Player 1 Rounds'!Q:Q,0)+1&amp;":J"&amp;-1+MATCH(2,'Player 1 Rounds'!E:E,0)),0),1)),"")</f>
        <v>Konopiště Open 2018</v>
      </c>
      <c r="B71" s="14">
        <f ca="1">IF(ISERROR(INDEX('Player 1 Rounds'!O:O,MATCH(Head2Head!A71,'Player 1 Rounds'!Q:Q,0)))=TRUE,"",INDEX('Player 1 Rounds'!O:O,MATCH(Head2Head!A71,'Player 1 Rounds'!Q:Q,0)))</f>
        <v>43293</v>
      </c>
      <c r="C71" s="3"/>
    </row>
    <row r="72" spans="1:3" ht="21.75" customHeight="1" x14ac:dyDescent="0.25">
      <c r="A72" s="13" t="str">
        <f ca="1">IF(ISNA(MATCH(IF(ISNA(INDEX(INDIRECT("'Player 1 Rounds'!q"&amp;MATCH(A71,'Player 1 Rounds'!Q:Q,0)+1&amp;":q"&amp;-1+MATCH(2,'Player 1 Rounds'!E:E,0)),MATCH(TRUE(),INDIRECT("'Player 1 Rounds'!J"&amp;MATCH(A71,'Player 1 Rounds'!Q:Q,0)+1&amp;":J"&amp;-1+MATCH(2,'Player 1 Rounds'!E:E,0)),0),1))=TRUE(),"",INDEX(INDIRECT("'Player 1 Rounds'!q"&amp;MATCH(A71,'Player 1 Rounds'!Q:Q,0)+1&amp;":q"&amp;-1+MATCH(2,'Player 1 Rounds'!E:E,0)),MATCH(TRUE(),INDIRECT("'Player 1 Rounds'!J"&amp;MATCH(A71,'Player 1 Rounds'!Q:Q,0)+1&amp;":J"&amp;-1+MATCH(2,'Player 1 Rounds'!E:E,0)),0),1)),A$3:A71,0))=TRUE(),IF(ISNA(INDEX(INDIRECT("'Player 1 Rounds'!q"&amp;MATCH(A71,'Player 1 Rounds'!Q:Q,0)+1&amp;":q"&amp;-1+MATCH(2,'Player 1 Rounds'!E:E,0)),MATCH(TRUE(),INDIRECT("'Player 1 Rounds'!J"&amp;MATCH(A71,'Player 1 Rounds'!Q:Q,0)+1&amp;":J"&amp;-1+MATCH(2,'Player 1 Rounds'!E:E,0)),0),1))=TRUE(),"",INDEX(INDIRECT("'Player 1 Rounds'!q"&amp;MATCH(A71,'Player 1 Rounds'!Q:Q,0)+1&amp;":q"&amp;-1+MATCH(2,'Player 1 Rounds'!E:E,0)),MATCH(TRUE(),INDIRECT("'Player 1 Rounds'!J"&amp;MATCH(A71,'Player 1 Rounds'!Q:Q,0)+1&amp;":J"&amp;-1+MATCH(2,'Player 1 Rounds'!E:E,0)),0),1)),"")</f>
        <v>2015 Scandinavian Open presented by Latitude 64</v>
      </c>
      <c r="B72" s="14">
        <f ca="1">IF(ISERROR(INDEX('Player 1 Rounds'!O:O,MATCH(Head2Head!A72,'Player 1 Rounds'!Q:Q,0)))=TRUE,"",INDEX('Player 1 Rounds'!O:O,MATCH(Head2Head!A72,'Player 1 Rounds'!Q:Q,0)))</f>
        <v>42193</v>
      </c>
      <c r="C72" s="3"/>
    </row>
    <row r="73" spans="1:3" ht="21.75" customHeight="1" x14ac:dyDescent="0.25">
      <c r="A73" s="13" t="str">
        <f ca="1">IF(ISNA(MATCH(IF(ISNA(INDEX(INDIRECT("'Player 1 Rounds'!q"&amp;MATCH(A72,'Player 1 Rounds'!Q:Q,0)+1&amp;":q"&amp;-1+MATCH(2,'Player 1 Rounds'!E:E,0)),MATCH(TRUE(),INDIRECT("'Player 1 Rounds'!J"&amp;MATCH(A72,'Player 1 Rounds'!Q:Q,0)+1&amp;":J"&amp;-1+MATCH(2,'Player 1 Rounds'!E:E,0)),0),1))=TRUE(),"",INDEX(INDIRECT("'Player 1 Rounds'!q"&amp;MATCH(A72,'Player 1 Rounds'!Q:Q,0)+1&amp;":q"&amp;-1+MATCH(2,'Player 1 Rounds'!E:E,0)),MATCH(TRUE(),INDIRECT("'Player 1 Rounds'!J"&amp;MATCH(A72,'Player 1 Rounds'!Q:Q,0)+1&amp;":J"&amp;-1+MATCH(2,'Player 1 Rounds'!E:E,0)),0),1)),A$3:A72,0))=TRUE(),IF(ISNA(INDEX(INDIRECT("'Player 1 Rounds'!q"&amp;MATCH(A72,'Player 1 Rounds'!Q:Q,0)+1&amp;":q"&amp;-1+MATCH(2,'Player 1 Rounds'!E:E,0)),MATCH(TRUE(),INDIRECT("'Player 1 Rounds'!J"&amp;MATCH(A72,'Player 1 Rounds'!Q:Q,0)+1&amp;":J"&amp;-1+MATCH(2,'Player 1 Rounds'!E:E,0)),0),1))=TRUE(),"",INDEX(INDIRECT("'Player 1 Rounds'!q"&amp;MATCH(A72,'Player 1 Rounds'!Q:Q,0)+1&amp;":q"&amp;-1+MATCH(2,'Player 1 Rounds'!E:E,0)),MATCH(TRUE(),INDIRECT("'Player 1 Rounds'!J"&amp;MATCH(A72,'Player 1 Rounds'!Q:Q,0)+1&amp;":J"&amp;-1+MATCH(2,'Player 1 Rounds'!E:E,0)),0),1)),"")</f>
        <v>2014 Dynamic Discs Glass Blown Open Sponsored by Latitude 64</v>
      </c>
      <c r="B73" s="14">
        <f ca="1">IF(ISERROR(INDEX('Player 1 Rounds'!O:O,MATCH(Head2Head!A73,'Player 1 Rounds'!Q:Q,0)))=TRUE,"",INDEX('Player 1 Rounds'!O:O,MATCH(Head2Head!A73,'Player 1 Rounds'!Q:Q,0)))</f>
        <v>41761</v>
      </c>
      <c r="C73" s="3"/>
    </row>
    <row r="74" spans="1:3" ht="21.75" customHeight="1" x14ac:dyDescent="0.25">
      <c r="A74" s="13" t="str">
        <f ca="1">IF(ISNA(MATCH(IF(ISNA(INDEX(INDIRECT("'Player 1 Rounds'!q"&amp;MATCH(A73,'Player 1 Rounds'!Q:Q,0)+1&amp;":q"&amp;-1+MATCH(2,'Player 1 Rounds'!E:E,0)),MATCH(TRUE(),INDIRECT("'Player 1 Rounds'!J"&amp;MATCH(A73,'Player 1 Rounds'!Q:Q,0)+1&amp;":J"&amp;-1+MATCH(2,'Player 1 Rounds'!E:E,0)),0),1))=TRUE(),"",INDEX(INDIRECT("'Player 1 Rounds'!q"&amp;MATCH(A73,'Player 1 Rounds'!Q:Q,0)+1&amp;":q"&amp;-1+MATCH(2,'Player 1 Rounds'!E:E,0)),MATCH(TRUE(),INDIRECT("'Player 1 Rounds'!J"&amp;MATCH(A73,'Player 1 Rounds'!Q:Q,0)+1&amp;":J"&amp;-1+MATCH(2,'Player 1 Rounds'!E:E,0)),0),1)),A$3:A73,0))=TRUE(),IF(ISNA(INDEX(INDIRECT("'Player 1 Rounds'!q"&amp;MATCH(A73,'Player 1 Rounds'!Q:Q,0)+1&amp;":q"&amp;-1+MATCH(2,'Player 1 Rounds'!E:E,0)),MATCH(TRUE(),INDIRECT("'Player 1 Rounds'!J"&amp;MATCH(A73,'Player 1 Rounds'!Q:Q,0)+1&amp;":J"&amp;-1+MATCH(2,'Player 1 Rounds'!E:E,0)),0),1))=TRUE(),"",INDEX(INDIRECT("'Player 1 Rounds'!q"&amp;MATCH(A73,'Player 1 Rounds'!Q:Q,0)+1&amp;":q"&amp;-1+MATCH(2,'Player 1 Rounds'!E:E,0)),MATCH(TRUE(),INDIRECT("'Player 1 Rounds'!J"&amp;MATCH(A73,'Player 1 Rounds'!Q:Q,0)+1&amp;":J"&amp;-1+MATCH(2,'Player 1 Rounds'!E:E,0)),0),1)),"")</f>
        <v>2015 PDGA Professional Disc Golf World Championships</v>
      </c>
      <c r="B74" s="14">
        <f ca="1">IF(ISERROR(INDEX('Player 1 Rounds'!O:O,MATCH(Head2Head!A74,'Player 1 Rounds'!Q:Q,0)))=TRUE,"",INDEX('Player 1 Rounds'!O:O,MATCH(Head2Head!A74,'Player 1 Rounds'!Q:Q,0)))</f>
        <v>42220</v>
      </c>
      <c r="C74" s="3"/>
    </row>
    <row r="75" spans="1:3" ht="21.75" customHeight="1" x14ac:dyDescent="0.25">
      <c r="A75" s="13" t="str">
        <f ca="1">IF(ISNA(MATCH(IF(ISNA(INDEX(INDIRECT("'Player 1 Rounds'!q"&amp;MATCH(A74,'Player 1 Rounds'!Q:Q,0)+1&amp;":q"&amp;-1+MATCH(2,'Player 1 Rounds'!E:E,0)),MATCH(TRUE(),INDIRECT("'Player 1 Rounds'!J"&amp;MATCH(A74,'Player 1 Rounds'!Q:Q,0)+1&amp;":J"&amp;-1+MATCH(2,'Player 1 Rounds'!E:E,0)),0),1))=TRUE(),"",INDEX(INDIRECT("'Player 1 Rounds'!q"&amp;MATCH(A74,'Player 1 Rounds'!Q:Q,0)+1&amp;":q"&amp;-1+MATCH(2,'Player 1 Rounds'!E:E,0)),MATCH(TRUE(),INDIRECT("'Player 1 Rounds'!J"&amp;MATCH(A74,'Player 1 Rounds'!Q:Q,0)+1&amp;":J"&amp;-1+MATCH(2,'Player 1 Rounds'!E:E,0)),0),1)),A$3:A74,0))=TRUE(),IF(ISNA(INDEX(INDIRECT("'Player 1 Rounds'!q"&amp;MATCH(A74,'Player 1 Rounds'!Q:Q,0)+1&amp;":q"&amp;-1+MATCH(2,'Player 1 Rounds'!E:E,0)),MATCH(TRUE(),INDIRECT("'Player 1 Rounds'!J"&amp;MATCH(A74,'Player 1 Rounds'!Q:Q,0)+1&amp;":J"&amp;-1+MATCH(2,'Player 1 Rounds'!E:E,0)),0),1))=TRUE(),"",INDEX(INDIRECT("'Player 1 Rounds'!q"&amp;MATCH(A74,'Player 1 Rounds'!Q:Q,0)+1&amp;":q"&amp;-1+MATCH(2,'Player 1 Rounds'!E:E,0)),MATCH(TRUE(),INDIRECT("'Player 1 Rounds'!J"&amp;MATCH(A74,'Player 1 Rounds'!Q:Q,0)+1&amp;":J"&amp;-1+MATCH(2,'Player 1 Rounds'!E:E,0)),0),1)),"")</f>
        <v>2015 European Open</v>
      </c>
      <c r="B75" s="14">
        <f ca="1">IF(ISERROR(INDEX('Player 1 Rounds'!O:O,MATCH(Head2Head!A75,'Player 1 Rounds'!Q:Q,0)))=TRUE,"",INDEX('Player 1 Rounds'!O:O,MATCH(Head2Head!A75,'Player 1 Rounds'!Q:Q,0)))</f>
        <v>42201</v>
      </c>
      <c r="C75" s="3"/>
    </row>
    <row r="76" spans="1:3" ht="21.75" customHeight="1" x14ac:dyDescent="0.25">
      <c r="A76" s="13" t="str">
        <f ca="1">IF(ISNA(MATCH(IF(ISNA(INDEX(INDIRECT("'Player 1 Rounds'!q"&amp;MATCH(A75,'Player 1 Rounds'!Q:Q,0)+1&amp;":q"&amp;-1+MATCH(2,'Player 1 Rounds'!E:E,0)),MATCH(TRUE(),INDIRECT("'Player 1 Rounds'!J"&amp;MATCH(A75,'Player 1 Rounds'!Q:Q,0)+1&amp;":J"&amp;-1+MATCH(2,'Player 1 Rounds'!E:E,0)),0),1))=TRUE(),"",INDEX(INDIRECT("'Player 1 Rounds'!q"&amp;MATCH(A75,'Player 1 Rounds'!Q:Q,0)+1&amp;":q"&amp;-1+MATCH(2,'Player 1 Rounds'!E:E,0)),MATCH(TRUE(),INDIRECT("'Player 1 Rounds'!J"&amp;MATCH(A75,'Player 1 Rounds'!Q:Q,0)+1&amp;":J"&amp;-1+MATCH(2,'Player 1 Rounds'!E:E,0)),0),1)),A$3:A75,0))=TRUE(),IF(ISNA(INDEX(INDIRECT("'Player 1 Rounds'!q"&amp;MATCH(A75,'Player 1 Rounds'!Q:Q,0)+1&amp;":q"&amp;-1+MATCH(2,'Player 1 Rounds'!E:E,0)),MATCH(TRUE(),INDIRECT("'Player 1 Rounds'!J"&amp;MATCH(A75,'Player 1 Rounds'!Q:Q,0)+1&amp;":J"&amp;-1+MATCH(2,'Player 1 Rounds'!E:E,0)),0),1))=TRUE(),"",INDEX(INDIRECT("'Player 1 Rounds'!q"&amp;MATCH(A75,'Player 1 Rounds'!Q:Q,0)+1&amp;":q"&amp;-1+MATCH(2,'Player 1 Rounds'!E:E,0)),MATCH(TRUE(),INDIRECT("'Player 1 Rounds'!J"&amp;MATCH(A75,'Player 1 Rounds'!Q:Q,0)+1&amp;":J"&amp;-1+MATCH(2,'Player 1 Rounds'!E:E,0)),0),1)),"")</f>
        <v>2014 4 The Chains DG Open</v>
      </c>
      <c r="B76" s="14">
        <f ca="1">IF(ISERROR(INDEX('Player 1 Rounds'!O:O,MATCH(Head2Head!A76,'Player 1 Rounds'!Q:Q,0)))=TRUE,"",INDEX('Player 1 Rounds'!O:O,MATCH(Head2Head!A76,'Player 1 Rounds'!Q:Q,0)))</f>
        <v>41741</v>
      </c>
      <c r="C76" s="3"/>
    </row>
    <row r="77" spans="1:3" ht="21.75" customHeight="1" x14ac:dyDescent="0.25">
      <c r="A77" s="13" t="str">
        <f ca="1">IF(ISNA(MATCH(IF(ISNA(INDEX(INDIRECT("'Player 1 Rounds'!q"&amp;MATCH(A76,'Player 1 Rounds'!Q:Q,0)+1&amp;":q"&amp;-1+MATCH(2,'Player 1 Rounds'!E:E,0)),MATCH(TRUE(),INDIRECT("'Player 1 Rounds'!J"&amp;MATCH(A76,'Player 1 Rounds'!Q:Q,0)+1&amp;":J"&amp;-1+MATCH(2,'Player 1 Rounds'!E:E,0)),0),1))=TRUE(),"",INDEX(INDIRECT("'Player 1 Rounds'!q"&amp;MATCH(A76,'Player 1 Rounds'!Q:Q,0)+1&amp;":q"&amp;-1+MATCH(2,'Player 1 Rounds'!E:E,0)),MATCH(TRUE(),INDIRECT("'Player 1 Rounds'!J"&amp;MATCH(A76,'Player 1 Rounds'!Q:Q,0)+1&amp;":J"&amp;-1+MATCH(2,'Player 1 Rounds'!E:E,0)),0),1)),A$3:A76,0))=TRUE(),IF(ISNA(INDEX(INDIRECT("'Player 1 Rounds'!q"&amp;MATCH(A76,'Player 1 Rounds'!Q:Q,0)+1&amp;":q"&amp;-1+MATCH(2,'Player 1 Rounds'!E:E,0)),MATCH(TRUE(),INDIRECT("'Player 1 Rounds'!J"&amp;MATCH(A76,'Player 1 Rounds'!Q:Q,0)+1&amp;":J"&amp;-1+MATCH(2,'Player 1 Rounds'!E:E,0)),0),1))=TRUE(),"",INDEX(INDIRECT("'Player 1 Rounds'!q"&amp;MATCH(A76,'Player 1 Rounds'!Q:Q,0)+1&amp;":q"&amp;-1+MATCH(2,'Player 1 Rounds'!E:E,0)),MATCH(TRUE(),INDIRECT("'Player 1 Rounds'!J"&amp;MATCH(A76,'Player 1 Rounds'!Q:Q,0)+1&amp;":J"&amp;-1+MATCH(2,'Player 1 Rounds'!E:E,0)),0),1)),"")</f>
        <v>The 2014 Japan Open</v>
      </c>
      <c r="B77" s="14">
        <f ca="1">IF(ISERROR(INDEX('Player 1 Rounds'!O:O,MATCH(Head2Head!A77,'Player 1 Rounds'!Q:Q,0)))=TRUE,"",INDEX('Player 1 Rounds'!O:O,MATCH(Head2Head!A77,'Player 1 Rounds'!Q:Q,0)))</f>
        <v>41795</v>
      </c>
      <c r="C77" s="3"/>
    </row>
    <row r="78" spans="1:3" ht="21.75" customHeight="1" x14ac:dyDescent="0.25">
      <c r="A78" s="13" t="str">
        <f ca="1">IF(ISNA(MATCH(IF(ISNA(INDEX(INDIRECT("'Player 1 Rounds'!q"&amp;MATCH(A77,'Player 1 Rounds'!Q:Q,0)+1&amp;":q"&amp;-1+MATCH(2,'Player 1 Rounds'!E:E,0)),MATCH(TRUE(),INDIRECT("'Player 1 Rounds'!J"&amp;MATCH(A77,'Player 1 Rounds'!Q:Q,0)+1&amp;":J"&amp;-1+MATCH(2,'Player 1 Rounds'!E:E,0)),0),1))=TRUE(),"",INDEX(INDIRECT("'Player 1 Rounds'!q"&amp;MATCH(A77,'Player 1 Rounds'!Q:Q,0)+1&amp;":q"&amp;-1+MATCH(2,'Player 1 Rounds'!E:E,0)),MATCH(TRUE(),INDIRECT("'Player 1 Rounds'!J"&amp;MATCH(A77,'Player 1 Rounds'!Q:Q,0)+1&amp;":J"&amp;-1+MATCH(2,'Player 1 Rounds'!E:E,0)),0),1)),A$3:A77,0))=TRUE(),IF(ISNA(INDEX(INDIRECT("'Player 1 Rounds'!q"&amp;MATCH(A77,'Player 1 Rounds'!Q:Q,0)+1&amp;":q"&amp;-1+MATCH(2,'Player 1 Rounds'!E:E,0)),MATCH(TRUE(),INDIRECT("'Player 1 Rounds'!J"&amp;MATCH(A77,'Player 1 Rounds'!Q:Q,0)+1&amp;":J"&amp;-1+MATCH(2,'Player 1 Rounds'!E:E,0)),0),1))=TRUE(),"",INDEX(INDIRECT("'Player 1 Rounds'!q"&amp;MATCH(A77,'Player 1 Rounds'!Q:Q,0)+1&amp;":q"&amp;-1+MATCH(2,'Player 1 Rounds'!E:E,0)),MATCH(TRUE(),INDIRECT("'Player 1 Rounds'!J"&amp;MATCH(A77,'Player 1 Rounds'!Q:Q,0)+1&amp;":J"&amp;-1+MATCH(2,'Player 1 Rounds'!E:E,0)),0),1)),"")</f>
        <v>2015 St. Jude Disc Golf Charity Invitational</v>
      </c>
      <c r="B78" s="14">
        <f ca="1">IF(ISERROR(INDEX('Player 1 Rounds'!O:O,MATCH(Head2Head!A78,'Player 1 Rounds'!Q:Q,0)))=TRUE,"",INDEX('Player 1 Rounds'!O:O,MATCH(Head2Head!A78,'Player 1 Rounds'!Q:Q,0)))</f>
        <v>42146</v>
      </c>
      <c r="C78" s="3"/>
    </row>
    <row r="79" spans="1:3" ht="21.75" customHeight="1" x14ac:dyDescent="0.25">
      <c r="A79" s="13" t="str">
        <f ca="1">IF(ISNA(MATCH(IF(ISNA(INDEX(INDIRECT("'Player 1 Rounds'!q"&amp;MATCH(A78,'Player 1 Rounds'!Q:Q,0)+1&amp;":q"&amp;-1+MATCH(2,'Player 1 Rounds'!E:E,0)),MATCH(TRUE(),INDIRECT("'Player 1 Rounds'!J"&amp;MATCH(A78,'Player 1 Rounds'!Q:Q,0)+1&amp;":J"&amp;-1+MATCH(2,'Player 1 Rounds'!E:E,0)),0),1))=TRUE(),"",INDEX(INDIRECT("'Player 1 Rounds'!q"&amp;MATCH(A78,'Player 1 Rounds'!Q:Q,0)+1&amp;":q"&amp;-1+MATCH(2,'Player 1 Rounds'!E:E,0)),MATCH(TRUE(),INDIRECT("'Player 1 Rounds'!J"&amp;MATCH(A78,'Player 1 Rounds'!Q:Q,0)+1&amp;":J"&amp;-1+MATCH(2,'Player 1 Rounds'!E:E,0)),0),1)),A$3:A78,0))=TRUE(),IF(ISNA(INDEX(INDIRECT("'Player 1 Rounds'!q"&amp;MATCH(A78,'Player 1 Rounds'!Q:Q,0)+1&amp;":q"&amp;-1+MATCH(2,'Player 1 Rounds'!E:E,0)),MATCH(TRUE(),INDIRECT("'Player 1 Rounds'!J"&amp;MATCH(A78,'Player 1 Rounds'!Q:Q,0)+1&amp;":J"&amp;-1+MATCH(2,'Player 1 Rounds'!E:E,0)),0),1))=TRUE(),"",INDEX(INDIRECT("'Player 1 Rounds'!q"&amp;MATCH(A78,'Player 1 Rounds'!Q:Q,0)+1&amp;":q"&amp;-1+MATCH(2,'Player 1 Rounds'!E:E,0)),MATCH(TRUE(),INDIRECT("'Player 1 Rounds'!J"&amp;MATCH(A78,'Player 1 Rounds'!Q:Q,0)+1&amp;":J"&amp;-1+MATCH(2,'Player 1 Rounds'!E:E,0)),0),1)),"")</f>
        <v>2014 29th Annual "Steady" Ed Memorial Masters Cup - presented by DGA</v>
      </c>
      <c r="B79" s="14">
        <f ca="1">IF(ISERROR(INDEX('Player 1 Rounds'!O:O,MATCH(Head2Head!A79,'Player 1 Rounds'!Q:Q,0)))=TRUE,"",INDEX('Player 1 Rounds'!O:O,MATCH(Head2Head!A79,'Player 1 Rounds'!Q:Q,0)))</f>
        <v>41775</v>
      </c>
      <c r="C79" s="3"/>
    </row>
    <row r="80" spans="1:3" ht="21.75" customHeight="1" x14ac:dyDescent="0.25">
      <c r="A80" s="13" t="str">
        <f ca="1">IF(ISNA(MATCH(IF(ISNA(INDEX(INDIRECT("'Player 1 Rounds'!q"&amp;MATCH(A79,'Player 1 Rounds'!Q:Q,0)+1&amp;":q"&amp;-1+MATCH(2,'Player 1 Rounds'!E:E,0)),MATCH(TRUE(),INDIRECT("'Player 1 Rounds'!J"&amp;MATCH(A79,'Player 1 Rounds'!Q:Q,0)+1&amp;":J"&amp;-1+MATCH(2,'Player 1 Rounds'!E:E,0)),0),1))=TRUE(),"",INDEX(INDIRECT("'Player 1 Rounds'!q"&amp;MATCH(A79,'Player 1 Rounds'!Q:Q,0)+1&amp;":q"&amp;-1+MATCH(2,'Player 1 Rounds'!E:E,0)),MATCH(TRUE(),INDIRECT("'Player 1 Rounds'!J"&amp;MATCH(A79,'Player 1 Rounds'!Q:Q,0)+1&amp;":J"&amp;-1+MATCH(2,'Player 1 Rounds'!E:E,0)),0),1)),A$3:A79,0))=TRUE(),IF(ISNA(INDEX(INDIRECT("'Player 1 Rounds'!q"&amp;MATCH(A79,'Player 1 Rounds'!Q:Q,0)+1&amp;":q"&amp;-1+MATCH(2,'Player 1 Rounds'!E:E,0)),MATCH(TRUE(),INDIRECT("'Player 1 Rounds'!J"&amp;MATCH(A79,'Player 1 Rounds'!Q:Q,0)+1&amp;":J"&amp;-1+MATCH(2,'Player 1 Rounds'!E:E,0)),0),1))=TRUE(),"",INDEX(INDIRECT("'Player 1 Rounds'!q"&amp;MATCH(A79,'Player 1 Rounds'!Q:Q,0)+1&amp;":q"&amp;-1+MATCH(2,'Player 1 Rounds'!E:E,0)),MATCH(TRUE(),INDIRECT("'Player 1 Rounds'!J"&amp;MATCH(A79,'Player 1 Rounds'!Q:Q,0)+1&amp;":J"&amp;-1+MATCH(2,'Player 1 Rounds'!E:E,0)),0),1)),"")</f>
        <v>2015 Vibram presents the Maple Hill Open</v>
      </c>
      <c r="B80" s="14">
        <f ca="1">IF(ISERROR(INDEX('Player 1 Rounds'!O:O,MATCH(Head2Head!A80,'Player 1 Rounds'!Q:Q,0)))=TRUE,"",INDEX('Player 1 Rounds'!O:O,MATCH(Head2Head!A80,'Player 1 Rounds'!Q:Q,0)))</f>
        <v>42180</v>
      </c>
      <c r="C80" s="3"/>
    </row>
    <row r="81" spans="1:3" ht="21.75" customHeight="1" x14ac:dyDescent="0.25">
      <c r="A81" s="13" t="str">
        <f ca="1">IF(ISNA(MATCH(IF(ISNA(INDEX(INDIRECT("'Player 1 Rounds'!q"&amp;MATCH(A80,'Player 1 Rounds'!Q:Q,0)+1&amp;":q"&amp;-1+MATCH(2,'Player 1 Rounds'!E:E,0)),MATCH(TRUE(),INDIRECT("'Player 1 Rounds'!J"&amp;MATCH(A80,'Player 1 Rounds'!Q:Q,0)+1&amp;":J"&amp;-1+MATCH(2,'Player 1 Rounds'!E:E,0)),0),1))=TRUE(),"",INDEX(INDIRECT("'Player 1 Rounds'!q"&amp;MATCH(A80,'Player 1 Rounds'!Q:Q,0)+1&amp;":q"&amp;-1+MATCH(2,'Player 1 Rounds'!E:E,0)),MATCH(TRUE(),INDIRECT("'Player 1 Rounds'!J"&amp;MATCH(A80,'Player 1 Rounds'!Q:Q,0)+1&amp;":J"&amp;-1+MATCH(2,'Player 1 Rounds'!E:E,0)),0),1)),A$3:A80,0))=TRUE(),IF(ISNA(INDEX(INDIRECT("'Player 1 Rounds'!q"&amp;MATCH(A80,'Player 1 Rounds'!Q:Q,0)+1&amp;":q"&amp;-1+MATCH(2,'Player 1 Rounds'!E:E,0)),MATCH(TRUE(),INDIRECT("'Player 1 Rounds'!J"&amp;MATCH(A80,'Player 1 Rounds'!Q:Q,0)+1&amp;":J"&amp;-1+MATCH(2,'Player 1 Rounds'!E:E,0)),0),1))=TRUE(),"",INDEX(INDIRECT("'Player 1 Rounds'!q"&amp;MATCH(A80,'Player 1 Rounds'!Q:Q,0)+1&amp;":q"&amp;-1+MATCH(2,'Player 1 Rounds'!E:E,0)),MATCH(TRUE(),INDIRECT("'Player 1 Rounds'!J"&amp;MATCH(A80,'Player 1 Rounds'!Q:Q,0)+1&amp;":J"&amp;-1+MATCH(2,'Player 1 Rounds'!E:E,0)),0),1)),"")</f>
        <v>2015 Beaver State Fling - Pro</v>
      </c>
      <c r="B81" s="14">
        <f ca="1">IF(ISERROR(INDEX('Player 1 Rounds'!O:O,MATCH(Head2Head!A81,'Player 1 Rounds'!Q:Q,0)))=TRUE,"",INDEX('Player 1 Rounds'!O:O,MATCH(Head2Head!A81,'Player 1 Rounds'!Q:Q,0)))</f>
        <v>42167</v>
      </c>
      <c r="C81" s="3"/>
    </row>
    <row r="82" spans="1:3" ht="21.75" customHeight="1" x14ac:dyDescent="0.25">
      <c r="A82" s="13" t="str">
        <f ca="1">IF(ISNA(MATCH(IF(ISNA(INDEX(INDIRECT("'Player 1 Rounds'!q"&amp;MATCH(A81,'Player 1 Rounds'!Q:Q,0)+1&amp;":q"&amp;-1+MATCH(2,'Player 1 Rounds'!E:E,0)),MATCH(TRUE(),INDIRECT("'Player 1 Rounds'!J"&amp;MATCH(A81,'Player 1 Rounds'!Q:Q,0)+1&amp;":J"&amp;-1+MATCH(2,'Player 1 Rounds'!E:E,0)),0),1))=TRUE(),"",INDEX(INDIRECT("'Player 1 Rounds'!q"&amp;MATCH(A81,'Player 1 Rounds'!Q:Q,0)+1&amp;":q"&amp;-1+MATCH(2,'Player 1 Rounds'!E:E,0)),MATCH(TRUE(),INDIRECT("'Player 1 Rounds'!J"&amp;MATCH(A81,'Player 1 Rounds'!Q:Q,0)+1&amp;":J"&amp;-1+MATCH(2,'Player 1 Rounds'!E:E,0)),0),1)),A$3:A81,0))=TRUE(),IF(ISNA(INDEX(INDIRECT("'Player 1 Rounds'!q"&amp;MATCH(A81,'Player 1 Rounds'!Q:Q,0)+1&amp;":q"&amp;-1+MATCH(2,'Player 1 Rounds'!E:E,0)),MATCH(TRUE(),INDIRECT("'Player 1 Rounds'!J"&amp;MATCH(A81,'Player 1 Rounds'!Q:Q,0)+1&amp;":J"&amp;-1+MATCH(2,'Player 1 Rounds'!E:E,0)),0),1))=TRUE(),"",INDEX(INDIRECT("'Player 1 Rounds'!q"&amp;MATCH(A81,'Player 1 Rounds'!Q:Q,0)+1&amp;":q"&amp;-1+MATCH(2,'Player 1 Rounds'!E:E,0)),MATCH(TRUE(),INDIRECT("'Player 1 Rounds'!J"&amp;MATCH(A81,'Player 1 Rounds'!Q:Q,0)+1&amp;":J"&amp;-1+MATCH(2,'Player 1 Rounds'!E:E,0)),0),1)),"")</f>
        <v>2014 Gentlemen's Club Challenge Innova Champion Discs Pro Weekend</v>
      </c>
      <c r="B82" s="14">
        <f ca="1">IF(ISERROR(INDEX('Player 1 Rounds'!O:O,MATCH(Head2Head!A82,'Player 1 Rounds'!Q:Q,0)))=TRUE,"",INDEX('Player 1 Rounds'!O:O,MATCH(Head2Head!A82,'Player 1 Rounds'!Q:Q,0)))</f>
        <v>41691</v>
      </c>
      <c r="C82" s="3"/>
    </row>
    <row r="83" spans="1:3" ht="21.75" customHeight="1" x14ac:dyDescent="0.25">
      <c r="A83" s="13" t="str">
        <f ca="1">IF(ISNA(MATCH(IF(ISNA(INDEX(INDIRECT("'Player 1 Rounds'!q"&amp;MATCH(A82,'Player 1 Rounds'!Q:Q,0)+1&amp;":q"&amp;-1+MATCH(2,'Player 1 Rounds'!E:E,0)),MATCH(TRUE(),INDIRECT("'Player 1 Rounds'!J"&amp;MATCH(A82,'Player 1 Rounds'!Q:Q,0)+1&amp;":J"&amp;-1+MATCH(2,'Player 1 Rounds'!E:E,0)),0),1))=TRUE(),"",INDEX(INDIRECT("'Player 1 Rounds'!q"&amp;MATCH(A82,'Player 1 Rounds'!Q:Q,0)+1&amp;":q"&amp;-1+MATCH(2,'Player 1 Rounds'!E:E,0)),MATCH(TRUE(),INDIRECT("'Player 1 Rounds'!J"&amp;MATCH(A82,'Player 1 Rounds'!Q:Q,0)+1&amp;":J"&amp;-1+MATCH(2,'Player 1 Rounds'!E:E,0)),0),1)),A$3:A82,0))=TRUE(),IF(ISNA(INDEX(INDIRECT("'Player 1 Rounds'!q"&amp;MATCH(A82,'Player 1 Rounds'!Q:Q,0)+1&amp;":q"&amp;-1+MATCH(2,'Player 1 Rounds'!E:E,0)),MATCH(TRUE(),INDIRECT("'Player 1 Rounds'!J"&amp;MATCH(A82,'Player 1 Rounds'!Q:Q,0)+1&amp;":J"&amp;-1+MATCH(2,'Player 1 Rounds'!E:E,0)),0),1))=TRUE(),"",INDEX(INDIRECT("'Player 1 Rounds'!q"&amp;MATCH(A82,'Player 1 Rounds'!Q:Q,0)+1&amp;":q"&amp;-1+MATCH(2,'Player 1 Rounds'!E:E,0)),MATCH(TRUE(),INDIRECT("'Player 1 Rounds'!J"&amp;MATCH(A82,'Player 1 Rounds'!Q:Q,0)+1&amp;":J"&amp;-1+MATCH(2,'Player 1 Rounds'!E:E,0)),0),1)),"")</f>
        <v>2015 Disc Golf Hall of Fame Classic presented by MVP Disc Sports - NT Finale - Innova GTC Series 1</v>
      </c>
      <c r="B83" s="14">
        <f ca="1">IF(ISERROR(INDEX('Player 1 Rounds'!O:O,MATCH(Head2Head!A83,'Player 1 Rounds'!Q:Q,0)))=TRUE,"",INDEX('Player 1 Rounds'!O:O,MATCH(Head2Head!A83,'Player 1 Rounds'!Q:Q,0)))</f>
        <v>42258</v>
      </c>
      <c r="C83" s="3"/>
    </row>
    <row r="84" spans="1:3" ht="21.75" customHeight="1" x14ac:dyDescent="0.25">
      <c r="A84" s="13" t="str">
        <f ca="1">IF(ISNA(MATCH(IF(ISNA(INDEX(INDIRECT("'Player 1 Rounds'!q"&amp;MATCH(A83,'Player 1 Rounds'!Q:Q,0)+1&amp;":q"&amp;-1+MATCH(2,'Player 1 Rounds'!E:E,0)),MATCH(TRUE(),INDIRECT("'Player 1 Rounds'!J"&amp;MATCH(A83,'Player 1 Rounds'!Q:Q,0)+1&amp;":J"&amp;-1+MATCH(2,'Player 1 Rounds'!E:E,0)),0),1))=TRUE(),"",INDEX(INDIRECT("'Player 1 Rounds'!q"&amp;MATCH(A83,'Player 1 Rounds'!Q:Q,0)+1&amp;":q"&amp;-1+MATCH(2,'Player 1 Rounds'!E:E,0)),MATCH(TRUE(),INDIRECT("'Player 1 Rounds'!J"&amp;MATCH(A83,'Player 1 Rounds'!Q:Q,0)+1&amp;":J"&amp;-1+MATCH(2,'Player 1 Rounds'!E:E,0)),0),1)),A$3:A83,0))=TRUE(),IF(ISNA(INDEX(INDIRECT("'Player 1 Rounds'!q"&amp;MATCH(A83,'Player 1 Rounds'!Q:Q,0)+1&amp;":q"&amp;-1+MATCH(2,'Player 1 Rounds'!E:E,0)),MATCH(TRUE(),INDIRECT("'Player 1 Rounds'!J"&amp;MATCH(A83,'Player 1 Rounds'!Q:Q,0)+1&amp;":J"&amp;-1+MATCH(2,'Player 1 Rounds'!E:E,0)),0),1))=TRUE(),"",INDEX(INDIRECT("'Player 1 Rounds'!q"&amp;MATCH(A83,'Player 1 Rounds'!Q:Q,0)+1&amp;":q"&amp;-1+MATCH(2,'Player 1 Rounds'!E:E,0)),MATCH(TRUE(),INDIRECT("'Player 1 Rounds'!J"&amp;MATCH(A83,'Player 1 Rounds'!Q:Q,0)+1&amp;":J"&amp;-1+MATCH(2,'Player 1 Rounds'!E:E,0)),0),1)),"")</f>
        <v>2015 United States Disc Golf Championship - Open Flight</v>
      </c>
      <c r="B84" s="14">
        <f ca="1">IF(ISERROR(INDEX('Player 1 Rounds'!O:O,MATCH(Head2Head!A84,'Player 1 Rounds'!Q:Q,0)))=TRUE,"",INDEX('Player 1 Rounds'!O:O,MATCH(Head2Head!A84,'Player 1 Rounds'!Q:Q,0)))</f>
        <v>42284</v>
      </c>
      <c r="C84" s="3"/>
    </row>
    <row r="85" spans="1:3" ht="21.75" customHeight="1" x14ac:dyDescent="0.25">
      <c r="A85" s="13" t="str">
        <f ca="1">IF(ISNA(MATCH(IF(ISNA(INDEX(INDIRECT("'Player 1 Rounds'!q"&amp;MATCH(A84,'Player 1 Rounds'!Q:Q,0)+1&amp;":q"&amp;-1+MATCH(2,'Player 1 Rounds'!E:E,0)),MATCH(TRUE(),INDIRECT("'Player 1 Rounds'!J"&amp;MATCH(A84,'Player 1 Rounds'!Q:Q,0)+1&amp;":J"&amp;-1+MATCH(2,'Player 1 Rounds'!E:E,0)),0),1))=TRUE(),"",INDEX(INDIRECT("'Player 1 Rounds'!q"&amp;MATCH(A84,'Player 1 Rounds'!Q:Q,0)+1&amp;":q"&amp;-1+MATCH(2,'Player 1 Rounds'!E:E,0)),MATCH(TRUE(),INDIRECT("'Player 1 Rounds'!J"&amp;MATCH(A84,'Player 1 Rounds'!Q:Q,0)+1&amp;":J"&amp;-1+MATCH(2,'Player 1 Rounds'!E:E,0)),0),1)),A$3:A84,0))=TRUE(),IF(ISNA(INDEX(INDIRECT("'Player 1 Rounds'!q"&amp;MATCH(A84,'Player 1 Rounds'!Q:Q,0)+1&amp;":q"&amp;-1+MATCH(2,'Player 1 Rounds'!E:E,0)),MATCH(TRUE(),INDIRECT("'Player 1 Rounds'!J"&amp;MATCH(A84,'Player 1 Rounds'!Q:Q,0)+1&amp;":J"&amp;-1+MATCH(2,'Player 1 Rounds'!E:E,0)),0),1))=TRUE(),"",INDEX(INDIRECT("'Player 1 Rounds'!q"&amp;MATCH(A84,'Player 1 Rounds'!Q:Q,0)+1&amp;":q"&amp;-1+MATCH(2,'Player 1 Rounds'!E:E,0)),MATCH(TRUE(),INDIRECT("'Player 1 Rounds'!J"&amp;MATCH(A84,'Player 1 Rounds'!Q:Q,0)+1&amp;":J"&amp;-1+MATCH(2,'Player 1 Rounds'!E:E,0)),0),1)),"")</f>
        <v>2014 Texas States Championships</v>
      </c>
      <c r="B85" s="14">
        <f ca="1">IF(ISERROR(INDEX('Player 1 Rounds'!O:O,MATCH(Head2Head!A85,'Player 1 Rounds'!Q:Q,0)))=TRUE,"",INDEX('Player 1 Rounds'!O:O,MATCH(Head2Head!A85,'Player 1 Rounds'!Q:Q,0)))</f>
        <v>41719</v>
      </c>
      <c r="C85" s="3"/>
    </row>
    <row r="86" spans="1:3" ht="21.75" customHeight="1" x14ac:dyDescent="0.25">
      <c r="A86" s="13" t="str">
        <f ca="1">IF(ISNA(MATCH(IF(ISNA(INDEX(INDIRECT("'Player 1 Rounds'!q"&amp;MATCH(A85,'Player 1 Rounds'!Q:Q,0)+1&amp;":q"&amp;-1+MATCH(2,'Player 1 Rounds'!E:E,0)),MATCH(TRUE(),INDIRECT("'Player 1 Rounds'!J"&amp;MATCH(A85,'Player 1 Rounds'!Q:Q,0)+1&amp;":J"&amp;-1+MATCH(2,'Player 1 Rounds'!E:E,0)),0),1))=TRUE(),"",INDEX(INDIRECT("'Player 1 Rounds'!q"&amp;MATCH(A85,'Player 1 Rounds'!Q:Q,0)+1&amp;":q"&amp;-1+MATCH(2,'Player 1 Rounds'!E:E,0)),MATCH(TRUE(),INDIRECT("'Player 1 Rounds'!J"&amp;MATCH(A85,'Player 1 Rounds'!Q:Q,0)+1&amp;":J"&amp;-1+MATCH(2,'Player 1 Rounds'!E:E,0)),0),1)),A$3:A85,0))=TRUE(),IF(ISNA(INDEX(INDIRECT("'Player 1 Rounds'!q"&amp;MATCH(A85,'Player 1 Rounds'!Q:Q,0)+1&amp;":q"&amp;-1+MATCH(2,'Player 1 Rounds'!E:E,0)),MATCH(TRUE(),INDIRECT("'Player 1 Rounds'!J"&amp;MATCH(A85,'Player 1 Rounds'!Q:Q,0)+1&amp;":J"&amp;-1+MATCH(2,'Player 1 Rounds'!E:E,0)),0),1))=TRUE(),"",INDEX(INDIRECT("'Player 1 Rounds'!q"&amp;MATCH(A85,'Player 1 Rounds'!Q:Q,0)+1&amp;":q"&amp;-1+MATCH(2,'Player 1 Rounds'!E:E,0)),MATCH(TRUE(),INDIRECT("'Player 1 Rounds'!J"&amp;MATCH(A85,'Player 1 Rounds'!Q:Q,0)+1&amp;":J"&amp;-1+MATCH(2,'Player 1 Rounds'!E:E,0)),0),1)),"")</f>
        <v>2014 Journey Post 1st Stop</v>
      </c>
      <c r="B86" s="14">
        <f ca="1">IF(ISERROR(INDEX('Player 1 Rounds'!O:O,MATCH(Head2Head!A86,'Player 1 Rounds'!Q:Q,0)))=TRUE,"",INDEX('Player 1 Rounds'!O:O,MATCH(Head2Head!A86,'Player 1 Rounds'!Q:Q,0)))</f>
        <v>41727</v>
      </c>
      <c r="C86" s="3"/>
    </row>
    <row r="87" spans="1:3" ht="21.75" customHeight="1" x14ac:dyDescent="0.25">
      <c r="A87" s="13" t="str">
        <f ca="1">IF(ISNA(MATCH(IF(ISNA(INDEX(INDIRECT("'Player 1 Rounds'!q"&amp;MATCH(A86,'Player 1 Rounds'!Q:Q,0)+1&amp;":q"&amp;-1+MATCH(2,'Player 1 Rounds'!E:E,0)),MATCH(TRUE(),INDIRECT("'Player 1 Rounds'!J"&amp;MATCH(A86,'Player 1 Rounds'!Q:Q,0)+1&amp;":J"&amp;-1+MATCH(2,'Player 1 Rounds'!E:E,0)),0),1))=TRUE(),"",INDEX(INDIRECT("'Player 1 Rounds'!q"&amp;MATCH(A86,'Player 1 Rounds'!Q:Q,0)+1&amp;":q"&amp;-1+MATCH(2,'Player 1 Rounds'!E:E,0)),MATCH(TRUE(),INDIRECT("'Player 1 Rounds'!J"&amp;MATCH(A86,'Player 1 Rounds'!Q:Q,0)+1&amp;":J"&amp;-1+MATCH(2,'Player 1 Rounds'!E:E,0)),0),1)),A$3:A86,0))=TRUE(),IF(ISNA(INDEX(INDIRECT("'Player 1 Rounds'!q"&amp;MATCH(A86,'Player 1 Rounds'!Q:Q,0)+1&amp;":q"&amp;-1+MATCH(2,'Player 1 Rounds'!E:E,0)),MATCH(TRUE(),INDIRECT("'Player 1 Rounds'!J"&amp;MATCH(A86,'Player 1 Rounds'!Q:Q,0)+1&amp;":J"&amp;-1+MATCH(2,'Player 1 Rounds'!E:E,0)),0),1))=TRUE(),"",INDEX(INDIRECT("'Player 1 Rounds'!q"&amp;MATCH(A86,'Player 1 Rounds'!Q:Q,0)+1&amp;":q"&amp;-1+MATCH(2,'Player 1 Rounds'!E:E,0)),MATCH(TRUE(),INDIRECT("'Player 1 Rounds'!J"&amp;MATCH(A86,'Player 1 Rounds'!Q:Q,0)+1&amp;":J"&amp;-1+MATCH(2,'Player 1 Rounds'!E:E,0)),0),1)),"")</f>
        <v>2015 19th Annual Brent Hambrick Memorial Open</v>
      </c>
      <c r="B87" s="14">
        <f ca="1">IF(ISERROR(INDEX('Player 1 Rounds'!O:O,MATCH(Head2Head!A87,'Player 1 Rounds'!Q:Q,0)))=TRUE,"",INDEX('Player 1 Rounds'!O:O,MATCH(Head2Head!A87,'Player 1 Rounds'!Q:Q,0)))</f>
        <v>42231</v>
      </c>
      <c r="C87" s="3"/>
    </row>
    <row r="88" spans="1:3" ht="21.75" customHeight="1" x14ac:dyDescent="0.25">
      <c r="A88" s="13" t="str">
        <f ca="1">IF(ISNA(MATCH(IF(ISNA(INDEX(INDIRECT("'Player 1 Rounds'!q"&amp;MATCH(A87,'Player 1 Rounds'!Q:Q,0)+1&amp;":q"&amp;-1+MATCH(2,'Player 1 Rounds'!E:E,0)),MATCH(TRUE(),INDIRECT("'Player 1 Rounds'!J"&amp;MATCH(A87,'Player 1 Rounds'!Q:Q,0)+1&amp;":J"&amp;-1+MATCH(2,'Player 1 Rounds'!E:E,0)),0),1))=TRUE(),"",INDEX(INDIRECT("'Player 1 Rounds'!q"&amp;MATCH(A87,'Player 1 Rounds'!Q:Q,0)+1&amp;":q"&amp;-1+MATCH(2,'Player 1 Rounds'!E:E,0)),MATCH(TRUE(),INDIRECT("'Player 1 Rounds'!J"&amp;MATCH(A87,'Player 1 Rounds'!Q:Q,0)+1&amp;":J"&amp;-1+MATCH(2,'Player 1 Rounds'!E:E,0)),0),1)),A$3:A87,0))=TRUE(),IF(ISNA(INDEX(INDIRECT("'Player 1 Rounds'!q"&amp;MATCH(A87,'Player 1 Rounds'!Q:Q,0)+1&amp;":q"&amp;-1+MATCH(2,'Player 1 Rounds'!E:E,0)),MATCH(TRUE(),INDIRECT("'Player 1 Rounds'!J"&amp;MATCH(A87,'Player 1 Rounds'!Q:Q,0)+1&amp;":J"&amp;-1+MATCH(2,'Player 1 Rounds'!E:E,0)),0),1))=TRUE(),"",INDEX(INDIRECT("'Player 1 Rounds'!q"&amp;MATCH(A87,'Player 1 Rounds'!Q:Q,0)+1&amp;":q"&amp;-1+MATCH(2,'Player 1 Rounds'!E:E,0)),MATCH(TRUE(),INDIRECT("'Player 1 Rounds'!J"&amp;MATCH(A87,'Player 1 Rounds'!Q:Q,0)+1&amp;":J"&amp;-1+MATCH(2,'Player 1 Rounds'!E:E,0)),0),1)),"")</f>
        <v>2014 The 26th Annual Memorial Championship presented by Discraft</v>
      </c>
      <c r="B88" s="14">
        <f ca="1">IF(ISERROR(INDEX('Player 1 Rounds'!O:O,MATCH(Head2Head!A88,'Player 1 Rounds'!Q:Q,0)))=TRUE,"",INDEX('Player 1 Rounds'!O:O,MATCH(Head2Head!A88,'Player 1 Rounds'!Q:Q,0)))</f>
        <v>41696</v>
      </c>
      <c r="C88" s="3"/>
    </row>
    <row r="89" spans="1:3" ht="21.75" customHeight="1" x14ac:dyDescent="0.25">
      <c r="A89" s="13" t="str">
        <f ca="1">IF(ISNA(MATCH(IF(ISNA(INDEX(INDIRECT("'Player 1 Rounds'!q"&amp;MATCH(A88,'Player 1 Rounds'!Q:Q,0)+1&amp;":q"&amp;-1+MATCH(2,'Player 1 Rounds'!E:E,0)),MATCH(TRUE(),INDIRECT("'Player 1 Rounds'!J"&amp;MATCH(A88,'Player 1 Rounds'!Q:Q,0)+1&amp;":J"&amp;-1+MATCH(2,'Player 1 Rounds'!E:E,0)),0),1))=TRUE(),"",INDEX(INDIRECT("'Player 1 Rounds'!q"&amp;MATCH(A88,'Player 1 Rounds'!Q:Q,0)+1&amp;":q"&amp;-1+MATCH(2,'Player 1 Rounds'!E:E,0)),MATCH(TRUE(),INDIRECT("'Player 1 Rounds'!J"&amp;MATCH(A88,'Player 1 Rounds'!Q:Q,0)+1&amp;":J"&amp;-1+MATCH(2,'Player 1 Rounds'!E:E,0)),0),1)),A$3:A88,0))=TRUE(),IF(ISNA(INDEX(INDIRECT("'Player 1 Rounds'!q"&amp;MATCH(A88,'Player 1 Rounds'!Q:Q,0)+1&amp;":q"&amp;-1+MATCH(2,'Player 1 Rounds'!E:E,0)),MATCH(TRUE(),INDIRECT("'Player 1 Rounds'!J"&amp;MATCH(A88,'Player 1 Rounds'!Q:Q,0)+1&amp;":J"&amp;-1+MATCH(2,'Player 1 Rounds'!E:E,0)),0),1))=TRUE(),"",INDEX(INDIRECT("'Player 1 Rounds'!q"&amp;MATCH(A88,'Player 1 Rounds'!Q:Q,0)+1&amp;":q"&amp;-1+MATCH(2,'Player 1 Rounds'!E:E,0)),MATCH(TRUE(),INDIRECT("'Player 1 Rounds'!J"&amp;MATCH(A88,'Player 1 Rounds'!Q:Q,0)+1&amp;":J"&amp;-1+MATCH(2,'Player 1 Rounds'!E:E,0)),0),1)),"")</f>
        <v>2015 Ledgestone Insurance Open presented by Discraft</v>
      </c>
      <c r="B89" s="14">
        <f ca="1">IF(ISERROR(INDEX('Player 1 Rounds'!O:O,MATCH(Head2Head!A89,'Player 1 Rounds'!Q:Q,0)))=TRUE,"",INDEX('Player 1 Rounds'!O:O,MATCH(Head2Head!A89,'Player 1 Rounds'!Q:Q,0)))</f>
        <v>42237</v>
      </c>
      <c r="C89" s="3"/>
    </row>
    <row r="90" spans="1:3" ht="21.75" customHeight="1" x14ac:dyDescent="0.25">
      <c r="A90" s="13" t="str">
        <f ca="1">IF(ISNA(MATCH(IF(ISNA(INDEX(INDIRECT("'Player 1 Rounds'!q"&amp;MATCH(A89,'Player 1 Rounds'!Q:Q,0)+1&amp;":q"&amp;-1+MATCH(2,'Player 1 Rounds'!E:E,0)),MATCH(TRUE(),INDIRECT("'Player 1 Rounds'!J"&amp;MATCH(A89,'Player 1 Rounds'!Q:Q,0)+1&amp;":J"&amp;-1+MATCH(2,'Player 1 Rounds'!E:E,0)),0),1))=TRUE(),"",INDEX(INDIRECT("'Player 1 Rounds'!q"&amp;MATCH(A89,'Player 1 Rounds'!Q:Q,0)+1&amp;":q"&amp;-1+MATCH(2,'Player 1 Rounds'!E:E,0)),MATCH(TRUE(),INDIRECT("'Player 1 Rounds'!J"&amp;MATCH(A89,'Player 1 Rounds'!Q:Q,0)+1&amp;":J"&amp;-1+MATCH(2,'Player 1 Rounds'!E:E,0)),0),1)),A$3:A89,0))=TRUE(),IF(ISNA(INDEX(INDIRECT("'Player 1 Rounds'!q"&amp;MATCH(A89,'Player 1 Rounds'!Q:Q,0)+1&amp;":q"&amp;-1+MATCH(2,'Player 1 Rounds'!E:E,0)),MATCH(TRUE(),INDIRECT("'Player 1 Rounds'!J"&amp;MATCH(A89,'Player 1 Rounds'!Q:Q,0)+1&amp;":J"&amp;-1+MATCH(2,'Player 1 Rounds'!E:E,0)),0),1))=TRUE(),"",INDEX(INDIRECT("'Player 1 Rounds'!q"&amp;MATCH(A89,'Player 1 Rounds'!Q:Q,0)+1&amp;":q"&amp;-1+MATCH(2,'Player 1 Rounds'!E:E,0)),MATCH(TRUE(),INDIRECT("'Player 1 Rounds'!J"&amp;MATCH(A89,'Player 1 Rounds'!Q:Q,0)+1&amp;":J"&amp;-1+MATCH(2,'Player 1 Rounds'!E:E,0)),0),1)),"")</f>
        <v>2014 Prodigy Disc present the 40th Anniversary of the Rochester Flying Disc Open</v>
      </c>
      <c r="B90" s="14">
        <f ca="1">IF(ISERROR(INDEX('Player 1 Rounds'!O:O,MATCH(Head2Head!A90,'Player 1 Rounds'!Q:Q,0)))=TRUE,"",INDEX('Player 1 Rounds'!O:O,MATCH(Head2Head!A90,'Player 1 Rounds'!Q:Q,0)))</f>
        <v>41887</v>
      </c>
      <c r="C90" s="3"/>
    </row>
    <row r="91" spans="1:3" ht="21.75" customHeight="1" x14ac:dyDescent="0.25">
      <c r="A91" s="13" t="str">
        <f ca="1">IF(ISNA(MATCH(IF(ISNA(INDEX(INDIRECT("'Player 1 Rounds'!q"&amp;MATCH(A90,'Player 1 Rounds'!Q:Q,0)+1&amp;":q"&amp;-1+MATCH(2,'Player 1 Rounds'!E:E,0)),MATCH(TRUE(),INDIRECT("'Player 1 Rounds'!J"&amp;MATCH(A90,'Player 1 Rounds'!Q:Q,0)+1&amp;":J"&amp;-1+MATCH(2,'Player 1 Rounds'!E:E,0)),0),1))=TRUE(),"",INDEX(INDIRECT("'Player 1 Rounds'!q"&amp;MATCH(A90,'Player 1 Rounds'!Q:Q,0)+1&amp;":q"&amp;-1+MATCH(2,'Player 1 Rounds'!E:E,0)),MATCH(TRUE(),INDIRECT("'Player 1 Rounds'!J"&amp;MATCH(A90,'Player 1 Rounds'!Q:Q,0)+1&amp;":J"&amp;-1+MATCH(2,'Player 1 Rounds'!E:E,0)),0),1)),A$3:A90,0))=TRUE(),IF(ISNA(INDEX(INDIRECT("'Player 1 Rounds'!q"&amp;MATCH(A90,'Player 1 Rounds'!Q:Q,0)+1&amp;":q"&amp;-1+MATCH(2,'Player 1 Rounds'!E:E,0)),MATCH(TRUE(),INDIRECT("'Player 1 Rounds'!J"&amp;MATCH(A90,'Player 1 Rounds'!Q:Q,0)+1&amp;":J"&amp;-1+MATCH(2,'Player 1 Rounds'!E:E,0)),0),1))=TRUE(),"",INDEX(INDIRECT("'Player 1 Rounds'!q"&amp;MATCH(A90,'Player 1 Rounds'!Q:Q,0)+1&amp;":q"&amp;-1+MATCH(2,'Player 1 Rounds'!E:E,0)),MATCH(TRUE(),INDIRECT("'Player 1 Rounds'!J"&amp;MATCH(A90,'Player 1 Rounds'!Q:Q,0)+1&amp;":J"&amp;-1+MATCH(2,'Player 1 Rounds'!E:E,0)),0),1)),"")</f>
        <v>2015 Aussie Open</v>
      </c>
      <c r="B91" s="14">
        <f ca="1">IF(ISERROR(INDEX('Player 1 Rounds'!O:O,MATCH(Head2Head!A91,'Player 1 Rounds'!Q:Q,0)))=TRUE,"",INDEX('Player 1 Rounds'!O:O,MATCH(Head2Head!A91,'Player 1 Rounds'!Q:Q,0)))</f>
        <v>42033</v>
      </c>
      <c r="C91" s="3"/>
    </row>
    <row r="92" spans="1:3" ht="21.75" customHeight="1" x14ac:dyDescent="0.25">
      <c r="A92" s="13" t="str">
        <f ca="1">IF(ISNA(MATCH(IF(ISNA(INDEX(INDIRECT("'Player 1 Rounds'!q"&amp;MATCH(A91,'Player 1 Rounds'!Q:Q,0)+1&amp;":q"&amp;-1+MATCH(2,'Player 1 Rounds'!E:E,0)),MATCH(TRUE(),INDIRECT("'Player 1 Rounds'!J"&amp;MATCH(A91,'Player 1 Rounds'!Q:Q,0)+1&amp;":J"&amp;-1+MATCH(2,'Player 1 Rounds'!E:E,0)),0),1))=TRUE(),"",INDEX(INDIRECT("'Player 1 Rounds'!q"&amp;MATCH(A91,'Player 1 Rounds'!Q:Q,0)+1&amp;":q"&amp;-1+MATCH(2,'Player 1 Rounds'!E:E,0)),MATCH(TRUE(),INDIRECT("'Player 1 Rounds'!J"&amp;MATCH(A91,'Player 1 Rounds'!Q:Q,0)+1&amp;":J"&amp;-1+MATCH(2,'Player 1 Rounds'!E:E,0)),0),1)),A$3:A91,0))=TRUE(),IF(ISNA(INDEX(INDIRECT("'Player 1 Rounds'!q"&amp;MATCH(A91,'Player 1 Rounds'!Q:Q,0)+1&amp;":q"&amp;-1+MATCH(2,'Player 1 Rounds'!E:E,0)),MATCH(TRUE(),INDIRECT("'Player 1 Rounds'!J"&amp;MATCH(A91,'Player 1 Rounds'!Q:Q,0)+1&amp;":J"&amp;-1+MATCH(2,'Player 1 Rounds'!E:E,0)),0),1))=TRUE(),"",INDEX(INDIRECT("'Player 1 Rounds'!q"&amp;MATCH(A91,'Player 1 Rounds'!Q:Q,0)+1&amp;":q"&amp;-1+MATCH(2,'Player 1 Rounds'!E:E,0)),MATCH(TRUE(),INDIRECT("'Player 1 Rounds'!J"&amp;MATCH(A91,'Player 1 Rounds'!Q:Q,0)+1&amp;":J"&amp;-1+MATCH(2,'Player 1 Rounds'!E:E,0)),0),1)),"")</f>
        <v>2015 Gentlemen's Club Challenge Presented by Innova Champion Discs - Pro Weekend</v>
      </c>
      <c r="B92" s="14">
        <f ca="1">IF(ISERROR(INDEX('Player 1 Rounds'!O:O,MATCH(Head2Head!A92,'Player 1 Rounds'!Q:Q,0)))=TRUE,"",INDEX('Player 1 Rounds'!O:O,MATCH(Head2Head!A92,'Player 1 Rounds'!Q:Q,0)))</f>
        <v>42055</v>
      </c>
      <c r="C92" s="3"/>
    </row>
    <row r="93" spans="1:3" ht="21.75" customHeight="1" x14ac:dyDescent="0.25">
      <c r="A93" s="13" t="str">
        <f ca="1">IF(ISNA(MATCH(IF(ISNA(INDEX(INDIRECT("'Player 1 Rounds'!q"&amp;MATCH(A92,'Player 1 Rounds'!Q:Q,0)+1&amp;":q"&amp;-1+MATCH(2,'Player 1 Rounds'!E:E,0)),MATCH(TRUE(),INDIRECT("'Player 1 Rounds'!J"&amp;MATCH(A92,'Player 1 Rounds'!Q:Q,0)+1&amp;":J"&amp;-1+MATCH(2,'Player 1 Rounds'!E:E,0)),0),1))=TRUE(),"",INDEX(INDIRECT("'Player 1 Rounds'!q"&amp;MATCH(A92,'Player 1 Rounds'!Q:Q,0)+1&amp;":q"&amp;-1+MATCH(2,'Player 1 Rounds'!E:E,0)),MATCH(TRUE(),INDIRECT("'Player 1 Rounds'!J"&amp;MATCH(A92,'Player 1 Rounds'!Q:Q,0)+1&amp;":J"&amp;-1+MATCH(2,'Player 1 Rounds'!E:E,0)),0),1)),A$3:A92,0))=TRUE(),IF(ISNA(INDEX(INDIRECT("'Player 1 Rounds'!q"&amp;MATCH(A92,'Player 1 Rounds'!Q:Q,0)+1&amp;":q"&amp;-1+MATCH(2,'Player 1 Rounds'!E:E,0)),MATCH(TRUE(),INDIRECT("'Player 1 Rounds'!J"&amp;MATCH(A92,'Player 1 Rounds'!Q:Q,0)+1&amp;":J"&amp;-1+MATCH(2,'Player 1 Rounds'!E:E,0)),0),1))=TRUE(),"",INDEX(INDIRECT("'Player 1 Rounds'!q"&amp;MATCH(A92,'Player 1 Rounds'!Q:Q,0)+1&amp;":q"&amp;-1+MATCH(2,'Player 1 Rounds'!E:E,0)),MATCH(TRUE(),INDIRECT("'Player 1 Rounds'!J"&amp;MATCH(A92,'Player 1 Rounds'!Q:Q,0)+1&amp;":J"&amp;-1+MATCH(2,'Player 1 Rounds'!E:E,0)),0),1)),"")</f>
        <v>2014 PDGA Professional Disc Golf World Championships</v>
      </c>
      <c r="B93" s="14">
        <f ca="1">IF(ISERROR(INDEX('Player 1 Rounds'!O:O,MATCH(Head2Head!A93,'Player 1 Rounds'!Q:Q,0)))=TRUE,"",INDEX('Player 1 Rounds'!O:O,MATCH(Head2Head!A93,'Player 1 Rounds'!Q:Q,0)))</f>
        <v>41863</v>
      </c>
      <c r="C93" s="3"/>
    </row>
    <row r="94" spans="1:3" ht="21.75" customHeight="1" x14ac:dyDescent="0.25">
      <c r="A94" s="13" t="str">
        <f ca="1">IF(ISNA(MATCH(IF(ISNA(INDEX(INDIRECT("'Player 1 Rounds'!q"&amp;MATCH(A93,'Player 1 Rounds'!Q:Q,0)+1&amp;":q"&amp;-1+MATCH(2,'Player 1 Rounds'!E:E,0)),MATCH(TRUE(),INDIRECT("'Player 1 Rounds'!J"&amp;MATCH(A93,'Player 1 Rounds'!Q:Q,0)+1&amp;":J"&amp;-1+MATCH(2,'Player 1 Rounds'!E:E,0)),0),1))=TRUE(),"",INDEX(INDIRECT("'Player 1 Rounds'!q"&amp;MATCH(A93,'Player 1 Rounds'!Q:Q,0)+1&amp;":q"&amp;-1+MATCH(2,'Player 1 Rounds'!E:E,0)),MATCH(TRUE(),INDIRECT("'Player 1 Rounds'!J"&amp;MATCH(A93,'Player 1 Rounds'!Q:Q,0)+1&amp;":J"&amp;-1+MATCH(2,'Player 1 Rounds'!E:E,0)),0),1)),A$3:A93,0))=TRUE(),IF(ISNA(INDEX(INDIRECT("'Player 1 Rounds'!q"&amp;MATCH(A93,'Player 1 Rounds'!Q:Q,0)+1&amp;":q"&amp;-1+MATCH(2,'Player 1 Rounds'!E:E,0)),MATCH(TRUE(),INDIRECT("'Player 1 Rounds'!J"&amp;MATCH(A93,'Player 1 Rounds'!Q:Q,0)+1&amp;":J"&amp;-1+MATCH(2,'Player 1 Rounds'!E:E,0)),0),1))=TRUE(),"",INDEX(INDIRECT("'Player 1 Rounds'!q"&amp;MATCH(A93,'Player 1 Rounds'!Q:Q,0)+1&amp;":q"&amp;-1+MATCH(2,'Player 1 Rounds'!E:E,0)),MATCH(TRUE(),INDIRECT("'Player 1 Rounds'!J"&amp;MATCH(A93,'Player 1 Rounds'!Q:Q,0)+1&amp;":J"&amp;-1+MATCH(2,'Player 1 Rounds'!E:E,0)),0),1)),"")</f>
        <v>2014 United States Disc Golf Championship - Open Flight</v>
      </c>
      <c r="B94" s="14">
        <f ca="1">IF(ISERROR(INDEX('Player 1 Rounds'!O:O,MATCH(Head2Head!A94,'Player 1 Rounds'!Q:Q,0)))=TRUE,"",INDEX('Player 1 Rounds'!O:O,MATCH(Head2Head!A94,'Player 1 Rounds'!Q:Q,0)))</f>
        <v>41913</v>
      </c>
      <c r="C94" s="3"/>
    </row>
    <row r="95" spans="1:3" ht="21.75" customHeight="1" x14ac:dyDescent="0.25">
      <c r="A95" s="13" t="str">
        <f ca="1">IF(ISNA(MATCH(IF(ISNA(INDEX(INDIRECT("'Player 1 Rounds'!q"&amp;MATCH(A94,'Player 1 Rounds'!Q:Q,0)+1&amp;":q"&amp;-1+MATCH(2,'Player 1 Rounds'!E:E,0)),MATCH(TRUE(),INDIRECT("'Player 1 Rounds'!J"&amp;MATCH(A94,'Player 1 Rounds'!Q:Q,0)+1&amp;":J"&amp;-1+MATCH(2,'Player 1 Rounds'!E:E,0)),0),1))=TRUE(),"",INDEX(INDIRECT("'Player 1 Rounds'!q"&amp;MATCH(A94,'Player 1 Rounds'!Q:Q,0)+1&amp;":q"&amp;-1+MATCH(2,'Player 1 Rounds'!E:E,0)),MATCH(TRUE(),INDIRECT("'Player 1 Rounds'!J"&amp;MATCH(A94,'Player 1 Rounds'!Q:Q,0)+1&amp;":J"&amp;-1+MATCH(2,'Player 1 Rounds'!E:E,0)),0),1)),A$3:A94,0))=TRUE(),IF(ISNA(INDEX(INDIRECT("'Player 1 Rounds'!q"&amp;MATCH(A94,'Player 1 Rounds'!Q:Q,0)+1&amp;":q"&amp;-1+MATCH(2,'Player 1 Rounds'!E:E,0)),MATCH(TRUE(),INDIRECT("'Player 1 Rounds'!J"&amp;MATCH(A94,'Player 1 Rounds'!Q:Q,0)+1&amp;":J"&amp;-1+MATCH(2,'Player 1 Rounds'!E:E,0)),0),1))=TRUE(),"",INDEX(INDIRECT("'Player 1 Rounds'!q"&amp;MATCH(A94,'Player 1 Rounds'!Q:Q,0)+1&amp;":q"&amp;-1+MATCH(2,'Player 1 Rounds'!E:E,0)),MATCH(TRUE(),INDIRECT("'Player 1 Rounds'!J"&amp;MATCH(A94,'Player 1 Rounds'!Q:Q,0)+1&amp;":J"&amp;-1+MATCH(2,'Player 1 Rounds'!E:E,0)),0),1)),"")</f>
        <v>2014 The Twisted Flyer Cactus Classic presented by Innova</v>
      </c>
      <c r="B95" s="14">
        <f ca="1">IF(ISERROR(INDEX('Player 1 Rounds'!O:O,MATCH(Head2Head!A95,'Player 1 Rounds'!Q:Q,0)))=TRUE,"",INDEX('Player 1 Rounds'!O:O,MATCH(Head2Head!A95,'Player 1 Rounds'!Q:Q,0)))</f>
        <v>41979</v>
      </c>
      <c r="C95" s="3"/>
    </row>
    <row r="96" spans="1:3" ht="21.75" customHeight="1" x14ac:dyDescent="0.25">
      <c r="A96" s="13" t="str">
        <f ca="1">IF(ISNA(MATCH(IF(ISNA(INDEX(INDIRECT("'Player 1 Rounds'!q"&amp;MATCH(A95,'Player 1 Rounds'!Q:Q,0)+1&amp;":q"&amp;-1+MATCH(2,'Player 1 Rounds'!E:E,0)),MATCH(TRUE(),INDIRECT("'Player 1 Rounds'!J"&amp;MATCH(A95,'Player 1 Rounds'!Q:Q,0)+1&amp;":J"&amp;-1+MATCH(2,'Player 1 Rounds'!E:E,0)),0),1))=TRUE(),"",INDEX(INDIRECT("'Player 1 Rounds'!q"&amp;MATCH(A95,'Player 1 Rounds'!Q:Q,0)+1&amp;":q"&amp;-1+MATCH(2,'Player 1 Rounds'!E:E,0)),MATCH(TRUE(),INDIRECT("'Player 1 Rounds'!J"&amp;MATCH(A95,'Player 1 Rounds'!Q:Q,0)+1&amp;":J"&amp;-1+MATCH(2,'Player 1 Rounds'!E:E,0)),0),1)),A$3:A95,0))=TRUE(),IF(ISNA(INDEX(INDIRECT("'Player 1 Rounds'!q"&amp;MATCH(A95,'Player 1 Rounds'!Q:Q,0)+1&amp;":q"&amp;-1+MATCH(2,'Player 1 Rounds'!E:E,0)),MATCH(TRUE(),INDIRECT("'Player 1 Rounds'!J"&amp;MATCH(A95,'Player 1 Rounds'!Q:Q,0)+1&amp;":J"&amp;-1+MATCH(2,'Player 1 Rounds'!E:E,0)),0),1))=TRUE(),"",INDEX(INDIRECT("'Player 1 Rounds'!q"&amp;MATCH(A95,'Player 1 Rounds'!Q:Q,0)+1&amp;":q"&amp;-1+MATCH(2,'Player 1 Rounds'!E:E,0)),MATCH(TRUE(),INDIRECT("'Player 1 Rounds'!J"&amp;MATCH(A95,'Player 1 Rounds'!Q:Q,0)+1&amp;":J"&amp;-1+MATCH(2,'Player 1 Rounds'!E:E,0)),0),1)),"")</f>
        <v>2014 Vibram presents the Maple Hill Open</v>
      </c>
      <c r="B96" s="14">
        <f ca="1">IF(ISERROR(INDEX('Player 1 Rounds'!O:O,MATCH(Head2Head!A96,'Player 1 Rounds'!Q:Q,0)))=TRUE,"",INDEX('Player 1 Rounds'!O:O,MATCH(Head2Head!A96,'Player 1 Rounds'!Q:Q,0)))</f>
        <v>41823</v>
      </c>
      <c r="C96" s="3"/>
    </row>
    <row r="97" spans="1:3" ht="21.75" customHeight="1" x14ac:dyDescent="0.25">
      <c r="A97" s="13" t="str">
        <f ca="1">IF(ISNA(MATCH(IF(ISNA(INDEX(INDIRECT("'Player 1 Rounds'!q"&amp;MATCH(A96,'Player 1 Rounds'!Q:Q,0)+1&amp;":q"&amp;-1+MATCH(2,'Player 1 Rounds'!E:E,0)),MATCH(TRUE(),INDIRECT("'Player 1 Rounds'!J"&amp;MATCH(A96,'Player 1 Rounds'!Q:Q,0)+1&amp;":J"&amp;-1+MATCH(2,'Player 1 Rounds'!E:E,0)),0),1))=TRUE(),"",INDEX(INDIRECT("'Player 1 Rounds'!q"&amp;MATCH(A96,'Player 1 Rounds'!Q:Q,0)+1&amp;":q"&amp;-1+MATCH(2,'Player 1 Rounds'!E:E,0)),MATCH(TRUE(),INDIRECT("'Player 1 Rounds'!J"&amp;MATCH(A96,'Player 1 Rounds'!Q:Q,0)+1&amp;":J"&amp;-1+MATCH(2,'Player 1 Rounds'!E:E,0)),0),1)),A$3:A96,0))=TRUE(),IF(ISNA(INDEX(INDIRECT("'Player 1 Rounds'!q"&amp;MATCH(A96,'Player 1 Rounds'!Q:Q,0)+1&amp;":q"&amp;-1+MATCH(2,'Player 1 Rounds'!E:E,0)),MATCH(TRUE(),INDIRECT("'Player 1 Rounds'!J"&amp;MATCH(A96,'Player 1 Rounds'!Q:Q,0)+1&amp;":J"&amp;-1+MATCH(2,'Player 1 Rounds'!E:E,0)),0),1))=TRUE(),"",INDEX(INDIRECT("'Player 1 Rounds'!q"&amp;MATCH(A96,'Player 1 Rounds'!Q:Q,0)+1&amp;":q"&amp;-1+MATCH(2,'Player 1 Rounds'!E:E,0)),MATCH(TRUE(),INDIRECT("'Player 1 Rounds'!J"&amp;MATCH(A96,'Player 1 Rounds'!Q:Q,0)+1&amp;":J"&amp;-1+MATCH(2,'Player 1 Rounds'!E:E,0)),0),1)),"")</f>
        <v>2015 Hyzerbomb Discs presents The Nick Hyde Memorial</v>
      </c>
      <c r="B97" s="14">
        <f ca="1">IF(ISERROR(INDEX('Player 1 Rounds'!O:O,MATCH(Head2Head!A97,'Player 1 Rounds'!Q:Q,0)))=TRUE,"",INDEX('Player 1 Rounds'!O:O,MATCH(Head2Head!A97,'Player 1 Rounds'!Q:Q,0)))</f>
        <v>42105</v>
      </c>
      <c r="C97" s="3"/>
    </row>
    <row r="98" spans="1:3" ht="21.75" customHeight="1" x14ac:dyDescent="0.25">
      <c r="A98" s="13" t="str">
        <f ca="1">IF(ISNA(MATCH(IF(ISNA(INDEX(INDIRECT("'Player 1 Rounds'!q"&amp;MATCH(A97,'Player 1 Rounds'!Q:Q,0)+1&amp;":q"&amp;-1+MATCH(2,'Player 1 Rounds'!E:E,0)),MATCH(TRUE(),INDIRECT("'Player 1 Rounds'!J"&amp;MATCH(A97,'Player 1 Rounds'!Q:Q,0)+1&amp;":J"&amp;-1+MATCH(2,'Player 1 Rounds'!E:E,0)),0),1))=TRUE(),"",INDEX(INDIRECT("'Player 1 Rounds'!q"&amp;MATCH(A97,'Player 1 Rounds'!Q:Q,0)+1&amp;":q"&amp;-1+MATCH(2,'Player 1 Rounds'!E:E,0)),MATCH(TRUE(),INDIRECT("'Player 1 Rounds'!J"&amp;MATCH(A97,'Player 1 Rounds'!Q:Q,0)+1&amp;":J"&amp;-1+MATCH(2,'Player 1 Rounds'!E:E,0)),0),1)),A$3:A97,0))=TRUE(),IF(ISNA(INDEX(INDIRECT("'Player 1 Rounds'!q"&amp;MATCH(A97,'Player 1 Rounds'!Q:Q,0)+1&amp;":q"&amp;-1+MATCH(2,'Player 1 Rounds'!E:E,0)),MATCH(TRUE(),INDIRECT("'Player 1 Rounds'!J"&amp;MATCH(A97,'Player 1 Rounds'!Q:Q,0)+1&amp;":J"&amp;-1+MATCH(2,'Player 1 Rounds'!E:E,0)),0),1))=TRUE(),"",INDEX(INDIRECT("'Player 1 Rounds'!q"&amp;MATCH(A97,'Player 1 Rounds'!Q:Q,0)+1&amp;":q"&amp;-1+MATCH(2,'Player 1 Rounds'!E:E,0)),MATCH(TRUE(),INDIRECT("'Player 1 Rounds'!J"&amp;MATCH(A97,'Player 1 Rounds'!Q:Q,0)+1&amp;":J"&amp;-1+MATCH(2,'Player 1 Rounds'!E:E,0)),0),1)),"")</f>
        <v>2015 Dynamic Discs Glass Blown Open sponsored by Latitude 64</v>
      </c>
      <c r="B98" s="14">
        <f ca="1">IF(ISERROR(INDEX('Player 1 Rounds'!O:O,MATCH(Head2Head!A98,'Player 1 Rounds'!Q:Q,0)))=TRUE,"",INDEX('Player 1 Rounds'!O:O,MATCH(Head2Head!A98,'Player 1 Rounds'!Q:Q,0)))</f>
        <v>42124</v>
      </c>
      <c r="C98" s="3"/>
    </row>
    <row r="99" spans="1:3" ht="21.75" customHeight="1" x14ac:dyDescent="0.25">
      <c r="A99" s="13" t="str">
        <f ca="1">IF(ISNA(MATCH(IF(ISNA(INDEX(INDIRECT("'Player 1 Rounds'!q"&amp;MATCH(A98,'Player 1 Rounds'!Q:Q,0)+1&amp;":q"&amp;-1+MATCH(2,'Player 1 Rounds'!E:E,0)),MATCH(TRUE(),INDIRECT("'Player 1 Rounds'!J"&amp;MATCH(A98,'Player 1 Rounds'!Q:Q,0)+1&amp;":J"&amp;-1+MATCH(2,'Player 1 Rounds'!E:E,0)),0),1))=TRUE(),"",INDEX(INDIRECT("'Player 1 Rounds'!q"&amp;MATCH(A98,'Player 1 Rounds'!Q:Q,0)+1&amp;":q"&amp;-1+MATCH(2,'Player 1 Rounds'!E:E,0)),MATCH(TRUE(),INDIRECT("'Player 1 Rounds'!J"&amp;MATCH(A98,'Player 1 Rounds'!Q:Q,0)+1&amp;":J"&amp;-1+MATCH(2,'Player 1 Rounds'!E:E,0)),0),1)),A$3:A98,0))=TRUE(),IF(ISNA(INDEX(INDIRECT("'Player 1 Rounds'!q"&amp;MATCH(A98,'Player 1 Rounds'!Q:Q,0)+1&amp;":q"&amp;-1+MATCH(2,'Player 1 Rounds'!E:E,0)),MATCH(TRUE(),INDIRECT("'Player 1 Rounds'!J"&amp;MATCH(A98,'Player 1 Rounds'!Q:Q,0)+1&amp;":J"&amp;-1+MATCH(2,'Player 1 Rounds'!E:E,0)),0),1))=TRUE(),"",INDEX(INDIRECT("'Player 1 Rounds'!q"&amp;MATCH(A98,'Player 1 Rounds'!Q:Q,0)+1&amp;":q"&amp;-1+MATCH(2,'Player 1 Rounds'!E:E,0)),MATCH(TRUE(),INDIRECT("'Player 1 Rounds'!J"&amp;MATCH(A98,'Player 1 Rounds'!Q:Q,0)+1&amp;":J"&amp;-1+MATCH(2,'Player 1 Rounds'!E:E,0)),0),1)),"")</f>
        <v>2015 30th Annual "Steady" Ed Memorial Masters Cup - Presented by DGA (Pro)</v>
      </c>
      <c r="B99" s="14">
        <f ca="1">IF(ISERROR(INDEX('Player 1 Rounds'!O:O,MATCH(Head2Head!A99,'Player 1 Rounds'!Q:Q,0)))=TRUE,"",INDEX('Player 1 Rounds'!O:O,MATCH(Head2Head!A99,'Player 1 Rounds'!Q:Q,0)))</f>
        <v>42139</v>
      </c>
      <c r="C99" s="3"/>
    </row>
    <row r="100" spans="1:3" ht="21.75" customHeight="1" x14ac:dyDescent="0.25">
      <c r="A100" s="13" t="str">
        <f ca="1">IF(ISNA(MATCH(IF(ISNA(INDEX(INDIRECT("'Player 1 Rounds'!q"&amp;MATCH(A99,'Player 1 Rounds'!Q:Q,0)+1&amp;":q"&amp;-1+MATCH(2,'Player 1 Rounds'!E:E,0)),MATCH(TRUE(),INDIRECT("'Player 1 Rounds'!J"&amp;MATCH(A99,'Player 1 Rounds'!Q:Q,0)+1&amp;":J"&amp;-1+MATCH(2,'Player 1 Rounds'!E:E,0)),0),1))=TRUE(),"",INDEX(INDIRECT("'Player 1 Rounds'!q"&amp;MATCH(A99,'Player 1 Rounds'!Q:Q,0)+1&amp;":q"&amp;-1+MATCH(2,'Player 1 Rounds'!E:E,0)),MATCH(TRUE(),INDIRECT("'Player 1 Rounds'!J"&amp;MATCH(A99,'Player 1 Rounds'!Q:Q,0)+1&amp;":J"&amp;-1+MATCH(2,'Player 1 Rounds'!E:E,0)),0),1)),A$3:A99,0))=TRUE(),IF(ISNA(INDEX(INDIRECT("'Player 1 Rounds'!q"&amp;MATCH(A99,'Player 1 Rounds'!Q:Q,0)+1&amp;":q"&amp;-1+MATCH(2,'Player 1 Rounds'!E:E,0)),MATCH(TRUE(),INDIRECT("'Player 1 Rounds'!J"&amp;MATCH(A99,'Player 1 Rounds'!Q:Q,0)+1&amp;":J"&amp;-1+MATCH(2,'Player 1 Rounds'!E:E,0)),0),1))=TRUE(),"",INDEX(INDIRECT("'Player 1 Rounds'!q"&amp;MATCH(A99,'Player 1 Rounds'!Q:Q,0)+1&amp;":q"&amp;-1+MATCH(2,'Player 1 Rounds'!E:E,0)),MATCH(TRUE(),INDIRECT("'Player 1 Rounds'!J"&amp;MATCH(A99,'Player 1 Rounds'!Q:Q,0)+1&amp;":J"&amp;-1+MATCH(2,'Player 1 Rounds'!E:E,0)),0),1)),"")</f>
        <v>2014 The 32nd Kansas City Wide Open</v>
      </c>
      <c r="B100" s="14">
        <f ca="1">IF(ISERROR(INDEX('Player 1 Rounds'!O:O,MATCH(Head2Head!A100,'Player 1 Rounds'!Q:Q,0)))=TRUE,"",INDEX('Player 1 Rounds'!O:O,MATCH(Head2Head!A100,'Player 1 Rounds'!Q:Q,0)))</f>
        <v>41810</v>
      </c>
      <c r="C100" s="3"/>
    </row>
    <row r="101" spans="1:3" ht="21.75" customHeight="1" x14ac:dyDescent="0.25">
      <c r="A101" s="13" t="str">
        <f ca="1">IF(ISNA(MATCH(IF(ISNA(INDEX(INDIRECT("'Player 1 Rounds'!q"&amp;MATCH(A100,'Player 1 Rounds'!Q:Q,0)+1&amp;":q"&amp;-1+MATCH(2,'Player 1 Rounds'!E:E,0)),MATCH(TRUE(),INDIRECT("'Player 1 Rounds'!J"&amp;MATCH(A100,'Player 1 Rounds'!Q:Q,0)+1&amp;":J"&amp;-1+MATCH(2,'Player 1 Rounds'!E:E,0)),0),1))=TRUE(),"",INDEX(INDIRECT("'Player 1 Rounds'!q"&amp;MATCH(A100,'Player 1 Rounds'!Q:Q,0)+1&amp;":q"&amp;-1+MATCH(2,'Player 1 Rounds'!E:E,0)),MATCH(TRUE(),INDIRECT("'Player 1 Rounds'!J"&amp;MATCH(A100,'Player 1 Rounds'!Q:Q,0)+1&amp;":J"&amp;-1+MATCH(2,'Player 1 Rounds'!E:E,0)),0),1)),A$3:A100,0))=TRUE(),IF(ISNA(INDEX(INDIRECT("'Player 1 Rounds'!q"&amp;MATCH(A100,'Player 1 Rounds'!Q:Q,0)+1&amp;":q"&amp;-1+MATCH(2,'Player 1 Rounds'!E:E,0)),MATCH(TRUE(),INDIRECT("'Player 1 Rounds'!J"&amp;MATCH(A100,'Player 1 Rounds'!Q:Q,0)+1&amp;":J"&amp;-1+MATCH(2,'Player 1 Rounds'!E:E,0)),0),1))=TRUE(),"",INDEX(INDIRECT("'Player 1 Rounds'!q"&amp;MATCH(A100,'Player 1 Rounds'!Q:Q,0)+1&amp;":q"&amp;-1+MATCH(2,'Player 1 Rounds'!E:E,0)),MATCH(TRUE(),INDIRECT("'Player 1 Rounds'!J"&amp;MATCH(A100,'Player 1 Rounds'!Q:Q,0)+1&amp;":J"&amp;-1+MATCH(2,'Player 1 Rounds'!E:E,0)),0),1)),"")</f>
        <v>2015 27th Memorial Championship presented by Discraft</v>
      </c>
      <c r="B101" s="14">
        <f ca="1">IF(ISERROR(INDEX('Player 1 Rounds'!O:O,MATCH(Head2Head!A101,'Player 1 Rounds'!Q:Q,0)))=TRUE,"",INDEX('Player 1 Rounds'!O:O,MATCH(Head2Head!A101,'Player 1 Rounds'!Q:Q,0)))</f>
        <v>42059</v>
      </c>
      <c r="C101" s="3"/>
    </row>
    <row r="102" spans="1:3" ht="21.75" customHeight="1" x14ac:dyDescent="0.25">
      <c r="A102" s="13" t="str">
        <f ca="1">IF(ISNA(MATCH(IF(ISNA(INDEX(INDIRECT("'Player 1 Rounds'!q"&amp;MATCH(A101,'Player 1 Rounds'!Q:Q,0)+1&amp;":q"&amp;-1+MATCH(2,'Player 1 Rounds'!E:E,0)),MATCH(TRUE(),INDIRECT("'Player 1 Rounds'!J"&amp;MATCH(A101,'Player 1 Rounds'!Q:Q,0)+1&amp;":J"&amp;-1+MATCH(2,'Player 1 Rounds'!E:E,0)),0),1))=TRUE(),"",INDEX(INDIRECT("'Player 1 Rounds'!q"&amp;MATCH(A101,'Player 1 Rounds'!Q:Q,0)+1&amp;":q"&amp;-1+MATCH(2,'Player 1 Rounds'!E:E,0)),MATCH(TRUE(),INDIRECT("'Player 1 Rounds'!J"&amp;MATCH(A101,'Player 1 Rounds'!Q:Q,0)+1&amp;":J"&amp;-1+MATCH(2,'Player 1 Rounds'!E:E,0)),0),1)),A$3:A101,0))=TRUE(),IF(ISNA(INDEX(INDIRECT("'Player 1 Rounds'!q"&amp;MATCH(A101,'Player 1 Rounds'!Q:Q,0)+1&amp;":q"&amp;-1+MATCH(2,'Player 1 Rounds'!E:E,0)),MATCH(TRUE(),INDIRECT("'Player 1 Rounds'!J"&amp;MATCH(A101,'Player 1 Rounds'!Q:Q,0)+1&amp;":J"&amp;-1+MATCH(2,'Player 1 Rounds'!E:E,0)),0),1))=TRUE(),"",INDEX(INDIRECT("'Player 1 Rounds'!q"&amp;MATCH(A101,'Player 1 Rounds'!Q:Q,0)+1&amp;":q"&amp;-1+MATCH(2,'Player 1 Rounds'!E:E,0)),MATCH(TRUE(),INDIRECT("'Player 1 Rounds'!J"&amp;MATCH(A101,'Player 1 Rounds'!Q:Q,0)+1&amp;":J"&amp;-1+MATCH(2,'Player 1 Rounds'!E:E,0)),0),1)),"")</f>
        <v>2014 European Masters</v>
      </c>
      <c r="B102" s="14">
        <f ca="1">IF(ISERROR(INDEX('Player 1 Rounds'!O:O,MATCH(Head2Head!A102,'Player 1 Rounds'!Q:Q,0)))=TRUE,"",INDEX('Player 1 Rounds'!O:O,MATCH(Head2Head!A102,'Player 1 Rounds'!Q:Q,0)))</f>
        <v>41837</v>
      </c>
      <c r="C102" s="3"/>
    </row>
    <row r="103" spans="1:3" ht="21.75" customHeight="1" x14ac:dyDescent="0.25">
      <c r="A103" s="13" t="str">
        <f ca="1">IF(ISNA(MATCH(IF(ISNA(INDEX(INDIRECT("'Player 1 Rounds'!q"&amp;MATCH(A102,'Player 1 Rounds'!Q:Q,0)+1&amp;":q"&amp;-1+MATCH(2,'Player 1 Rounds'!E:E,0)),MATCH(TRUE(),INDIRECT("'Player 1 Rounds'!J"&amp;MATCH(A102,'Player 1 Rounds'!Q:Q,0)+1&amp;":J"&amp;-1+MATCH(2,'Player 1 Rounds'!E:E,0)),0),1))=TRUE(),"",INDEX(INDIRECT("'Player 1 Rounds'!q"&amp;MATCH(A102,'Player 1 Rounds'!Q:Q,0)+1&amp;":q"&amp;-1+MATCH(2,'Player 1 Rounds'!E:E,0)),MATCH(TRUE(),INDIRECT("'Player 1 Rounds'!J"&amp;MATCH(A102,'Player 1 Rounds'!Q:Q,0)+1&amp;":J"&amp;-1+MATCH(2,'Player 1 Rounds'!E:E,0)),0),1)),A$3:A102,0))=TRUE(),IF(ISNA(INDEX(INDIRECT("'Player 1 Rounds'!q"&amp;MATCH(A102,'Player 1 Rounds'!Q:Q,0)+1&amp;":q"&amp;-1+MATCH(2,'Player 1 Rounds'!E:E,0)),MATCH(TRUE(),INDIRECT("'Player 1 Rounds'!J"&amp;MATCH(A102,'Player 1 Rounds'!Q:Q,0)+1&amp;":J"&amp;-1+MATCH(2,'Player 1 Rounds'!E:E,0)),0),1))=TRUE(),"",INDEX(INDIRECT("'Player 1 Rounds'!q"&amp;MATCH(A102,'Player 1 Rounds'!Q:Q,0)+1&amp;":q"&amp;-1+MATCH(2,'Player 1 Rounds'!E:E,0)),MATCH(TRUE(),INDIRECT("'Player 1 Rounds'!J"&amp;MATCH(A102,'Player 1 Rounds'!Q:Q,0)+1&amp;":J"&amp;-1+MATCH(2,'Player 1 Rounds'!E:E,0)),0),1)),"")</f>
        <v>2016 The Majestic</v>
      </c>
      <c r="B103" s="14">
        <f ca="1">IF(ISERROR(INDEX('Player 1 Rounds'!O:O,MATCH(Head2Head!A103,'Player 1 Rounds'!Q:Q,0)))=TRUE,"",INDEX('Player 1 Rounds'!O:O,MATCH(Head2Head!A103,'Player 1 Rounds'!Q:Q,0)))</f>
        <v>42580</v>
      </c>
      <c r="C103" s="3"/>
    </row>
    <row r="104" spans="1:3" ht="21.75" customHeight="1" x14ac:dyDescent="0.25">
      <c r="A104" s="13" t="str">
        <f ca="1">IF(ISNA(MATCH(IF(ISNA(INDEX(INDIRECT("'Player 1 Rounds'!q"&amp;MATCH(A103,'Player 1 Rounds'!Q:Q,0)+1&amp;":q"&amp;-1+MATCH(2,'Player 1 Rounds'!E:E,0)),MATCH(TRUE(),INDIRECT("'Player 1 Rounds'!J"&amp;MATCH(A103,'Player 1 Rounds'!Q:Q,0)+1&amp;":J"&amp;-1+MATCH(2,'Player 1 Rounds'!E:E,0)),0),1))=TRUE(),"",INDEX(INDIRECT("'Player 1 Rounds'!q"&amp;MATCH(A103,'Player 1 Rounds'!Q:Q,0)+1&amp;":q"&amp;-1+MATCH(2,'Player 1 Rounds'!E:E,0)),MATCH(TRUE(),INDIRECT("'Player 1 Rounds'!J"&amp;MATCH(A103,'Player 1 Rounds'!Q:Q,0)+1&amp;":J"&amp;-1+MATCH(2,'Player 1 Rounds'!E:E,0)),0),1)),A$3:A103,0))=TRUE(),IF(ISNA(INDEX(INDIRECT("'Player 1 Rounds'!q"&amp;MATCH(A103,'Player 1 Rounds'!Q:Q,0)+1&amp;":q"&amp;-1+MATCH(2,'Player 1 Rounds'!E:E,0)),MATCH(TRUE(),INDIRECT("'Player 1 Rounds'!J"&amp;MATCH(A103,'Player 1 Rounds'!Q:Q,0)+1&amp;":J"&amp;-1+MATCH(2,'Player 1 Rounds'!E:E,0)),0),1))=TRUE(),"",INDEX(INDIRECT("'Player 1 Rounds'!q"&amp;MATCH(A103,'Player 1 Rounds'!Q:Q,0)+1&amp;":q"&amp;-1+MATCH(2,'Player 1 Rounds'!E:E,0)),MATCH(TRUE(),INDIRECT("'Player 1 Rounds'!J"&amp;MATCH(A103,'Player 1 Rounds'!Q:Q,0)+1&amp;":J"&amp;-1+MATCH(2,'Player 1 Rounds'!E:E,0)),0),1)),"")</f>
        <v>2013 28th Annual "Steady" Ed Memorial Masters Cup - presented by DGA</v>
      </c>
      <c r="B104" s="14">
        <f ca="1">IF(ISERROR(INDEX('Player 1 Rounds'!O:O,MATCH(Head2Head!A104,'Player 1 Rounds'!Q:Q,0)))=TRUE,"",INDEX('Player 1 Rounds'!O:O,MATCH(Head2Head!A104,'Player 1 Rounds'!Q:Q,0)))</f>
        <v>41390</v>
      </c>
      <c r="C104" s="3"/>
    </row>
    <row r="105" spans="1:3" ht="21.75" customHeight="1" x14ac:dyDescent="0.25">
      <c r="A105" s="13" t="str">
        <f ca="1">IF(ISNA(MATCH(IF(ISNA(INDEX(INDIRECT("'Player 1 Rounds'!q"&amp;MATCH(A104,'Player 1 Rounds'!Q:Q,0)+1&amp;":q"&amp;-1+MATCH(2,'Player 1 Rounds'!E:E,0)),MATCH(TRUE(),INDIRECT("'Player 1 Rounds'!J"&amp;MATCH(A104,'Player 1 Rounds'!Q:Q,0)+1&amp;":J"&amp;-1+MATCH(2,'Player 1 Rounds'!E:E,0)),0),1))=TRUE(),"",INDEX(INDIRECT("'Player 1 Rounds'!q"&amp;MATCH(A104,'Player 1 Rounds'!Q:Q,0)+1&amp;":q"&amp;-1+MATCH(2,'Player 1 Rounds'!E:E,0)),MATCH(TRUE(),INDIRECT("'Player 1 Rounds'!J"&amp;MATCH(A104,'Player 1 Rounds'!Q:Q,0)+1&amp;":J"&amp;-1+MATCH(2,'Player 1 Rounds'!E:E,0)),0),1)),A$3:A104,0))=TRUE(),IF(ISNA(INDEX(INDIRECT("'Player 1 Rounds'!q"&amp;MATCH(A104,'Player 1 Rounds'!Q:Q,0)+1&amp;":q"&amp;-1+MATCH(2,'Player 1 Rounds'!E:E,0)),MATCH(TRUE(),INDIRECT("'Player 1 Rounds'!J"&amp;MATCH(A104,'Player 1 Rounds'!Q:Q,0)+1&amp;":J"&amp;-1+MATCH(2,'Player 1 Rounds'!E:E,0)),0),1))=TRUE(),"",INDEX(INDIRECT("'Player 1 Rounds'!q"&amp;MATCH(A104,'Player 1 Rounds'!Q:Q,0)+1&amp;":q"&amp;-1+MATCH(2,'Player 1 Rounds'!E:E,0)),MATCH(TRUE(),INDIRECT("'Player 1 Rounds'!J"&amp;MATCH(A104,'Player 1 Rounds'!Q:Q,0)+1&amp;":J"&amp;-1+MATCH(2,'Player 1 Rounds'!E:E,0)),0),1)),"")</f>
        <v>2016 PDGA Professional Disc Golf World Championships presented by Dynamic Discs</v>
      </c>
      <c r="B105" s="14">
        <f ca="1">IF(ISERROR(INDEX('Player 1 Rounds'!O:O,MATCH(Head2Head!A105,'Player 1 Rounds'!Q:Q,0)))=TRUE,"",INDEX('Player 1 Rounds'!O:O,MATCH(Head2Head!A105,'Player 1 Rounds'!Q:Q,0)))</f>
        <v>42588</v>
      </c>
      <c r="C105" s="3"/>
    </row>
    <row r="106" spans="1:3" ht="21.75" customHeight="1" x14ac:dyDescent="0.25">
      <c r="A106" s="13" t="str">
        <f ca="1">IF(ISNA(MATCH(IF(ISNA(INDEX(INDIRECT("'Player 1 Rounds'!q"&amp;MATCH(A105,'Player 1 Rounds'!Q:Q,0)+1&amp;":q"&amp;-1+MATCH(2,'Player 1 Rounds'!E:E,0)),MATCH(TRUE(),INDIRECT("'Player 1 Rounds'!J"&amp;MATCH(A105,'Player 1 Rounds'!Q:Q,0)+1&amp;":J"&amp;-1+MATCH(2,'Player 1 Rounds'!E:E,0)),0),1))=TRUE(),"",INDEX(INDIRECT("'Player 1 Rounds'!q"&amp;MATCH(A105,'Player 1 Rounds'!Q:Q,0)+1&amp;":q"&amp;-1+MATCH(2,'Player 1 Rounds'!E:E,0)),MATCH(TRUE(),INDIRECT("'Player 1 Rounds'!J"&amp;MATCH(A105,'Player 1 Rounds'!Q:Q,0)+1&amp;":J"&amp;-1+MATCH(2,'Player 1 Rounds'!E:E,0)),0),1)),A$3:A105,0))=TRUE(),IF(ISNA(INDEX(INDIRECT("'Player 1 Rounds'!q"&amp;MATCH(A105,'Player 1 Rounds'!Q:Q,0)+1&amp;":q"&amp;-1+MATCH(2,'Player 1 Rounds'!E:E,0)),MATCH(TRUE(),INDIRECT("'Player 1 Rounds'!J"&amp;MATCH(A105,'Player 1 Rounds'!Q:Q,0)+1&amp;":J"&amp;-1+MATCH(2,'Player 1 Rounds'!E:E,0)),0),1))=TRUE(),"",INDEX(INDIRECT("'Player 1 Rounds'!q"&amp;MATCH(A105,'Player 1 Rounds'!Q:Q,0)+1&amp;":q"&amp;-1+MATCH(2,'Player 1 Rounds'!E:E,0)),MATCH(TRUE(),INDIRECT("'Player 1 Rounds'!J"&amp;MATCH(A105,'Player 1 Rounds'!Q:Q,0)+1&amp;":J"&amp;-1+MATCH(2,'Player 1 Rounds'!E:E,0)),0),1)),"")</f>
        <v>2013 Discraft Great Lakes Open</v>
      </c>
      <c r="B106" s="14">
        <f ca="1">IF(ISERROR(INDEX('Player 1 Rounds'!O:O,MATCH(Head2Head!A106,'Player 1 Rounds'!Q:Q,0)))=TRUE,"",INDEX('Player 1 Rounds'!O:O,MATCH(Head2Head!A106,'Player 1 Rounds'!Q:Q,0)))</f>
        <v>41425</v>
      </c>
      <c r="C106" s="3"/>
    </row>
    <row r="107" spans="1:3" ht="21.75" customHeight="1" x14ac:dyDescent="0.25">
      <c r="A107" s="13" t="str">
        <f ca="1">IF(ISNA(MATCH(IF(ISNA(INDEX(INDIRECT("'Player 1 Rounds'!q"&amp;MATCH(A106,'Player 1 Rounds'!Q:Q,0)+1&amp;":q"&amp;-1+MATCH(2,'Player 1 Rounds'!E:E,0)),MATCH(TRUE(),INDIRECT("'Player 1 Rounds'!J"&amp;MATCH(A106,'Player 1 Rounds'!Q:Q,0)+1&amp;":J"&amp;-1+MATCH(2,'Player 1 Rounds'!E:E,0)),0),1))=TRUE(),"",INDEX(INDIRECT("'Player 1 Rounds'!q"&amp;MATCH(A106,'Player 1 Rounds'!Q:Q,0)+1&amp;":q"&amp;-1+MATCH(2,'Player 1 Rounds'!E:E,0)),MATCH(TRUE(),INDIRECT("'Player 1 Rounds'!J"&amp;MATCH(A106,'Player 1 Rounds'!Q:Q,0)+1&amp;":J"&amp;-1+MATCH(2,'Player 1 Rounds'!E:E,0)),0),1)),A$3:A106,0))=TRUE(),IF(ISNA(INDEX(INDIRECT("'Player 1 Rounds'!q"&amp;MATCH(A106,'Player 1 Rounds'!Q:Q,0)+1&amp;":q"&amp;-1+MATCH(2,'Player 1 Rounds'!E:E,0)),MATCH(TRUE(),INDIRECT("'Player 1 Rounds'!J"&amp;MATCH(A106,'Player 1 Rounds'!Q:Q,0)+1&amp;":J"&amp;-1+MATCH(2,'Player 1 Rounds'!E:E,0)),0),1))=TRUE(),"",INDEX(INDIRECT("'Player 1 Rounds'!q"&amp;MATCH(A106,'Player 1 Rounds'!Q:Q,0)+1&amp;":q"&amp;-1+MATCH(2,'Player 1 Rounds'!E:E,0)),MATCH(TRUE(),INDIRECT("'Player 1 Rounds'!J"&amp;MATCH(A106,'Player 1 Rounds'!Q:Q,0)+1&amp;":J"&amp;-1+MATCH(2,'Player 1 Rounds'!E:E,0)),0),1)),"")</f>
        <v>2013 Brent Hambrick Memorial Open</v>
      </c>
      <c r="B107" s="14">
        <f ca="1">IF(ISERROR(INDEX('Player 1 Rounds'!O:O,MATCH(Head2Head!A107,'Player 1 Rounds'!Q:Q,0)))=TRUE,"",INDEX('Player 1 Rounds'!O:O,MATCH(Head2Head!A107,'Player 1 Rounds'!Q:Q,0)))</f>
        <v>41433</v>
      </c>
    </row>
    <row r="108" spans="1:3" ht="21.75" customHeight="1" x14ac:dyDescent="0.25">
      <c r="A108" s="13" t="str">
        <f ca="1">IF(ISNA(MATCH(IF(ISNA(INDEX(INDIRECT("'Player 1 Rounds'!q"&amp;MATCH(A107,'Player 1 Rounds'!Q:Q,0)+1&amp;":q"&amp;-1+MATCH(2,'Player 1 Rounds'!E:E,0)),MATCH(TRUE(),INDIRECT("'Player 1 Rounds'!J"&amp;MATCH(A107,'Player 1 Rounds'!Q:Q,0)+1&amp;":J"&amp;-1+MATCH(2,'Player 1 Rounds'!E:E,0)),0),1))=TRUE(),"",INDEX(INDIRECT("'Player 1 Rounds'!q"&amp;MATCH(A107,'Player 1 Rounds'!Q:Q,0)+1&amp;":q"&amp;-1+MATCH(2,'Player 1 Rounds'!E:E,0)),MATCH(TRUE(),INDIRECT("'Player 1 Rounds'!J"&amp;MATCH(A107,'Player 1 Rounds'!Q:Q,0)+1&amp;":J"&amp;-1+MATCH(2,'Player 1 Rounds'!E:E,0)),0),1)),A$3:A107,0))=TRUE(),IF(ISNA(INDEX(INDIRECT("'Player 1 Rounds'!q"&amp;MATCH(A107,'Player 1 Rounds'!Q:Q,0)+1&amp;":q"&amp;-1+MATCH(2,'Player 1 Rounds'!E:E,0)),MATCH(TRUE(),INDIRECT("'Player 1 Rounds'!J"&amp;MATCH(A107,'Player 1 Rounds'!Q:Q,0)+1&amp;":J"&amp;-1+MATCH(2,'Player 1 Rounds'!E:E,0)),0),1))=TRUE(),"",INDEX(INDIRECT("'Player 1 Rounds'!q"&amp;MATCH(A107,'Player 1 Rounds'!Q:Q,0)+1&amp;":q"&amp;-1+MATCH(2,'Player 1 Rounds'!E:E,0)),MATCH(TRUE(),INDIRECT("'Player 1 Rounds'!J"&amp;MATCH(A107,'Player 1 Rounds'!Q:Q,0)+1&amp;":J"&amp;-1+MATCH(2,'Player 1 Rounds'!E:E,0)),0),1)),"")</f>
        <v>2016 European Masters - Disc Golf World Tour #4</v>
      </c>
      <c r="B108" s="14">
        <f ca="1">IF(ISERROR(INDEX('Player 1 Rounds'!O:O,MATCH(Head2Head!A108,'Player 1 Rounds'!Q:Q,0)))=TRUE,"",INDEX('Player 1 Rounds'!O:O,MATCH(Head2Head!A108,'Player 1 Rounds'!Q:Q,0)))</f>
        <v>42572</v>
      </c>
    </row>
    <row r="109" spans="1:3" ht="21.75" customHeight="1" x14ac:dyDescent="0.25">
      <c r="A109" s="13" t="str">
        <f ca="1">IF(ISNA(MATCH(IF(ISNA(INDEX(INDIRECT("'Player 1 Rounds'!q"&amp;MATCH(A108,'Player 1 Rounds'!Q:Q,0)+1&amp;":q"&amp;-1+MATCH(2,'Player 1 Rounds'!E:E,0)),MATCH(TRUE(),INDIRECT("'Player 1 Rounds'!J"&amp;MATCH(A108,'Player 1 Rounds'!Q:Q,0)+1&amp;":J"&amp;-1+MATCH(2,'Player 1 Rounds'!E:E,0)),0),1))=TRUE(),"",INDEX(INDIRECT("'Player 1 Rounds'!q"&amp;MATCH(A108,'Player 1 Rounds'!Q:Q,0)+1&amp;":q"&amp;-1+MATCH(2,'Player 1 Rounds'!E:E,0)),MATCH(TRUE(),INDIRECT("'Player 1 Rounds'!J"&amp;MATCH(A108,'Player 1 Rounds'!Q:Q,0)+1&amp;":J"&amp;-1+MATCH(2,'Player 1 Rounds'!E:E,0)),0),1)),A$3:A108,0))=TRUE(),IF(ISNA(INDEX(INDIRECT("'Player 1 Rounds'!q"&amp;MATCH(A108,'Player 1 Rounds'!Q:Q,0)+1&amp;":q"&amp;-1+MATCH(2,'Player 1 Rounds'!E:E,0)),MATCH(TRUE(),INDIRECT("'Player 1 Rounds'!J"&amp;MATCH(A108,'Player 1 Rounds'!Q:Q,0)+1&amp;":J"&amp;-1+MATCH(2,'Player 1 Rounds'!E:E,0)),0),1))=TRUE(),"",INDEX(INDIRECT("'Player 1 Rounds'!q"&amp;MATCH(A108,'Player 1 Rounds'!Q:Q,0)+1&amp;":q"&amp;-1+MATCH(2,'Player 1 Rounds'!E:E,0)),MATCH(TRUE(),INDIRECT("'Player 1 Rounds'!J"&amp;MATCH(A108,'Player 1 Rounds'!Q:Q,0)+1&amp;":J"&amp;-1+MATCH(2,'Player 1 Rounds'!E:E,0)),0),1)),"")</f>
        <v>2013 Gentlemen's Club Challenge Presented by DiscGolfValues.com - Pro Weekend</v>
      </c>
      <c r="B109" s="14">
        <f ca="1">IF(ISERROR(INDEX('Player 1 Rounds'!O:O,MATCH(Head2Head!A109,'Player 1 Rounds'!Q:Q,0)))=TRUE,"",INDEX('Player 1 Rounds'!O:O,MATCH(Head2Head!A109,'Player 1 Rounds'!Q:Q,0)))</f>
        <v>41327</v>
      </c>
    </row>
    <row r="110" spans="1:3" ht="21.75" customHeight="1" x14ac:dyDescent="0.25">
      <c r="A110" s="13" t="str">
        <f ca="1">IF(ISNA(MATCH(IF(ISNA(INDEX(INDIRECT("'Player 1 Rounds'!q"&amp;MATCH(A109,'Player 1 Rounds'!Q:Q,0)+1&amp;":q"&amp;-1+MATCH(2,'Player 1 Rounds'!E:E,0)),MATCH(TRUE(),INDIRECT("'Player 1 Rounds'!J"&amp;MATCH(A109,'Player 1 Rounds'!Q:Q,0)+1&amp;":J"&amp;-1+MATCH(2,'Player 1 Rounds'!E:E,0)),0),1))=TRUE(),"",INDEX(INDIRECT("'Player 1 Rounds'!q"&amp;MATCH(A109,'Player 1 Rounds'!Q:Q,0)+1&amp;":q"&amp;-1+MATCH(2,'Player 1 Rounds'!E:E,0)),MATCH(TRUE(),INDIRECT("'Player 1 Rounds'!J"&amp;MATCH(A109,'Player 1 Rounds'!Q:Q,0)+1&amp;":J"&amp;-1+MATCH(2,'Player 1 Rounds'!E:E,0)),0),1)),A$3:A109,0))=TRUE(),IF(ISNA(INDEX(INDIRECT("'Player 1 Rounds'!q"&amp;MATCH(A109,'Player 1 Rounds'!Q:Q,0)+1&amp;":q"&amp;-1+MATCH(2,'Player 1 Rounds'!E:E,0)),MATCH(TRUE(),INDIRECT("'Player 1 Rounds'!J"&amp;MATCH(A109,'Player 1 Rounds'!Q:Q,0)+1&amp;":J"&amp;-1+MATCH(2,'Player 1 Rounds'!E:E,0)),0),1))=TRUE(),"",INDEX(INDIRECT("'Player 1 Rounds'!q"&amp;MATCH(A109,'Player 1 Rounds'!Q:Q,0)+1&amp;":q"&amp;-1+MATCH(2,'Player 1 Rounds'!E:E,0)),MATCH(TRUE(),INDIRECT("'Player 1 Rounds'!J"&amp;MATCH(A109,'Player 1 Rounds'!Q:Q,0)+1&amp;":J"&amp;-1+MATCH(2,'Player 1 Rounds'!E:E,0)),0),1)),"")</f>
        <v>2013 The 25th Annual Memorial Championship presented by Discraft</v>
      </c>
      <c r="B110" s="14">
        <f ca="1">IF(ISERROR(INDEX('Player 1 Rounds'!O:O,MATCH(Head2Head!A110,'Player 1 Rounds'!Q:Q,0)))=TRUE,"",INDEX('Player 1 Rounds'!O:O,MATCH(Head2Head!A110,'Player 1 Rounds'!Q:Q,0)))</f>
        <v>41332</v>
      </c>
    </row>
    <row r="111" spans="1:3" ht="21.75" customHeight="1" x14ac:dyDescent="0.25">
      <c r="A111" s="13" t="str">
        <f ca="1">IF(ISNA(MATCH(IF(ISNA(INDEX(INDIRECT("'Player 1 Rounds'!q"&amp;MATCH(A110,'Player 1 Rounds'!Q:Q,0)+1&amp;":q"&amp;-1+MATCH(2,'Player 1 Rounds'!E:E,0)),MATCH(TRUE(),INDIRECT("'Player 1 Rounds'!J"&amp;MATCH(A110,'Player 1 Rounds'!Q:Q,0)+1&amp;":J"&amp;-1+MATCH(2,'Player 1 Rounds'!E:E,0)),0),1))=TRUE(),"",INDEX(INDIRECT("'Player 1 Rounds'!q"&amp;MATCH(A110,'Player 1 Rounds'!Q:Q,0)+1&amp;":q"&amp;-1+MATCH(2,'Player 1 Rounds'!E:E,0)),MATCH(TRUE(),INDIRECT("'Player 1 Rounds'!J"&amp;MATCH(A110,'Player 1 Rounds'!Q:Q,0)+1&amp;":J"&amp;-1+MATCH(2,'Player 1 Rounds'!E:E,0)),0),1)),A$3:A110,0))=TRUE(),IF(ISNA(INDEX(INDIRECT("'Player 1 Rounds'!q"&amp;MATCH(A110,'Player 1 Rounds'!Q:Q,0)+1&amp;":q"&amp;-1+MATCH(2,'Player 1 Rounds'!E:E,0)),MATCH(TRUE(),INDIRECT("'Player 1 Rounds'!J"&amp;MATCH(A110,'Player 1 Rounds'!Q:Q,0)+1&amp;":J"&amp;-1+MATCH(2,'Player 1 Rounds'!E:E,0)),0),1))=TRUE(),"",INDEX(INDIRECT("'Player 1 Rounds'!q"&amp;MATCH(A110,'Player 1 Rounds'!Q:Q,0)+1&amp;":q"&amp;-1+MATCH(2,'Player 1 Rounds'!E:E,0)),MATCH(TRUE(),INDIRECT("'Player 1 Rounds'!J"&amp;MATCH(A110,'Player 1 Rounds'!Q:Q,0)+1&amp;":J"&amp;-1+MATCH(2,'Player 1 Rounds'!E:E,0)),0),1)),"")</f>
        <v>Aussie Open 2017</v>
      </c>
      <c r="B111" s="14">
        <f ca="1">IF(ISERROR(INDEX('Player 1 Rounds'!O:O,MATCH(Head2Head!A111,'Player 1 Rounds'!Q:Q,0)))=TRUE,"",INDEX('Player 1 Rounds'!O:O,MATCH(Head2Head!A111,'Player 1 Rounds'!Q:Q,0)))</f>
        <v>42761</v>
      </c>
    </row>
    <row r="112" spans="1:3" ht="21.75" customHeight="1" x14ac:dyDescent="0.25">
      <c r="A112" s="13" t="str">
        <f ca="1">IF(ISNA(MATCH(IF(ISNA(INDEX(INDIRECT("'Player 1 Rounds'!q"&amp;MATCH(A111,'Player 1 Rounds'!Q:Q,0)+1&amp;":q"&amp;-1+MATCH(2,'Player 1 Rounds'!E:E,0)),MATCH(TRUE(),INDIRECT("'Player 1 Rounds'!J"&amp;MATCH(A111,'Player 1 Rounds'!Q:Q,0)+1&amp;":J"&amp;-1+MATCH(2,'Player 1 Rounds'!E:E,0)),0),1))=TRUE(),"",INDEX(INDIRECT("'Player 1 Rounds'!q"&amp;MATCH(A111,'Player 1 Rounds'!Q:Q,0)+1&amp;":q"&amp;-1+MATCH(2,'Player 1 Rounds'!E:E,0)),MATCH(TRUE(),INDIRECT("'Player 1 Rounds'!J"&amp;MATCH(A111,'Player 1 Rounds'!Q:Q,0)+1&amp;":J"&amp;-1+MATCH(2,'Player 1 Rounds'!E:E,0)),0),1)),A$3:A111,0))=TRUE(),IF(ISNA(INDEX(INDIRECT("'Player 1 Rounds'!q"&amp;MATCH(A111,'Player 1 Rounds'!Q:Q,0)+1&amp;":q"&amp;-1+MATCH(2,'Player 1 Rounds'!E:E,0)),MATCH(TRUE(),INDIRECT("'Player 1 Rounds'!J"&amp;MATCH(A111,'Player 1 Rounds'!Q:Q,0)+1&amp;":J"&amp;-1+MATCH(2,'Player 1 Rounds'!E:E,0)),0),1))=TRUE(),"",INDEX(INDIRECT("'Player 1 Rounds'!q"&amp;MATCH(A111,'Player 1 Rounds'!Q:Q,0)+1&amp;":q"&amp;-1+MATCH(2,'Player 1 Rounds'!E:E,0)),MATCH(TRUE(),INDIRECT("'Player 1 Rounds'!J"&amp;MATCH(A111,'Player 1 Rounds'!Q:Q,0)+1&amp;":J"&amp;-1+MATCH(2,'Player 1 Rounds'!E:E,0)),0),1)),"")</f>
        <v>2017 Gentlemen's Club Challenge presented by Innova Champion Discs</v>
      </c>
      <c r="B112" s="14">
        <f ca="1">IF(ISERROR(INDEX('Player 1 Rounds'!O:O,MATCH(Head2Head!A112,'Player 1 Rounds'!Q:Q,0)))=TRUE,"",INDEX('Player 1 Rounds'!O:O,MATCH(Head2Head!A112,'Player 1 Rounds'!Q:Q,0)))</f>
        <v>42789</v>
      </c>
    </row>
    <row r="113" spans="1:2" ht="21.75" customHeight="1" x14ac:dyDescent="0.25">
      <c r="A113" s="13" t="str">
        <f ca="1">IF(ISNA(MATCH(IF(ISNA(INDEX(INDIRECT("'Player 1 Rounds'!q"&amp;MATCH(A112,'Player 1 Rounds'!Q:Q,0)+1&amp;":q"&amp;-1+MATCH(2,'Player 1 Rounds'!E:E,0)),MATCH(TRUE(),INDIRECT("'Player 1 Rounds'!J"&amp;MATCH(A112,'Player 1 Rounds'!Q:Q,0)+1&amp;":J"&amp;-1+MATCH(2,'Player 1 Rounds'!E:E,0)),0),1))=TRUE(),"",INDEX(INDIRECT("'Player 1 Rounds'!q"&amp;MATCH(A112,'Player 1 Rounds'!Q:Q,0)+1&amp;":q"&amp;-1+MATCH(2,'Player 1 Rounds'!E:E,0)),MATCH(TRUE(),INDIRECT("'Player 1 Rounds'!J"&amp;MATCH(A112,'Player 1 Rounds'!Q:Q,0)+1&amp;":J"&amp;-1+MATCH(2,'Player 1 Rounds'!E:E,0)),0),1)),A$3:A112,0))=TRUE(),IF(ISNA(INDEX(INDIRECT("'Player 1 Rounds'!q"&amp;MATCH(A112,'Player 1 Rounds'!Q:Q,0)+1&amp;":q"&amp;-1+MATCH(2,'Player 1 Rounds'!E:E,0)),MATCH(TRUE(),INDIRECT("'Player 1 Rounds'!J"&amp;MATCH(A112,'Player 1 Rounds'!Q:Q,0)+1&amp;":J"&amp;-1+MATCH(2,'Player 1 Rounds'!E:E,0)),0),1))=TRUE(),"",INDEX(INDIRECT("'Player 1 Rounds'!q"&amp;MATCH(A112,'Player 1 Rounds'!Q:Q,0)+1&amp;":q"&amp;-1+MATCH(2,'Player 1 Rounds'!E:E,0)),MATCH(TRUE(),INDIRECT("'Player 1 Rounds'!J"&amp;MATCH(A112,'Player 1 Rounds'!Q:Q,0)+1&amp;":J"&amp;-1+MATCH(2,'Player 1 Rounds'!E:E,0)),0),1)),"")</f>
        <v>2013 Dynamic Discs Glass Blown Open sponsored by Latitude 64</v>
      </c>
      <c r="B113" s="14">
        <f ca="1">IF(ISERROR(INDEX('Player 1 Rounds'!O:O,MATCH(Head2Head!A113,'Player 1 Rounds'!Q:Q,0)))=TRUE,"",INDEX('Player 1 Rounds'!O:O,MATCH(Head2Head!A113,'Player 1 Rounds'!Q:Q,0)))</f>
        <v>41376</v>
      </c>
    </row>
    <row r="114" spans="1:2" ht="21.75" customHeight="1" x14ac:dyDescent="0.25">
      <c r="A114" s="13" t="str">
        <f ca="1">IF(ISNA(MATCH(IF(ISNA(INDEX(INDIRECT("'Player 1 Rounds'!q"&amp;MATCH(A113,'Player 1 Rounds'!Q:Q,0)+1&amp;":q"&amp;-1+MATCH(2,'Player 1 Rounds'!E:E,0)),MATCH(TRUE(),INDIRECT("'Player 1 Rounds'!J"&amp;MATCH(A113,'Player 1 Rounds'!Q:Q,0)+1&amp;":J"&amp;-1+MATCH(2,'Player 1 Rounds'!E:E,0)),0),1))=TRUE(),"",INDEX(INDIRECT("'Player 1 Rounds'!q"&amp;MATCH(A113,'Player 1 Rounds'!Q:Q,0)+1&amp;":q"&amp;-1+MATCH(2,'Player 1 Rounds'!E:E,0)),MATCH(TRUE(),INDIRECT("'Player 1 Rounds'!J"&amp;MATCH(A113,'Player 1 Rounds'!Q:Q,0)+1&amp;":J"&amp;-1+MATCH(2,'Player 1 Rounds'!E:E,0)),0),1)),A$3:A113,0))=TRUE(),IF(ISNA(INDEX(INDIRECT("'Player 1 Rounds'!q"&amp;MATCH(A113,'Player 1 Rounds'!Q:Q,0)+1&amp;":q"&amp;-1+MATCH(2,'Player 1 Rounds'!E:E,0)),MATCH(TRUE(),INDIRECT("'Player 1 Rounds'!J"&amp;MATCH(A113,'Player 1 Rounds'!Q:Q,0)+1&amp;":J"&amp;-1+MATCH(2,'Player 1 Rounds'!E:E,0)),0),1))=TRUE(),"",INDEX(INDIRECT("'Player 1 Rounds'!q"&amp;MATCH(A113,'Player 1 Rounds'!Q:Q,0)+1&amp;":q"&amp;-1+MATCH(2,'Player 1 Rounds'!E:E,0)),MATCH(TRUE(),INDIRECT("'Player 1 Rounds'!J"&amp;MATCH(A113,'Player 1 Rounds'!Q:Q,0)+1&amp;":J"&amp;-1+MATCH(2,'Player 1 Rounds'!E:E,0)),0),1)),"")</f>
        <v>2016 The 20th Annual Brent Hambrick Memorial Open Presented by Discraft</v>
      </c>
      <c r="B114" s="14">
        <f ca="1">IF(ISERROR(INDEX('Player 1 Rounds'!O:O,MATCH(Head2Head!A114,'Player 1 Rounds'!Q:Q,0)))=TRUE,"",INDEX('Player 1 Rounds'!O:O,MATCH(Head2Head!A114,'Player 1 Rounds'!Q:Q,0)))</f>
        <v>42608</v>
      </c>
    </row>
    <row r="115" spans="1:2" ht="21.75" customHeight="1" x14ac:dyDescent="0.25">
      <c r="A115" s="13" t="str">
        <f ca="1">IF(ISNA(MATCH(IF(ISNA(INDEX(INDIRECT("'Player 1 Rounds'!q"&amp;MATCH(A114,'Player 1 Rounds'!Q:Q,0)+1&amp;":q"&amp;-1+MATCH(2,'Player 1 Rounds'!E:E,0)),MATCH(TRUE(),INDIRECT("'Player 1 Rounds'!J"&amp;MATCH(A114,'Player 1 Rounds'!Q:Q,0)+1&amp;":J"&amp;-1+MATCH(2,'Player 1 Rounds'!E:E,0)),0),1))=TRUE(),"",INDEX(INDIRECT("'Player 1 Rounds'!q"&amp;MATCH(A114,'Player 1 Rounds'!Q:Q,0)+1&amp;":q"&amp;-1+MATCH(2,'Player 1 Rounds'!E:E,0)),MATCH(TRUE(),INDIRECT("'Player 1 Rounds'!J"&amp;MATCH(A114,'Player 1 Rounds'!Q:Q,0)+1&amp;":J"&amp;-1+MATCH(2,'Player 1 Rounds'!E:E,0)),0),1)),A$3:A114,0))=TRUE(),IF(ISNA(INDEX(INDIRECT("'Player 1 Rounds'!q"&amp;MATCH(A114,'Player 1 Rounds'!Q:Q,0)+1&amp;":q"&amp;-1+MATCH(2,'Player 1 Rounds'!E:E,0)),MATCH(TRUE(),INDIRECT("'Player 1 Rounds'!J"&amp;MATCH(A114,'Player 1 Rounds'!Q:Q,0)+1&amp;":J"&amp;-1+MATCH(2,'Player 1 Rounds'!E:E,0)),0),1))=TRUE(),"",INDEX(INDIRECT("'Player 1 Rounds'!q"&amp;MATCH(A114,'Player 1 Rounds'!Q:Q,0)+1&amp;":q"&amp;-1+MATCH(2,'Player 1 Rounds'!E:E,0)),MATCH(TRUE(),INDIRECT("'Player 1 Rounds'!J"&amp;MATCH(A114,'Player 1 Rounds'!Q:Q,0)+1&amp;":J"&amp;-1+MATCH(2,'Player 1 Rounds'!E:E,0)),0),1)),"")</f>
        <v>2016 Ledgestone Insurance Open presented by Discraft</v>
      </c>
      <c r="B115" s="14">
        <f ca="1">IF(ISERROR(INDEX('Player 1 Rounds'!O:O,MATCH(Head2Head!A115,'Player 1 Rounds'!Q:Q,0)))=TRUE,"",INDEX('Player 1 Rounds'!O:O,MATCH(Head2Head!A115,'Player 1 Rounds'!Q:Q,0)))</f>
        <v>42600</v>
      </c>
    </row>
    <row r="116" spans="1:2" ht="21.75" customHeight="1" x14ac:dyDescent="0.25">
      <c r="A116" s="13" t="str">
        <f ca="1">IF(ISNA(MATCH(IF(ISNA(INDEX(INDIRECT("'Player 1 Rounds'!q"&amp;MATCH(A115,'Player 1 Rounds'!Q:Q,0)+1&amp;":q"&amp;-1+MATCH(2,'Player 1 Rounds'!E:E,0)),MATCH(TRUE(),INDIRECT("'Player 1 Rounds'!J"&amp;MATCH(A115,'Player 1 Rounds'!Q:Q,0)+1&amp;":J"&amp;-1+MATCH(2,'Player 1 Rounds'!E:E,0)),0),1))=TRUE(),"",INDEX(INDIRECT("'Player 1 Rounds'!q"&amp;MATCH(A115,'Player 1 Rounds'!Q:Q,0)+1&amp;":q"&amp;-1+MATCH(2,'Player 1 Rounds'!E:E,0)),MATCH(TRUE(),INDIRECT("'Player 1 Rounds'!J"&amp;MATCH(A115,'Player 1 Rounds'!Q:Q,0)+1&amp;":J"&amp;-1+MATCH(2,'Player 1 Rounds'!E:E,0)),0),1)),A$3:A115,0))=TRUE(),IF(ISNA(INDEX(INDIRECT("'Player 1 Rounds'!q"&amp;MATCH(A115,'Player 1 Rounds'!Q:Q,0)+1&amp;":q"&amp;-1+MATCH(2,'Player 1 Rounds'!E:E,0)),MATCH(TRUE(),INDIRECT("'Player 1 Rounds'!J"&amp;MATCH(A115,'Player 1 Rounds'!Q:Q,0)+1&amp;":J"&amp;-1+MATCH(2,'Player 1 Rounds'!E:E,0)),0),1))=TRUE(),"",INDEX(INDIRECT("'Player 1 Rounds'!q"&amp;MATCH(A115,'Player 1 Rounds'!Q:Q,0)+1&amp;":q"&amp;-1+MATCH(2,'Player 1 Rounds'!E:E,0)),MATCH(TRUE(),INDIRECT("'Player 1 Rounds'!J"&amp;MATCH(A115,'Player 1 Rounds'!Q:Q,0)+1&amp;":J"&amp;-1+MATCH(2,'Player 1 Rounds'!E:E,0)),0),1)),"")</f>
        <v>2013 Texas States Championships</v>
      </c>
      <c r="B116" s="14">
        <f ca="1">IF(ISERROR(INDEX('Player 1 Rounds'!O:O,MATCH(Head2Head!A116,'Player 1 Rounds'!Q:Q,0)))=TRUE,"",INDEX('Player 1 Rounds'!O:O,MATCH(Head2Head!A116,'Player 1 Rounds'!Q:Q,0)))</f>
        <v>41348</v>
      </c>
    </row>
    <row r="117" spans="1:2" ht="21.75" customHeight="1" x14ac:dyDescent="0.25">
      <c r="A117" s="13" t="str">
        <f ca="1">IF(ISNA(MATCH(IF(ISNA(INDEX(INDIRECT("'Player 1 Rounds'!q"&amp;MATCH(A116,'Player 1 Rounds'!Q:Q,0)+1&amp;":q"&amp;-1+MATCH(2,'Player 1 Rounds'!E:E,0)),MATCH(TRUE(),INDIRECT("'Player 1 Rounds'!J"&amp;MATCH(A116,'Player 1 Rounds'!Q:Q,0)+1&amp;":J"&amp;-1+MATCH(2,'Player 1 Rounds'!E:E,0)),0),1))=TRUE(),"",INDEX(INDIRECT("'Player 1 Rounds'!q"&amp;MATCH(A116,'Player 1 Rounds'!Q:Q,0)+1&amp;":q"&amp;-1+MATCH(2,'Player 1 Rounds'!E:E,0)),MATCH(TRUE(),INDIRECT("'Player 1 Rounds'!J"&amp;MATCH(A116,'Player 1 Rounds'!Q:Q,0)+1&amp;":J"&amp;-1+MATCH(2,'Player 1 Rounds'!E:E,0)),0),1)),A$3:A116,0))=TRUE(),IF(ISNA(INDEX(INDIRECT("'Player 1 Rounds'!q"&amp;MATCH(A116,'Player 1 Rounds'!Q:Q,0)+1&amp;":q"&amp;-1+MATCH(2,'Player 1 Rounds'!E:E,0)),MATCH(TRUE(),INDIRECT("'Player 1 Rounds'!J"&amp;MATCH(A116,'Player 1 Rounds'!Q:Q,0)+1&amp;":J"&amp;-1+MATCH(2,'Player 1 Rounds'!E:E,0)),0),1))=TRUE(),"",INDEX(INDIRECT("'Player 1 Rounds'!q"&amp;MATCH(A116,'Player 1 Rounds'!Q:Q,0)+1&amp;":q"&amp;-1+MATCH(2,'Player 1 Rounds'!E:E,0)),MATCH(TRUE(),INDIRECT("'Player 1 Rounds'!J"&amp;MATCH(A116,'Player 1 Rounds'!Q:Q,0)+1&amp;":J"&amp;-1+MATCH(2,'Player 1 Rounds'!E:E,0)),0),1)),"")</f>
        <v>2016 Discraft Presents The Green Mountain Championship @ Smugglers’ Notch Resort</v>
      </c>
      <c r="B117" s="14">
        <f ca="1">IF(ISERROR(INDEX('Player 1 Rounds'!O:O,MATCH(Head2Head!A117,'Player 1 Rounds'!Q:Q,0)))=TRUE,"",INDEX('Player 1 Rounds'!O:O,MATCH(Head2Head!A117,'Player 1 Rounds'!Q:Q,0)))</f>
        <v>42628</v>
      </c>
    </row>
    <row r="118" spans="1:2" ht="21.75" customHeight="1" x14ac:dyDescent="0.25">
      <c r="A118" s="13" t="str">
        <f ca="1">IF(ISNA(MATCH(IF(ISNA(INDEX(INDIRECT("'Player 1 Rounds'!q"&amp;MATCH(A117,'Player 1 Rounds'!Q:Q,0)+1&amp;":q"&amp;-1+MATCH(2,'Player 1 Rounds'!E:E,0)),MATCH(TRUE(),INDIRECT("'Player 1 Rounds'!J"&amp;MATCH(A117,'Player 1 Rounds'!Q:Q,0)+1&amp;":J"&amp;-1+MATCH(2,'Player 1 Rounds'!E:E,0)),0),1))=TRUE(),"",INDEX(INDIRECT("'Player 1 Rounds'!q"&amp;MATCH(A117,'Player 1 Rounds'!Q:Q,0)+1&amp;":q"&amp;-1+MATCH(2,'Player 1 Rounds'!E:E,0)),MATCH(TRUE(),INDIRECT("'Player 1 Rounds'!J"&amp;MATCH(A117,'Player 1 Rounds'!Q:Q,0)+1&amp;":J"&amp;-1+MATCH(2,'Player 1 Rounds'!E:E,0)),0),1)),A$3:A117,0))=TRUE(),IF(ISNA(INDEX(INDIRECT("'Player 1 Rounds'!q"&amp;MATCH(A117,'Player 1 Rounds'!Q:Q,0)+1&amp;":q"&amp;-1+MATCH(2,'Player 1 Rounds'!E:E,0)),MATCH(TRUE(),INDIRECT("'Player 1 Rounds'!J"&amp;MATCH(A117,'Player 1 Rounds'!Q:Q,0)+1&amp;":J"&amp;-1+MATCH(2,'Player 1 Rounds'!E:E,0)),0),1))=TRUE(),"",INDEX(INDIRECT("'Player 1 Rounds'!q"&amp;MATCH(A117,'Player 1 Rounds'!Q:Q,0)+1&amp;":q"&amp;-1+MATCH(2,'Player 1 Rounds'!E:E,0)),MATCH(TRUE(),INDIRECT("'Player 1 Rounds'!J"&amp;MATCH(A117,'Player 1 Rounds'!Q:Q,0)+1&amp;":J"&amp;-1+MATCH(2,'Player 1 Rounds'!E:E,0)),0),1)),"")</f>
        <v>2013 United States Disc Golf Championship - Open Flight</v>
      </c>
      <c r="B118" s="14">
        <f ca="1">IF(ISERROR(INDEX('Player 1 Rounds'!O:O,MATCH(Head2Head!A118,'Player 1 Rounds'!Q:Q,0)))=TRUE,"",INDEX('Player 1 Rounds'!O:O,MATCH(Head2Head!A118,'Player 1 Rounds'!Q:Q,0)))</f>
        <v>41549</v>
      </c>
    </row>
    <row r="119" spans="1:2" ht="21.75" customHeight="1" x14ac:dyDescent="0.25">
      <c r="A119" s="13" t="str">
        <f ca="1">IF(ISNA(MATCH(IF(ISNA(INDEX(INDIRECT("'Player 1 Rounds'!q"&amp;MATCH(A118,'Player 1 Rounds'!Q:Q,0)+1&amp;":q"&amp;-1+MATCH(2,'Player 1 Rounds'!E:E,0)),MATCH(TRUE(),INDIRECT("'Player 1 Rounds'!J"&amp;MATCH(A118,'Player 1 Rounds'!Q:Q,0)+1&amp;":J"&amp;-1+MATCH(2,'Player 1 Rounds'!E:E,0)),0),1))=TRUE(),"",INDEX(INDIRECT("'Player 1 Rounds'!q"&amp;MATCH(A118,'Player 1 Rounds'!Q:Q,0)+1&amp;":q"&amp;-1+MATCH(2,'Player 1 Rounds'!E:E,0)),MATCH(TRUE(),INDIRECT("'Player 1 Rounds'!J"&amp;MATCH(A118,'Player 1 Rounds'!Q:Q,0)+1&amp;":J"&amp;-1+MATCH(2,'Player 1 Rounds'!E:E,0)),0),1)),A$3:A118,0))=TRUE(),IF(ISNA(INDEX(INDIRECT("'Player 1 Rounds'!q"&amp;MATCH(A118,'Player 1 Rounds'!Q:Q,0)+1&amp;":q"&amp;-1+MATCH(2,'Player 1 Rounds'!E:E,0)),MATCH(TRUE(),INDIRECT("'Player 1 Rounds'!J"&amp;MATCH(A118,'Player 1 Rounds'!Q:Q,0)+1&amp;":J"&amp;-1+MATCH(2,'Player 1 Rounds'!E:E,0)),0),1))=TRUE(),"",INDEX(INDIRECT("'Player 1 Rounds'!q"&amp;MATCH(A118,'Player 1 Rounds'!Q:Q,0)+1&amp;":q"&amp;-1+MATCH(2,'Player 1 Rounds'!E:E,0)),MATCH(TRUE(),INDIRECT("'Player 1 Rounds'!J"&amp;MATCH(A118,'Player 1 Rounds'!Q:Q,0)+1&amp;":J"&amp;-1+MATCH(2,'Player 1 Rounds'!E:E,0)),0),1)),"")</f>
        <v>2016 Dynamic Discs Glass Blown Open</v>
      </c>
      <c r="B119" s="14">
        <f ca="1">IF(ISERROR(INDEX('Player 1 Rounds'!O:O,MATCH(Head2Head!A119,'Player 1 Rounds'!Q:Q,0)))=TRUE,"",INDEX('Player 1 Rounds'!O:O,MATCH(Head2Head!A119,'Player 1 Rounds'!Q:Q,0)))</f>
        <v>42488</v>
      </c>
    </row>
    <row r="120" spans="1:2" ht="21.75" customHeight="1" x14ac:dyDescent="0.25">
      <c r="A120" s="13" t="str">
        <f ca="1">IF(ISNA(MATCH(IF(ISNA(INDEX(INDIRECT("'Player 1 Rounds'!q"&amp;MATCH(A119,'Player 1 Rounds'!Q:Q,0)+1&amp;":q"&amp;-1+MATCH(2,'Player 1 Rounds'!E:E,0)),MATCH(TRUE(),INDIRECT("'Player 1 Rounds'!J"&amp;MATCH(A119,'Player 1 Rounds'!Q:Q,0)+1&amp;":J"&amp;-1+MATCH(2,'Player 1 Rounds'!E:E,0)),0),1))=TRUE(),"",INDEX(INDIRECT("'Player 1 Rounds'!q"&amp;MATCH(A119,'Player 1 Rounds'!Q:Q,0)+1&amp;":q"&amp;-1+MATCH(2,'Player 1 Rounds'!E:E,0)),MATCH(TRUE(),INDIRECT("'Player 1 Rounds'!J"&amp;MATCH(A119,'Player 1 Rounds'!Q:Q,0)+1&amp;":J"&amp;-1+MATCH(2,'Player 1 Rounds'!E:E,0)),0),1)),A$3:A119,0))=TRUE(),IF(ISNA(INDEX(INDIRECT("'Player 1 Rounds'!q"&amp;MATCH(A119,'Player 1 Rounds'!Q:Q,0)+1&amp;":q"&amp;-1+MATCH(2,'Player 1 Rounds'!E:E,0)),MATCH(TRUE(),INDIRECT("'Player 1 Rounds'!J"&amp;MATCH(A119,'Player 1 Rounds'!Q:Q,0)+1&amp;":J"&amp;-1+MATCH(2,'Player 1 Rounds'!E:E,0)),0),1))=TRUE(),"",INDEX(INDIRECT("'Player 1 Rounds'!q"&amp;MATCH(A119,'Player 1 Rounds'!Q:Q,0)+1&amp;":q"&amp;-1+MATCH(2,'Player 1 Rounds'!E:E,0)),MATCH(TRUE(),INDIRECT("'Player 1 Rounds'!J"&amp;MATCH(A119,'Player 1 Rounds'!Q:Q,0)+1&amp;":J"&amp;-1+MATCH(2,'Player 1 Rounds'!E:E,0)),0),1)),"")</f>
        <v>2013 Oklahoma Open - Presented by Dynamic Discs &amp; TDSA - Pro &amp; Adv</v>
      </c>
      <c r="B120" s="14">
        <f ca="1">IF(ISERROR(INDEX('Player 1 Rounds'!O:O,MATCH(Head2Head!A120,'Player 1 Rounds'!Q:Q,0)))=TRUE,"",INDEX('Player 1 Rounds'!O:O,MATCH(Head2Head!A120,'Player 1 Rounds'!Q:Q,0)))</f>
        <v>41573</v>
      </c>
    </row>
    <row r="121" spans="1:2" ht="21.75" customHeight="1" x14ac:dyDescent="0.25">
      <c r="A121" s="13" t="str">
        <f ca="1">IF(ISNA(MATCH(IF(ISNA(INDEX(INDIRECT("'Player 1 Rounds'!q"&amp;MATCH(A120,'Player 1 Rounds'!Q:Q,0)+1&amp;":q"&amp;-1+MATCH(2,'Player 1 Rounds'!E:E,0)),MATCH(TRUE(),INDIRECT("'Player 1 Rounds'!J"&amp;MATCH(A120,'Player 1 Rounds'!Q:Q,0)+1&amp;":J"&amp;-1+MATCH(2,'Player 1 Rounds'!E:E,0)),0),1))=TRUE(),"",INDEX(INDIRECT("'Player 1 Rounds'!q"&amp;MATCH(A120,'Player 1 Rounds'!Q:Q,0)+1&amp;":q"&amp;-1+MATCH(2,'Player 1 Rounds'!E:E,0)),MATCH(TRUE(),INDIRECT("'Player 1 Rounds'!J"&amp;MATCH(A120,'Player 1 Rounds'!Q:Q,0)+1&amp;":J"&amp;-1+MATCH(2,'Player 1 Rounds'!E:E,0)),0),1)),A$3:A120,0))=TRUE(),IF(ISNA(INDEX(INDIRECT("'Player 1 Rounds'!q"&amp;MATCH(A120,'Player 1 Rounds'!Q:Q,0)+1&amp;":q"&amp;-1+MATCH(2,'Player 1 Rounds'!E:E,0)),MATCH(TRUE(),INDIRECT("'Player 1 Rounds'!J"&amp;MATCH(A120,'Player 1 Rounds'!Q:Q,0)+1&amp;":J"&amp;-1+MATCH(2,'Player 1 Rounds'!E:E,0)),0),1))=TRUE(),"",INDEX(INDIRECT("'Player 1 Rounds'!q"&amp;MATCH(A120,'Player 1 Rounds'!Q:Q,0)+1&amp;":q"&amp;-1+MATCH(2,'Player 1 Rounds'!E:E,0)),MATCH(TRUE(),INDIRECT("'Player 1 Rounds'!J"&amp;MATCH(A120,'Player 1 Rounds'!Q:Q,0)+1&amp;":J"&amp;-1+MATCH(2,'Player 1 Rounds'!E:E,0)),0),1)),"")</f>
        <v>2016 28th Memorial Championship presented by Discraft</v>
      </c>
      <c r="B121" s="14">
        <f ca="1">IF(ISERROR(INDEX('Player 1 Rounds'!O:O,MATCH(Head2Head!A121,'Player 1 Rounds'!Q:Q,0)))=TRUE,"",INDEX('Player 1 Rounds'!O:O,MATCH(Head2Head!A121,'Player 1 Rounds'!Q:Q,0)))</f>
        <v>42431</v>
      </c>
    </row>
    <row r="122" spans="1:2" ht="21.75" customHeight="1" x14ac:dyDescent="0.25">
      <c r="A122" s="13" t="str">
        <f ca="1">IF(ISNA(MATCH(IF(ISNA(INDEX(INDIRECT("'Player 1 Rounds'!q"&amp;MATCH(A121,'Player 1 Rounds'!Q:Q,0)+1&amp;":q"&amp;-1+MATCH(2,'Player 1 Rounds'!E:E,0)),MATCH(TRUE(),INDIRECT("'Player 1 Rounds'!J"&amp;MATCH(A121,'Player 1 Rounds'!Q:Q,0)+1&amp;":J"&amp;-1+MATCH(2,'Player 1 Rounds'!E:E,0)),0),1))=TRUE(),"",INDEX(INDIRECT("'Player 1 Rounds'!q"&amp;MATCH(A121,'Player 1 Rounds'!Q:Q,0)+1&amp;":q"&amp;-1+MATCH(2,'Player 1 Rounds'!E:E,0)),MATCH(TRUE(),INDIRECT("'Player 1 Rounds'!J"&amp;MATCH(A121,'Player 1 Rounds'!Q:Q,0)+1&amp;":J"&amp;-1+MATCH(2,'Player 1 Rounds'!E:E,0)),0),1)),A$3:A121,0))=TRUE(),IF(ISNA(INDEX(INDIRECT("'Player 1 Rounds'!q"&amp;MATCH(A121,'Player 1 Rounds'!Q:Q,0)+1&amp;":q"&amp;-1+MATCH(2,'Player 1 Rounds'!E:E,0)),MATCH(TRUE(),INDIRECT("'Player 1 Rounds'!J"&amp;MATCH(A121,'Player 1 Rounds'!Q:Q,0)+1&amp;":J"&amp;-1+MATCH(2,'Player 1 Rounds'!E:E,0)),0),1))=TRUE(),"",INDEX(INDIRECT("'Player 1 Rounds'!q"&amp;MATCH(A121,'Player 1 Rounds'!Q:Q,0)+1&amp;":q"&amp;-1+MATCH(2,'Player 1 Rounds'!E:E,0)),MATCH(TRUE(),INDIRECT("'Player 1 Rounds'!J"&amp;MATCH(A121,'Player 1 Rounds'!Q:Q,0)+1&amp;":J"&amp;-1+MATCH(2,'Player 1 Rounds'!E:E,0)),0),1)),"")</f>
        <v>2016 La Mirada Open - Disc Golf World Tour #1</v>
      </c>
      <c r="B122" s="14">
        <f ca="1">IF(ISERROR(INDEX('Player 1 Rounds'!O:O,MATCH(Head2Head!A122,'Player 1 Rounds'!Q:Q,0)))=TRUE,"",INDEX('Player 1 Rounds'!O:O,MATCH(Head2Head!A122,'Player 1 Rounds'!Q:Q,0)))</f>
        <v>42439</v>
      </c>
    </row>
    <row r="123" spans="1:2" ht="21.75" customHeight="1" x14ac:dyDescent="0.25">
      <c r="A123" s="13" t="str">
        <f ca="1">IF(ISNA(MATCH(IF(ISNA(INDEX(INDIRECT("'Player 1 Rounds'!q"&amp;MATCH(A122,'Player 1 Rounds'!Q:Q,0)+1&amp;":q"&amp;-1+MATCH(2,'Player 1 Rounds'!E:E,0)),MATCH(TRUE(),INDIRECT("'Player 1 Rounds'!J"&amp;MATCH(A122,'Player 1 Rounds'!Q:Q,0)+1&amp;":J"&amp;-1+MATCH(2,'Player 1 Rounds'!E:E,0)),0),1))=TRUE(),"",INDEX(INDIRECT("'Player 1 Rounds'!q"&amp;MATCH(A122,'Player 1 Rounds'!Q:Q,0)+1&amp;":q"&amp;-1+MATCH(2,'Player 1 Rounds'!E:E,0)),MATCH(TRUE(),INDIRECT("'Player 1 Rounds'!J"&amp;MATCH(A122,'Player 1 Rounds'!Q:Q,0)+1&amp;":J"&amp;-1+MATCH(2,'Player 1 Rounds'!E:E,0)),0),1)),A$3:A122,0))=TRUE(),IF(ISNA(INDEX(INDIRECT("'Player 1 Rounds'!q"&amp;MATCH(A122,'Player 1 Rounds'!Q:Q,0)+1&amp;":q"&amp;-1+MATCH(2,'Player 1 Rounds'!E:E,0)),MATCH(TRUE(),INDIRECT("'Player 1 Rounds'!J"&amp;MATCH(A122,'Player 1 Rounds'!Q:Q,0)+1&amp;":J"&amp;-1+MATCH(2,'Player 1 Rounds'!E:E,0)),0),1))=TRUE(),"",INDEX(INDIRECT("'Player 1 Rounds'!q"&amp;MATCH(A122,'Player 1 Rounds'!Q:Q,0)+1&amp;":q"&amp;-1+MATCH(2,'Player 1 Rounds'!E:E,0)),MATCH(TRUE(),INDIRECT("'Player 1 Rounds'!J"&amp;MATCH(A122,'Player 1 Rounds'!Q:Q,0)+1&amp;":J"&amp;-1+MATCH(2,'Player 1 Rounds'!E:E,0)),0),1)),"")</f>
        <v>2016 Beaver State Fling Presented by KEEN</v>
      </c>
      <c r="B123" s="14">
        <f ca="1">IF(ISERROR(INDEX('Player 1 Rounds'!O:O,MATCH(Head2Head!A123,'Player 1 Rounds'!Q:Q,0)))=TRUE,"",INDEX('Player 1 Rounds'!O:O,MATCH(Head2Head!A123,'Player 1 Rounds'!Q:Q,0)))</f>
        <v>42531</v>
      </c>
    </row>
    <row r="124" spans="1:2" ht="21.75" customHeight="1" x14ac:dyDescent="0.25">
      <c r="A124" s="13" t="str">
        <f ca="1">IF(ISNA(MATCH(IF(ISNA(INDEX(INDIRECT("'Player 1 Rounds'!q"&amp;MATCH(A123,'Player 1 Rounds'!Q:Q,0)+1&amp;":q"&amp;-1+MATCH(2,'Player 1 Rounds'!E:E,0)),MATCH(TRUE(),INDIRECT("'Player 1 Rounds'!J"&amp;MATCH(A123,'Player 1 Rounds'!Q:Q,0)+1&amp;":J"&amp;-1+MATCH(2,'Player 1 Rounds'!E:E,0)),0),1))=TRUE(),"",INDEX(INDIRECT("'Player 1 Rounds'!q"&amp;MATCH(A123,'Player 1 Rounds'!Q:Q,0)+1&amp;":q"&amp;-1+MATCH(2,'Player 1 Rounds'!E:E,0)),MATCH(TRUE(),INDIRECT("'Player 1 Rounds'!J"&amp;MATCH(A123,'Player 1 Rounds'!Q:Q,0)+1&amp;":J"&amp;-1+MATCH(2,'Player 1 Rounds'!E:E,0)),0),1)),A$3:A123,0))=TRUE(),IF(ISNA(INDEX(INDIRECT("'Player 1 Rounds'!q"&amp;MATCH(A123,'Player 1 Rounds'!Q:Q,0)+1&amp;":q"&amp;-1+MATCH(2,'Player 1 Rounds'!E:E,0)),MATCH(TRUE(),INDIRECT("'Player 1 Rounds'!J"&amp;MATCH(A123,'Player 1 Rounds'!Q:Q,0)+1&amp;":J"&amp;-1+MATCH(2,'Player 1 Rounds'!E:E,0)),0),1))=TRUE(),"",INDEX(INDIRECT("'Player 1 Rounds'!q"&amp;MATCH(A123,'Player 1 Rounds'!Q:Q,0)+1&amp;":q"&amp;-1+MATCH(2,'Player 1 Rounds'!E:E,0)),MATCH(TRUE(),INDIRECT("'Player 1 Rounds'!J"&amp;MATCH(A123,'Player 1 Rounds'!Q:Q,0)+1&amp;":J"&amp;-1+MATCH(2,'Player 1 Rounds'!E:E,0)),0),1)),"")</f>
        <v>2013 European Open</v>
      </c>
      <c r="B124" s="14">
        <f ca="1">IF(ISERROR(INDEX('Player 1 Rounds'!O:O,MATCH(Head2Head!A124,'Player 1 Rounds'!Q:Q,0)))=TRUE,"",INDEX('Player 1 Rounds'!O:O,MATCH(Head2Head!A124,'Player 1 Rounds'!Q:Q,0)))</f>
        <v>41473</v>
      </c>
    </row>
    <row r="125" spans="1:2" ht="21.75" customHeight="1" x14ac:dyDescent="0.25">
      <c r="A125" s="13" t="str">
        <f ca="1">IF(ISNA(MATCH(IF(ISNA(INDEX(INDIRECT("'Player 1 Rounds'!q"&amp;MATCH(A124,'Player 1 Rounds'!Q:Q,0)+1&amp;":q"&amp;-1+MATCH(2,'Player 1 Rounds'!E:E,0)),MATCH(TRUE(),INDIRECT("'Player 1 Rounds'!J"&amp;MATCH(A124,'Player 1 Rounds'!Q:Q,0)+1&amp;":J"&amp;-1+MATCH(2,'Player 1 Rounds'!E:E,0)),0),1))=TRUE(),"",INDEX(INDIRECT("'Player 1 Rounds'!q"&amp;MATCH(A124,'Player 1 Rounds'!Q:Q,0)+1&amp;":q"&amp;-1+MATCH(2,'Player 1 Rounds'!E:E,0)),MATCH(TRUE(),INDIRECT("'Player 1 Rounds'!J"&amp;MATCH(A124,'Player 1 Rounds'!Q:Q,0)+1&amp;":J"&amp;-1+MATCH(2,'Player 1 Rounds'!E:E,0)),0),1)),A$3:A124,0))=TRUE(),IF(ISNA(INDEX(INDIRECT("'Player 1 Rounds'!q"&amp;MATCH(A124,'Player 1 Rounds'!Q:Q,0)+1&amp;":q"&amp;-1+MATCH(2,'Player 1 Rounds'!E:E,0)),MATCH(TRUE(),INDIRECT("'Player 1 Rounds'!J"&amp;MATCH(A124,'Player 1 Rounds'!Q:Q,0)+1&amp;":J"&amp;-1+MATCH(2,'Player 1 Rounds'!E:E,0)),0),1))=TRUE(),"",INDEX(INDIRECT("'Player 1 Rounds'!q"&amp;MATCH(A124,'Player 1 Rounds'!Q:Q,0)+1&amp;":q"&amp;-1+MATCH(2,'Player 1 Rounds'!E:E,0)),MATCH(TRUE(),INDIRECT("'Player 1 Rounds'!J"&amp;MATCH(A124,'Player 1 Rounds'!Q:Q,0)+1&amp;":J"&amp;-1+MATCH(2,'Player 1 Rounds'!E:E,0)),0),1)),"")</f>
        <v>2013 PDGA Professional Disc Golf World Championships</v>
      </c>
      <c r="B125" s="14">
        <f ca="1">IF(ISERROR(INDEX('Player 1 Rounds'!O:O,MATCH(Head2Head!A125,'Player 1 Rounds'!Q:Q,0)))=TRUE,"",INDEX('Player 1 Rounds'!O:O,MATCH(Head2Head!A125,'Player 1 Rounds'!Q:Q,0)))</f>
        <v>41489</v>
      </c>
    </row>
    <row r="126" spans="1:2" ht="21.75" customHeight="1" x14ac:dyDescent="0.25">
      <c r="A126" s="13" t="str">
        <f ca="1">IF(ISNA(MATCH(IF(ISNA(INDEX(INDIRECT("'Player 1 Rounds'!q"&amp;MATCH(A125,'Player 1 Rounds'!Q:Q,0)+1&amp;":q"&amp;-1+MATCH(2,'Player 1 Rounds'!E:E,0)),MATCH(TRUE(),INDIRECT("'Player 1 Rounds'!J"&amp;MATCH(A125,'Player 1 Rounds'!Q:Q,0)+1&amp;":J"&amp;-1+MATCH(2,'Player 1 Rounds'!E:E,0)),0),1))=TRUE(),"",INDEX(INDIRECT("'Player 1 Rounds'!q"&amp;MATCH(A125,'Player 1 Rounds'!Q:Q,0)+1&amp;":q"&amp;-1+MATCH(2,'Player 1 Rounds'!E:E,0)),MATCH(TRUE(),INDIRECT("'Player 1 Rounds'!J"&amp;MATCH(A125,'Player 1 Rounds'!Q:Q,0)+1&amp;":J"&amp;-1+MATCH(2,'Player 1 Rounds'!E:E,0)),0),1)),A$3:A125,0))=TRUE(),IF(ISNA(INDEX(INDIRECT("'Player 1 Rounds'!q"&amp;MATCH(A125,'Player 1 Rounds'!Q:Q,0)+1&amp;":q"&amp;-1+MATCH(2,'Player 1 Rounds'!E:E,0)),MATCH(TRUE(),INDIRECT("'Player 1 Rounds'!J"&amp;MATCH(A125,'Player 1 Rounds'!Q:Q,0)+1&amp;":J"&amp;-1+MATCH(2,'Player 1 Rounds'!E:E,0)),0),1))=TRUE(),"",INDEX(INDIRECT("'Player 1 Rounds'!q"&amp;MATCH(A125,'Player 1 Rounds'!Q:Q,0)+1&amp;":q"&amp;-1+MATCH(2,'Player 1 Rounds'!E:E,0)),MATCH(TRUE(),INDIRECT("'Player 1 Rounds'!J"&amp;MATCH(A125,'Player 1 Rounds'!Q:Q,0)+1&amp;":J"&amp;-1+MATCH(2,'Player 1 Rounds'!E:E,0)),0),1)),"")</f>
        <v>2016 The Vibram Open</v>
      </c>
      <c r="B126" s="14">
        <f ca="1">IF(ISERROR(INDEX('Player 1 Rounds'!O:O,MATCH(Head2Head!A126,'Player 1 Rounds'!Q:Q,0)))=TRUE,"",INDEX('Player 1 Rounds'!O:O,MATCH(Head2Head!A126,'Player 1 Rounds'!Q:Q,0)))</f>
        <v>42544</v>
      </c>
    </row>
    <row r="127" spans="1:2" ht="21.75" customHeight="1" x14ac:dyDescent="0.25">
      <c r="A127" s="13" t="str">
        <f ca="1">IF(ISNA(MATCH(IF(ISNA(INDEX(INDIRECT("'Player 1 Rounds'!q"&amp;MATCH(A126,'Player 1 Rounds'!Q:Q,0)+1&amp;":q"&amp;-1+MATCH(2,'Player 1 Rounds'!E:E,0)),MATCH(TRUE(),INDIRECT("'Player 1 Rounds'!J"&amp;MATCH(A126,'Player 1 Rounds'!Q:Q,0)+1&amp;":J"&amp;-1+MATCH(2,'Player 1 Rounds'!E:E,0)),0),1))=TRUE(),"",INDEX(INDIRECT("'Player 1 Rounds'!q"&amp;MATCH(A126,'Player 1 Rounds'!Q:Q,0)+1&amp;":q"&amp;-1+MATCH(2,'Player 1 Rounds'!E:E,0)),MATCH(TRUE(),INDIRECT("'Player 1 Rounds'!J"&amp;MATCH(A126,'Player 1 Rounds'!Q:Q,0)+1&amp;":J"&amp;-1+MATCH(2,'Player 1 Rounds'!E:E,0)),0),1)),A$3:A126,0))=TRUE(),IF(ISNA(INDEX(INDIRECT("'Player 1 Rounds'!q"&amp;MATCH(A126,'Player 1 Rounds'!Q:Q,0)+1&amp;":q"&amp;-1+MATCH(2,'Player 1 Rounds'!E:E,0)),MATCH(TRUE(),INDIRECT("'Player 1 Rounds'!J"&amp;MATCH(A126,'Player 1 Rounds'!Q:Q,0)+1&amp;":J"&amp;-1+MATCH(2,'Player 1 Rounds'!E:E,0)),0),1))=TRUE(),"",INDEX(INDIRECT("'Player 1 Rounds'!q"&amp;MATCH(A126,'Player 1 Rounds'!Q:Q,0)+1&amp;":q"&amp;-1+MATCH(2,'Player 1 Rounds'!E:E,0)),MATCH(TRUE(),INDIRECT("'Player 1 Rounds'!J"&amp;MATCH(A126,'Player 1 Rounds'!Q:Q,0)+1&amp;":J"&amp;-1+MATCH(2,'Player 1 Rounds'!E:E,0)),0),1)),"")</f>
        <v>2013 Beaver State Fling</v>
      </c>
      <c r="B127" s="14">
        <f ca="1">IF(ISERROR(INDEX('Player 1 Rounds'!O:O,MATCH(Head2Head!A127,'Player 1 Rounds'!Q:Q,0)))=TRUE,"",INDEX('Player 1 Rounds'!O:O,MATCH(Head2Head!A127,'Player 1 Rounds'!Q:Q,0)))</f>
        <v>41453</v>
      </c>
    </row>
    <row r="128" spans="1:2" ht="21.75" customHeight="1" x14ac:dyDescent="0.25">
      <c r="A128" s="13" t="str">
        <f ca="1">IF(ISNA(MATCH(IF(ISNA(INDEX(INDIRECT("'Player 1 Rounds'!q"&amp;MATCH(A127,'Player 1 Rounds'!Q:Q,0)+1&amp;":q"&amp;-1+MATCH(2,'Player 1 Rounds'!E:E,0)),MATCH(TRUE(),INDIRECT("'Player 1 Rounds'!J"&amp;MATCH(A127,'Player 1 Rounds'!Q:Q,0)+1&amp;":J"&amp;-1+MATCH(2,'Player 1 Rounds'!E:E,0)),0),1))=TRUE(),"",INDEX(INDIRECT("'Player 1 Rounds'!q"&amp;MATCH(A127,'Player 1 Rounds'!Q:Q,0)+1&amp;":q"&amp;-1+MATCH(2,'Player 1 Rounds'!E:E,0)),MATCH(TRUE(),INDIRECT("'Player 1 Rounds'!J"&amp;MATCH(A127,'Player 1 Rounds'!Q:Q,0)+1&amp;":J"&amp;-1+MATCH(2,'Player 1 Rounds'!E:E,0)),0),1)),A$3:A127,0))=TRUE(),IF(ISNA(INDEX(INDIRECT("'Player 1 Rounds'!q"&amp;MATCH(A127,'Player 1 Rounds'!Q:Q,0)+1&amp;":q"&amp;-1+MATCH(2,'Player 1 Rounds'!E:E,0)),MATCH(TRUE(),INDIRECT("'Player 1 Rounds'!J"&amp;MATCH(A127,'Player 1 Rounds'!Q:Q,0)+1&amp;":J"&amp;-1+MATCH(2,'Player 1 Rounds'!E:E,0)),0),1))=TRUE(),"",INDEX(INDIRECT("'Player 1 Rounds'!q"&amp;MATCH(A127,'Player 1 Rounds'!Q:Q,0)+1&amp;":q"&amp;-1+MATCH(2,'Player 1 Rounds'!E:E,0)),MATCH(TRUE(),INDIRECT("'Player 1 Rounds'!J"&amp;MATCH(A127,'Player 1 Rounds'!Q:Q,0)+1&amp;":J"&amp;-1+MATCH(2,'Player 1 Rounds'!E:E,0)),0),1)),"")</f>
        <v>2013 Vibram Open</v>
      </c>
      <c r="B128" s="14">
        <f ca="1">IF(ISERROR(INDEX('Player 1 Rounds'!O:O,MATCH(Head2Head!A128,'Player 1 Rounds'!Q:Q,0)))=TRUE,"",INDEX('Player 1 Rounds'!O:O,MATCH(Head2Head!A128,'Player 1 Rounds'!Q:Q,0)))</f>
        <v>41508</v>
      </c>
    </row>
    <row r="129" spans="1:2" ht="21.75" customHeight="1" x14ac:dyDescent="0.25">
      <c r="A129" s="13" t="str">
        <f ca="1">IF(ISNA(MATCH(IF(ISNA(INDEX(INDIRECT("'Player 1 Rounds'!q"&amp;MATCH(A128,'Player 1 Rounds'!Q:Q,0)+1&amp;":q"&amp;-1+MATCH(2,'Player 1 Rounds'!E:E,0)),MATCH(TRUE(),INDIRECT("'Player 1 Rounds'!J"&amp;MATCH(A128,'Player 1 Rounds'!Q:Q,0)+1&amp;":J"&amp;-1+MATCH(2,'Player 1 Rounds'!E:E,0)),0),1))=TRUE(),"",INDEX(INDIRECT("'Player 1 Rounds'!q"&amp;MATCH(A128,'Player 1 Rounds'!Q:Q,0)+1&amp;":q"&amp;-1+MATCH(2,'Player 1 Rounds'!E:E,0)),MATCH(TRUE(),INDIRECT("'Player 1 Rounds'!J"&amp;MATCH(A128,'Player 1 Rounds'!Q:Q,0)+1&amp;":J"&amp;-1+MATCH(2,'Player 1 Rounds'!E:E,0)),0),1)),A$3:A128,0))=TRUE(),IF(ISNA(INDEX(INDIRECT("'Player 1 Rounds'!q"&amp;MATCH(A128,'Player 1 Rounds'!Q:Q,0)+1&amp;":q"&amp;-1+MATCH(2,'Player 1 Rounds'!E:E,0)),MATCH(TRUE(),INDIRECT("'Player 1 Rounds'!J"&amp;MATCH(A128,'Player 1 Rounds'!Q:Q,0)+1&amp;":J"&amp;-1+MATCH(2,'Player 1 Rounds'!E:E,0)),0),1))=TRUE(),"",INDEX(INDIRECT("'Player 1 Rounds'!q"&amp;MATCH(A128,'Player 1 Rounds'!Q:Q,0)+1&amp;":q"&amp;-1+MATCH(2,'Player 1 Rounds'!E:E,0)),MATCH(TRUE(),INDIRECT("'Player 1 Rounds'!J"&amp;MATCH(A128,'Player 1 Rounds'!Q:Q,0)+1&amp;":J"&amp;-1+MATCH(2,'Player 1 Rounds'!E:E,0)),0),1)),"")</f>
        <v>2016 31st Annual "Steady" Ed Memorial Masters Cup - Presented by DGA (Pro)</v>
      </c>
      <c r="B129" s="14">
        <f ca="1">IF(ISERROR(INDEX('Player 1 Rounds'!O:O,MATCH(Head2Head!A129,'Player 1 Rounds'!Q:Q,0)))=TRUE,"",INDEX('Player 1 Rounds'!O:O,MATCH(Head2Head!A129,'Player 1 Rounds'!Q:Q,0)))</f>
        <v>42510</v>
      </c>
    </row>
    <row r="130" spans="1:2" ht="21.75" customHeight="1" x14ac:dyDescent="0.25">
      <c r="A130" s="13" t="str">
        <f ca="1">IF(ISNA(MATCH(IF(ISNA(INDEX(INDIRECT("'Player 1 Rounds'!q"&amp;MATCH(A129,'Player 1 Rounds'!Q:Q,0)+1&amp;":q"&amp;-1+MATCH(2,'Player 1 Rounds'!E:E,0)),MATCH(TRUE(),INDIRECT("'Player 1 Rounds'!J"&amp;MATCH(A129,'Player 1 Rounds'!Q:Q,0)+1&amp;":J"&amp;-1+MATCH(2,'Player 1 Rounds'!E:E,0)),0),1))=TRUE(),"",INDEX(INDIRECT("'Player 1 Rounds'!q"&amp;MATCH(A129,'Player 1 Rounds'!Q:Q,0)+1&amp;":q"&amp;-1+MATCH(2,'Player 1 Rounds'!E:E,0)),MATCH(TRUE(),INDIRECT("'Player 1 Rounds'!J"&amp;MATCH(A129,'Player 1 Rounds'!Q:Q,0)+1&amp;":J"&amp;-1+MATCH(2,'Player 1 Rounds'!E:E,0)),0),1)),A$3:A129,0))=TRUE(),IF(ISNA(INDEX(INDIRECT("'Player 1 Rounds'!q"&amp;MATCH(A129,'Player 1 Rounds'!Q:Q,0)+1&amp;":q"&amp;-1+MATCH(2,'Player 1 Rounds'!E:E,0)),MATCH(TRUE(),INDIRECT("'Player 1 Rounds'!J"&amp;MATCH(A129,'Player 1 Rounds'!Q:Q,0)+1&amp;":J"&amp;-1+MATCH(2,'Player 1 Rounds'!E:E,0)),0),1))=TRUE(),"",INDEX(INDIRECT("'Player 1 Rounds'!q"&amp;MATCH(A129,'Player 1 Rounds'!Q:Q,0)+1&amp;":q"&amp;-1+MATCH(2,'Player 1 Rounds'!E:E,0)),MATCH(TRUE(),INDIRECT("'Player 1 Rounds'!J"&amp;MATCH(A129,'Player 1 Rounds'!Q:Q,0)+1&amp;":J"&amp;-1+MATCH(2,'Player 1 Rounds'!E:E,0)),0),1)),"")</f>
        <v>2016 European Open - Disc Golf World Tour #3</v>
      </c>
      <c r="B130" s="14">
        <f ca="1">IF(ISERROR(INDEX('Player 1 Rounds'!O:O,MATCH(Head2Head!A130,'Player 1 Rounds'!Q:Q,0)))=TRUE,"",INDEX('Player 1 Rounds'!O:O,MATCH(Head2Head!A130,'Player 1 Rounds'!Q:Q,0)))</f>
        <v>42523</v>
      </c>
    </row>
    <row r="131" spans="1:2" ht="21.75" customHeight="1" x14ac:dyDescent="0.25">
      <c r="A131" s="13" t="str">
        <f ca="1">IF(ISNA(MATCH(IF(ISNA(INDEX(INDIRECT("'Player 1 Rounds'!q"&amp;MATCH(A130,'Player 1 Rounds'!Q:Q,0)+1&amp;":q"&amp;-1+MATCH(2,'Player 1 Rounds'!E:E,0)),MATCH(TRUE(),INDIRECT("'Player 1 Rounds'!J"&amp;MATCH(A130,'Player 1 Rounds'!Q:Q,0)+1&amp;":J"&amp;-1+MATCH(2,'Player 1 Rounds'!E:E,0)),0),1))=TRUE(),"",INDEX(INDIRECT("'Player 1 Rounds'!q"&amp;MATCH(A130,'Player 1 Rounds'!Q:Q,0)+1&amp;":q"&amp;-1+MATCH(2,'Player 1 Rounds'!E:E,0)),MATCH(TRUE(),INDIRECT("'Player 1 Rounds'!J"&amp;MATCH(A130,'Player 1 Rounds'!Q:Q,0)+1&amp;":J"&amp;-1+MATCH(2,'Player 1 Rounds'!E:E,0)),0),1)),A$3:A130,0))=TRUE(),IF(ISNA(INDEX(INDIRECT("'Player 1 Rounds'!q"&amp;MATCH(A130,'Player 1 Rounds'!Q:Q,0)+1&amp;":q"&amp;-1+MATCH(2,'Player 1 Rounds'!E:E,0)),MATCH(TRUE(),INDIRECT("'Player 1 Rounds'!J"&amp;MATCH(A130,'Player 1 Rounds'!Q:Q,0)+1&amp;":J"&amp;-1+MATCH(2,'Player 1 Rounds'!E:E,0)),0),1))=TRUE(),"",INDEX(INDIRECT("'Player 1 Rounds'!q"&amp;MATCH(A130,'Player 1 Rounds'!Q:Q,0)+1&amp;":q"&amp;-1+MATCH(2,'Player 1 Rounds'!E:E,0)),MATCH(TRUE(),INDIRECT("'Player 1 Rounds'!J"&amp;MATCH(A130,'Player 1 Rounds'!Q:Q,0)+1&amp;":J"&amp;-1+MATCH(2,'Player 1 Rounds'!E:E,0)),0),1)),"")</f>
        <v>2019 Dynamic Discs Glass Blown Open - National Tour</v>
      </c>
      <c r="B131" s="14">
        <f ca="1">IF(ISERROR(INDEX('Player 1 Rounds'!O:O,MATCH(Head2Head!A131,'Player 1 Rounds'!Q:Q,0)))=TRUE,"",INDEX('Player 1 Rounds'!O:O,MATCH(Head2Head!A131,'Player 1 Rounds'!Q:Q,0)))</f>
        <v>43579</v>
      </c>
    </row>
    <row r="132" spans="1:2" ht="21.75" customHeight="1" x14ac:dyDescent="0.25">
      <c r="A132" s="13" t="str">
        <f ca="1">IF(ISNA(MATCH(IF(ISNA(INDEX(INDIRECT("'Player 1 Rounds'!q"&amp;MATCH(A131,'Player 1 Rounds'!Q:Q,0)+1&amp;":q"&amp;-1+MATCH(2,'Player 1 Rounds'!E:E,0)),MATCH(TRUE(),INDIRECT("'Player 1 Rounds'!J"&amp;MATCH(A131,'Player 1 Rounds'!Q:Q,0)+1&amp;":J"&amp;-1+MATCH(2,'Player 1 Rounds'!E:E,0)),0),1))=TRUE(),"",INDEX(INDIRECT("'Player 1 Rounds'!q"&amp;MATCH(A131,'Player 1 Rounds'!Q:Q,0)+1&amp;":q"&amp;-1+MATCH(2,'Player 1 Rounds'!E:E,0)),MATCH(TRUE(),INDIRECT("'Player 1 Rounds'!J"&amp;MATCH(A131,'Player 1 Rounds'!Q:Q,0)+1&amp;":J"&amp;-1+MATCH(2,'Player 1 Rounds'!E:E,0)),0),1)),A$3:A131,0))=TRUE(),IF(ISNA(INDEX(INDIRECT("'Player 1 Rounds'!q"&amp;MATCH(A131,'Player 1 Rounds'!Q:Q,0)+1&amp;":q"&amp;-1+MATCH(2,'Player 1 Rounds'!E:E,0)),MATCH(TRUE(),INDIRECT("'Player 1 Rounds'!J"&amp;MATCH(A131,'Player 1 Rounds'!Q:Q,0)+1&amp;":J"&amp;-1+MATCH(2,'Player 1 Rounds'!E:E,0)),0),1))=TRUE(),"",INDEX(INDIRECT("'Player 1 Rounds'!q"&amp;MATCH(A131,'Player 1 Rounds'!Q:Q,0)+1&amp;":q"&amp;-1+MATCH(2,'Player 1 Rounds'!E:E,0)),MATCH(TRUE(),INDIRECT("'Player 1 Rounds'!J"&amp;MATCH(A131,'Player 1 Rounds'!Q:Q,0)+1&amp;":J"&amp;-1+MATCH(2,'Player 1 Rounds'!E:E,0)),0),1)),"")</f>
        <v>2020 DGPT - MVP Open at Maple Hill</v>
      </c>
      <c r="B132" s="14">
        <f ca="1">IF(ISERROR(INDEX('Player 1 Rounds'!O:O,MATCH(Head2Head!A132,'Player 1 Rounds'!Q:Q,0)))=TRUE,"",INDEX('Player 1 Rounds'!O:O,MATCH(Head2Head!A132,'Player 1 Rounds'!Q:Q,0)))</f>
        <v>44085</v>
      </c>
    </row>
    <row r="133" spans="1:2" ht="21.75" customHeight="1" x14ac:dyDescent="0.25">
      <c r="A133" s="13" t="str">
        <f ca="1">IF(ISNA(MATCH(IF(ISNA(INDEX(INDIRECT("'Player 1 Rounds'!q"&amp;MATCH(A132,'Player 1 Rounds'!Q:Q,0)+1&amp;":q"&amp;-1+MATCH(2,'Player 1 Rounds'!E:E,0)),MATCH(TRUE(),INDIRECT("'Player 1 Rounds'!J"&amp;MATCH(A132,'Player 1 Rounds'!Q:Q,0)+1&amp;":J"&amp;-1+MATCH(2,'Player 1 Rounds'!E:E,0)),0),1))=TRUE(),"",INDEX(INDIRECT("'Player 1 Rounds'!q"&amp;MATCH(A132,'Player 1 Rounds'!Q:Q,0)+1&amp;":q"&amp;-1+MATCH(2,'Player 1 Rounds'!E:E,0)),MATCH(TRUE(),INDIRECT("'Player 1 Rounds'!J"&amp;MATCH(A132,'Player 1 Rounds'!Q:Q,0)+1&amp;":J"&amp;-1+MATCH(2,'Player 1 Rounds'!E:E,0)),0),1)),A$3:A132,0))=TRUE(),IF(ISNA(INDEX(INDIRECT("'Player 1 Rounds'!q"&amp;MATCH(A132,'Player 1 Rounds'!Q:Q,0)+1&amp;":q"&amp;-1+MATCH(2,'Player 1 Rounds'!E:E,0)),MATCH(TRUE(),INDIRECT("'Player 1 Rounds'!J"&amp;MATCH(A132,'Player 1 Rounds'!Q:Q,0)+1&amp;":J"&amp;-1+MATCH(2,'Player 1 Rounds'!E:E,0)),0),1))=TRUE(),"",INDEX(INDIRECT("'Player 1 Rounds'!q"&amp;MATCH(A132,'Player 1 Rounds'!Q:Q,0)+1&amp;":q"&amp;-1+MATCH(2,'Player 1 Rounds'!E:E,0)),MATCH(TRUE(),INDIRECT("'Player 1 Rounds'!J"&amp;MATCH(A132,'Player 1 Rounds'!Q:Q,0)+1&amp;":J"&amp;-1+MATCH(2,'Player 1 Rounds'!E:E,0)),0),1)),"")</f>
        <v>2020 DGPT - Discraft's Green Mountain Championship at Smugglers' Notch Resort</v>
      </c>
      <c r="B133" s="14">
        <f ca="1">IF(ISERROR(INDEX('Player 1 Rounds'!O:O,MATCH(Head2Head!A133,'Player 1 Rounds'!Q:Q,0)))=TRUE,"",INDEX('Player 1 Rounds'!O:O,MATCH(Head2Head!A133,'Player 1 Rounds'!Q:Q,0)))</f>
        <v>44077</v>
      </c>
    </row>
    <row r="134" spans="1:2" ht="21.75" customHeight="1" x14ac:dyDescent="0.25">
      <c r="A134" s="13" t="str">
        <f ca="1">IF(ISNA(MATCH(IF(ISNA(INDEX(INDIRECT("'Player 1 Rounds'!q"&amp;MATCH(A133,'Player 1 Rounds'!Q:Q,0)+1&amp;":q"&amp;-1+MATCH(2,'Player 1 Rounds'!E:E,0)),MATCH(TRUE(),INDIRECT("'Player 1 Rounds'!J"&amp;MATCH(A133,'Player 1 Rounds'!Q:Q,0)+1&amp;":J"&amp;-1+MATCH(2,'Player 1 Rounds'!E:E,0)),0),1))=TRUE(),"",INDEX(INDIRECT("'Player 1 Rounds'!q"&amp;MATCH(A133,'Player 1 Rounds'!Q:Q,0)+1&amp;":q"&amp;-1+MATCH(2,'Player 1 Rounds'!E:E,0)),MATCH(TRUE(),INDIRECT("'Player 1 Rounds'!J"&amp;MATCH(A133,'Player 1 Rounds'!Q:Q,0)+1&amp;":J"&amp;-1+MATCH(2,'Player 1 Rounds'!E:E,0)),0),1)),A$3:A133,0))=TRUE(),IF(ISNA(INDEX(INDIRECT("'Player 1 Rounds'!q"&amp;MATCH(A133,'Player 1 Rounds'!Q:Q,0)+1&amp;":q"&amp;-1+MATCH(2,'Player 1 Rounds'!E:E,0)),MATCH(TRUE(),INDIRECT("'Player 1 Rounds'!J"&amp;MATCH(A133,'Player 1 Rounds'!Q:Q,0)+1&amp;":J"&amp;-1+MATCH(2,'Player 1 Rounds'!E:E,0)),0),1))=TRUE(),"",INDEX(INDIRECT("'Player 1 Rounds'!q"&amp;MATCH(A133,'Player 1 Rounds'!Q:Q,0)+1&amp;":q"&amp;-1+MATCH(2,'Player 1 Rounds'!E:E,0)),MATCH(TRUE(),INDIRECT("'Player 1 Rounds'!J"&amp;MATCH(A133,'Player 1 Rounds'!Q:Q,0)+1&amp;":J"&amp;-1+MATCH(2,'Player 1 Rounds'!E:E,0)),0),1)),"")</f>
        <v>2010 United States Disc Golf Championship</v>
      </c>
      <c r="B134" s="14">
        <f ca="1">IF(ISERROR(INDEX('Player 1 Rounds'!O:O,MATCH(Head2Head!A134,'Player 1 Rounds'!Q:Q,0)))=TRUE,"",INDEX('Player 1 Rounds'!O:O,MATCH(Head2Head!A134,'Player 1 Rounds'!Q:Q,0)))</f>
        <v>40457</v>
      </c>
    </row>
    <row r="135" spans="1:2" ht="21.75" customHeight="1" x14ac:dyDescent="0.25">
      <c r="A135" s="13" t="str">
        <f ca="1">IF(ISNA(MATCH(IF(ISNA(INDEX(INDIRECT("'Player 1 Rounds'!q"&amp;MATCH(A134,'Player 1 Rounds'!Q:Q,0)+1&amp;":q"&amp;-1+MATCH(2,'Player 1 Rounds'!E:E,0)),MATCH(TRUE(),INDIRECT("'Player 1 Rounds'!J"&amp;MATCH(A134,'Player 1 Rounds'!Q:Q,0)+1&amp;":J"&amp;-1+MATCH(2,'Player 1 Rounds'!E:E,0)),0),1))=TRUE(),"",INDEX(INDIRECT("'Player 1 Rounds'!q"&amp;MATCH(A134,'Player 1 Rounds'!Q:Q,0)+1&amp;":q"&amp;-1+MATCH(2,'Player 1 Rounds'!E:E,0)),MATCH(TRUE(),INDIRECT("'Player 1 Rounds'!J"&amp;MATCH(A134,'Player 1 Rounds'!Q:Q,0)+1&amp;":J"&amp;-1+MATCH(2,'Player 1 Rounds'!E:E,0)),0),1)),A$3:A134,0))=TRUE(),IF(ISNA(INDEX(INDIRECT("'Player 1 Rounds'!q"&amp;MATCH(A134,'Player 1 Rounds'!Q:Q,0)+1&amp;":q"&amp;-1+MATCH(2,'Player 1 Rounds'!E:E,0)),MATCH(TRUE(),INDIRECT("'Player 1 Rounds'!J"&amp;MATCH(A134,'Player 1 Rounds'!Q:Q,0)+1&amp;":J"&amp;-1+MATCH(2,'Player 1 Rounds'!E:E,0)),0),1))=TRUE(),"",INDEX(INDIRECT("'Player 1 Rounds'!q"&amp;MATCH(A134,'Player 1 Rounds'!Q:Q,0)+1&amp;":q"&amp;-1+MATCH(2,'Player 1 Rounds'!E:E,0)),MATCH(TRUE(),INDIRECT("'Player 1 Rounds'!J"&amp;MATCH(A134,'Player 1 Rounds'!Q:Q,0)+1&amp;":J"&amp;-1+MATCH(2,'Player 1 Rounds'!E:E,0)),0),1)),"")</f>
        <v>2022 DGPT - 27th Annual Texas State Disc Golf Championship Presented by Latitude 64</v>
      </c>
      <c r="B135" s="14">
        <f ca="1">IF(ISERROR(INDEX('Player 1 Rounds'!O:O,MATCH(Head2Head!A135,'Player 1 Rounds'!Q:Q,0)))=TRUE,"",INDEX('Player 1 Rounds'!O:O,MATCH(Head2Head!A135,'Player 1 Rounds'!Q:Q,0)))</f>
        <v>44645</v>
      </c>
    </row>
    <row r="136" spans="1:2" ht="21.75" customHeight="1" x14ac:dyDescent="0.25">
      <c r="A136" s="13" t="str">
        <f ca="1">IF(ISNA(MATCH(IF(ISNA(INDEX(INDIRECT("'Player 1 Rounds'!q"&amp;MATCH(A135,'Player 1 Rounds'!Q:Q,0)+1&amp;":q"&amp;-1+MATCH(2,'Player 1 Rounds'!E:E,0)),MATCH(TRUE(),INDIRECT("'Player 1 Rounds'!J"&amp;MATCH(A135,'Player 1 Rounds'!Q:Q,0)+1&amp;":J"&amp;-1+MATCH(2,'Player 1 Rounds'!E:E,0)),0),1))=TRUE(),"",INDEX(INDIRECT("'Player 1 Rounds'!q"&amp;MATCH(A135,'Player 1 Rounds'!Q:Q,0)+1&amp;":q"&amp;-1+MATCH(2,'Player 1 Rounds'!E:E,0)),MATCH(TRUE(),INDIRECT("'Player 1 Rounds'!J"&amp;MATCH(A135,'Player 1 Rounds'!Q:Q,0)+1&amp;":J"&amp;-1+MATCH(2,'Player 1 Rounds'!E:E,0)),0),1)),A$3:A135,0))=TRUE(),IF(ISNA(INDEX(INDIRECT("'Player 1 Rounds'!q"&amp;MATCH(A135,'Player 1 Rounds'!Q:Q,0)+1&amp;":q"&amp;-1+MATCH(2,'Player 1 Rounds'!E:E,0)),MATCH(TRUE(),INDIRECT("'Player 1 Rounds'!J"&amp;MATCH(A135,'Player 1 Rounds'!Q:Q,0)+1&amp;":J"&amp;-1+MATCH(2,'Player 1 Rounds'!E:E,0)),0),1))=TRUE(),"",INDEX(INDIRECT("'Player 1 Rounds'!q"&amp;MATCH(A135,'Player 1 Rounds'!Q:Q,0)+1&amp;":q"&amp;-1+MATCH(2,'Player 1 Rounds'!E:E,0)),MATCH(TRUE(),INDIRECT("'Player 1 Rounds'!J"&amp;MATCH(A135,'Player 1 Rounds'!Q:Q,0)+1&amp;":J"&amp;-1+MATCH(2,'Player 1 Rounds'!E:E,0)),0),1)),"")</f>
        <v>2021 Discraft presents The Open at Belton a DGPT Silver Series Event</v>
      </c>
      <c r="B136" s="14">
        <f ca="1">IF(ISERROR(INDEX('Player 1 Rounds'!O:O,MATCH(Head2Head!A136,'Player 1 Rounds'!Q:Q,0)))=TRUE,"",INDEX('Player 1 Rounds'!O:O,MATCH(Head2Head!A136,'Player 1 Rounds'!Q:Q,0)))</f>
        <v>44274</v>
      </c>
    </row>
    <row r="137" spans="1:2" ht="21.75" customHeight="1" x14ac:dyDescent="0.25">
      <c r="A137" s="13" t="str">
        <f ca="1">IF(ISNA(MATCH(IF(ISNA(INDEX(INDIRECT("'Player 1 Rounds'!q"&amp;MATCH(A136,'Player 1 Rounds'!Q:Q,0)+1&amp;":q"&amp;-1+MATCH(2,'Player 1 Rounds'!E:E,0)),MATCH(TRUE(),INDIRECT("'Player 1 Rounds'!J"&amp;MATCH(A136,'Player 1 Rounds'!Q:Q,0)+1&amp;":J"&amp;-1+MATCH(2,'Player 1 Rounds'!E:E,0)),0),1))=TRUE(),"",INDEX(INDIRECT("'Player 1 Rounds'!q"&amp;MATCH(A136,'Player 1 Rounds'!Q:Q,0)+1&amp;":q"&amp;-1+MATCH(2,'Player 1 Rounds'!E:E,0)),MATCH(TRUE(),INDIRECT("'Player 1 Rounds'!J"&amp;MATCH(A136,'Player 1 Rounds'!Q:Q,0)+1&amp;":J"&amp;-1+MATCH(2,'Player 1 Rounds'!E:E,0)),0),1)),A$3:A136,0))=TRUE(),IF(ISNA(INDEX(INDIRECT("'Player 1 Rounds'!q"&amp;MATCH(A136,'Player 1 Rounds'!Q:Q,0)+1&amp;":q"&amp;-1+MATCH(2,'Player 1 Rounds'!E:E,0)),MATCH(TRUE(),INDIRECT("'Player 1 Rounds'!J"&amp;MATCH(A136,'Player 1 Rounds'!Q:Q,0)+1&amp;":J"&amp;-1+MATCH(2,'Player 1 Rounds'!E:E,0)),0),1))=TRUE(),"",INDEX(INDIRECT("'Player 1 Rounds'!q"&amp;MATCH(A136,'Player 1 Rounds'!Q:Q,0)+1&amp;":q"&amp;-1+MATCH(2,'Player 1 Rounds'!E:E,0)),MATCH(TRUE(),INDIRECT("'Player 1 Rounds'!J"&amp;MATCH(A136,'Player 1 Rounds'!Q:Q,0)+1&amp;":J"&amp;-1+MATCH(2,'Player 1 Rounds'!E:E,0)),0),1)),"")</f>
        <v>2021 DGPT - Waco Annual Charity Open presented by Prodigy Disc</v>
      </c>
      <c r="B137" s="14">
        <f ca="1">IF(ISERROR(INDEX('Player 1 Rounds'!O:O,MATCH(Head2Head!A137,'Player 1 Rounds'!Q:Q,0)))=TRUE,"",INDEX('Player 1 Rounds'!O:O,MATCH(Head2Head!A137,'Player 1 Rounds'!Q:Q,0)))</f>
        <v>44267</v>
      </c>
    </row>
    <row r="138" spans="1:2" ht="21.75" customHeight="1" x14ac:dyDescent="0.25">
      <c r="A138" s="13" t="str">
        <f ca="1">IF(ISNA(MATCH(IF(ISNA(INDEX(INDIRECT("'Player 1 Rounds'!q"&amp;MATCH(A137,'Player 1 Rounds'!Q:Q,0)+1&amp;":q"&amp;-1+MATCH(2,'Player 1 Rounds'!E:E,0)),MATCH(TRUE(),INDIRECT("'Player 1 Rounds'!J"&amp;MATCH(A137,'Player 1 Rounds'!Q:Q,0)+1&amp;":J"&amp;-1+MATCH(2,'Player 1 Rounds'!E:E,0)),0),1))=TRUE(),"",INDEX(INDIRECT("'Player 1 Rounds'!q"&amp;MATCH(A137,'Player 1 Rounds'!Q:Q,0)+1&amp;":q"&amp;-1+MATCH(2,'Player 1 Rounds'!E:E,0)),MATCH(TRUE(),INDIRECT("'Player 1 Rounds'!J"&amp;MATCH(A137,'Player 1 Rounds'!Q:Q,0)+1&amp;":J"&amp;-1+MATCH(2,'Player 1 Rounds'!E:E,0)),0),1)),A$3:A137,0))=TRUE(),IF(ISNA(INDEX(INDIRECT("'Player 1 Rounds'!q"&amp;MATCH(A137,'Player 1 Rounds'!Q:Q,0)+1&amp;":q"&amp;-1+MATCH(2,'Player 1 Rounds'!E:E,0)),MATCH(TRUE(),INDIRECT("'Player 1 Rounds'!J"&amp;MATCH(A137,'Player 1 Rounds'!Q:Q,0)+1&amp;":J"&amp;-1+MATCH(2,'Player 1 Rounds'!E:E,0)),0),1))=TRUE(),"",INDEX(INDIRECT("'Player 1 Rounds'!q"&amp;MATCH(A137,'Player 1 Rounds'!Q:Q,0)+1&amp;":q"&amp;-1+MATCH(2,'Player 1 Rounds'!E:E,0)),MATCH(TRUE(),INDIRECT("'Player 1 Rounds'!J"&amp;MATCH(A137,'Player 1 Rounds'!Q:Q,0)+1&amp;":J"&amp;-1+MATCH(2,'Player 1 Rounds'!E:E,0)),0),1)),"")</f>
        <v>2021 DGPT - Las Vegas Challenge presented by Innova</v>
      </c>
      <c r="B138" s="14">
        <f ca="1">IF(ISERROR(INDEX('Player 1 Rounds'!O:O,MATCH(Head2Head!A138,'Player 1 Rounds'!Q:Q,0)))=TRUE,"",INDEX('Player 1 Rounds'!O:O,MATCH(Head2Head!A138,'Player 1 Rounds'!Q:Q,0)))</f>
        <v>44252</v>
      </c>
    </row>
    <row r="139" spans="1:2" ht="21.75" customHeight="1" x14ac:dyDescent="0.25">
      <c r="A139" s="13" t="str">
        <f ca="1">IF(ISNA(MATCH(IF(ISNA(INDEX(INDIRECT("'Player 1 Rounds'!q"&amp;MATCH(A138,'Player 1 Rounds'!Q:Q,0)+1&amp;":q"&amp;-1+MATCH(2,'Player 1 Rounds'!E:E,0)),MATCH(TRUE(),INDIRECT("'Player 1 Rounds'!J"&amp;MATCH(A138,'Player 1 Rounds'!Q:Q,0)+1&amp;":J"&amp;-1+MATCH(2,'Player 1 Rounds'!E:E,0)),0),1))=TRUE(),"",INDEX(INDIRECT("'Player 1 Rounds'!q"&amp;MATCH(A138,'Player 1 Rounds'!Q:Q,0)+1&amp;":q"&amp;-1+MATCH(2,'Player 1 Rounds'!E:E,0)),MATCH(TRUE(),INDIRECT("'Player 1 Rounds'!J"&amp;MATCH(A138,'Player 1 Rounds'!Q:Q,0)+1&amp;":J"&amp;-1+MATCH(2,'Player 1 Rounds'!E:E,0)),0),1)),A$3:A138,0))=TRUE(),IF(ISNA(INDEX(INDIRECT("'Player 1 Rounds'!q"&amp;MATCH(A138,'Player 1 Rounds'!Q:Q,0)+1&amp;":q"&amp;-1+MATCH(2,'Player 1 Rounds'!E:E,0)),MATCH(TRUE(),INDIRECT("'Player 1 Rounds'!J"&amp;MATCH(A138,'Player 1 Rounds'!Q:Q,0)+1&amp;":J"&amp;-1+MATCH(2,'Player 1 Rounds'!E:E,0)),0),1))=TRUE(),"",INDEX(INDIRECT("'Player 1 Rounds'!q"&amp;MATCH(A138,'Player 1 Rounds'!Q:Q,0)+1&amp;":q"&amp;-1+MATCH(2,'Player 1 Rounds'!E:E,0)),MATCH(TRUE(),INDIRECT("'Player 1 Rounds'!J"&amp;MATCH(A138,'Player 1 Rounds'!Q:Q,0)+1&amp;":J"&amp;-1+MATCH(2,'Player 1 Rounds'!E:E,0)),0),1)),"")</f>
        <v>2022 Discraft presents THE OPEN at BELTON, a DGPT Silver Series Event</v>
      </c>
      <c r="B139" s="14">
        <f ca="1">IF(ISERROR(INDEX('Player 1 Rounds'!O:O,MATCH(Head2Head!A139,'Player 1 Rounds'!Q:Q,0)))=TRUE,"",INDEX('Player 1 Rounds'!O:O,MATCH(Head2Head!A139,'Player 1 Rounds'!Q:Q,0)))</f>
        <v>44638</v>
      </c>
    </row>
    <row r="140" spans="1:2" ht="21.75" customHeight="1" x14ac:dyDescent="0.25">
      <c r="A140" s="13" t="str">
        <f ca="1">IF(ISNA(MATCH(IF(ISNA(INDEX(INDIRECT("'Player 1 Rounds'!q"&amp;MATCH(A139,'Player 1 Rounds'!Q:Q,0)+1&amp;":q"&amp;-1+MATCH(2,'Player 1 Rounds'!E:E,0)),MATCH(TRUE(),INDIRECT("'Player 1 Rounds'!J"&amp;MATCH(A139,'Player 1 Rounds'!Q:Q,0)+1&amp;":J"&amp;-1+MATCH(2,'Player 1 Rounds'!E:E,0)),0),1))=TRUE(),"",INDEX(INDIRECT("'Player 1 Rounds'!q"&amp;MATCH(A139,'Player 1 Rounds'!Q:Q,0)+1&amp;":q"&amp;-1+MATCH(2,'Player 1 Rounds'!E:E,0)),MATCH(TRUE(),INDIRECT("'Player 1 Rounds'!J"&amp;MATCH(A139,'Player 1 Rounds'!Q:Q,0)+1&amp;":J"&amp;-1+MATCH(2,'Player 1 Rounds'!E:E,0)),0),1)),A$3:A139,0))=TRUE(),IF(ISNA(INDEX(INDIRECT("'Player 1 Rounds'!q"&amp;MATCH(A139,'Player 1 Rounds'!Q:Q,0)+1&amp;":q"&amp;-1+MATCH(2,'Player 1 Rounds'!E:E,0)),MATCH(TRUE(),INDIRECT("'Player 1 Rounds'!J"&amp;MATCH(A139,'Player 1 Rounds'!Q:Q,0)+1&amp;":J"&amp;-1+MATCH(2,'Player 1 Rounds'!E:E,0)),0),1))=TRUE(),"",INDEX(INDIRECT("'Player 1 Rounds'!q"&amp;MATCH(A139,'Player 1 Rounds'!Q:Q,0)+1&amp;":q"&amp;-1+MATCH(2,'Player 1 Rounds'!E:E,0)),MATCH(TRUE(),INDIRECT("'Player 1 Rounds'!J"&amp;MATCH(A139,'Player 1 Rounds'!Q:Q,0)+1&amp;":J"&amp;-1+MATCH(2,'Player 1 Rounds'!E:E,0)),0),1)),"")</f>
        <v>2022 DGPT - Waco Annual Charity Open presented by Prodigy Disc</v>
      </c>
      <c r="B140" s="14">
        <f ca="1">IF(ISERROR(INDEX('Player 1 Rounds'!O:O,MATCH(Head2Head!A140,'Player 1 Rounds'!Q:Q,0)))=TRUE,"",INDEX('Player 1 Rounds'!O:O,MATCH(Head2Head!A140,'Player 1 Rounds'!Q:Q,0)))</f>
        <v>44631</v>
      </c>
    </row>
    <row r="141" spans="1:2" ht="21.75" customHeight="1" x14ac:dyDescent="0.25">
      <c r="A141" s="13" t="str">
        <f ca="1">IF(ISNA(MATCH(IF(ISNA(INDEX(INDIRECT("'Player 1 Rounds'!q"&amp;MATCH(A140,'Player 1 Rounds'!Q:Q,0)+1&amp;":q"&amp;-1+MATCH(2,'Player 1 Rounds'!E:E,0)),MATCH(TRUE(),INDIRECT("'Player 1 Rounds'!J"&amp;MATCH(A140,'Player 1 Rounds'!Q:Q,0)+1&amp;":J"&amp;-1+MATCH(2,'Player 1 Rounds'!E:E,0)),0),1))=TRUE(),"",INDEX(INDIRECT("'Player 1 Rounds'!q"&amp;MATCH(A140,'Player 1 Rounds'!Q:Q,0)+1&amp;":q"&amp;-1+MATCH(2,'Player 1 Rounds'!E:E,0)),MATCH(TRUE(),INDIRECT("'Player 1 Rounds'!J"&amp;MATCH(A140,'Player 1 Rounds'!Q:Q,0)+1&amp;":J"&amp;-1+MATCH(2,'Player 1 Rounds'!E:E,0)),0),1)),A$3:A140,0))=TRUE(),IF(ISNA(INDEX(INDIRECT("'Player 1 Rounds'!q"&amp;MATCH(A140,'Player 1 Rounds'!Q:Q,0)+1&amp;":q"&amp;-1+MATCH(2,'Player 1 Rounds'!E:E,0)),MATCH(TRUE(),INDIRECT("'Player 1 Rounds'!J"&amp;MATCH(A140,'Player 1 Rounds'!Q:Q,0)+1&amp;":J"&amp;-1+MATCH(2,'Player 1 Rounds'!E:E,0)),0),1))=TRUE(),"",INDEX(INDIRECT("'Player 1 Rounds'!q"&amp;MATCH(A140,'Player 1 Rounds'!Q:Q,0)+1&amp;":q"&amp;-1+MATCH(2,'Player 1 Rounds'!E:E,0)),MATCH(TRUE(),INDIRECT("'Player 1 Rounds'!J"&amp;MATCH(A140,'Player 1 Rounds'!Q:Q,0)+1&amp;":J"&amp;-1+MATCH(2,'Player 1 Rounds'!E:E,0)),0),1)),"")</f>
        <v>2022 DGPT - Dynamic Discs Open</v>
      </c>
      <c r="B141" s="14">
        <f ca="1">IF(ISERROR(INDEX('Player 1 Rounds'!O:O,MATCH(Head2Head!A141,'Player 1 Rounds'!Q:Q,0)))=TRUE,"",INDEX('Player 1 Rounds'!O:O,MATCH(Head2Head!A141,'Player 1 Rounds'!Q:Q,0)))</f>
        <v>44679</v>
      </c>
    </row>
    <row r="142" spans="1:2" ht="21.75" customHeight="1" x14ac:dyDescent="0.25">
      <c r="A142" s="13" t="str">
        <f ca="1">IF(ISNA(MATCH(IF(ISNA(INDEX(INDIRECT("'Player 1 Rounds'!q"&amp;MATCH(A141,'Player 1 Rounds'!Q:Q,0)+1&amp;":q"&amp;-1+MATCH(2,'Player 1 Rounds'!E:E,0)),MATCH(TRUE(),INDIRECT("'Player 1 Rounds'!J"&amp;MATCH(A141,'Player 1 Rounds'!Q:Q,0)+1&amp;":J"&amp;-1+MATCH(2,'Player 1 Rounds'!E:E,0)),0),1))=TRUE(),"",INDEX(INDIRECT("'Player 1 Rounds'!q"&amp;MATCH(A141,'Player 1 Rounds'!Q:Q,0)+1&amp;":q"&amp;-1+MATCH(2,'Player 1 Rounds'!E:E,0)),MATCH(TRUE(),INDIRECT("'Player 1 Rounds'!J"&amp;MATCH(A141,'Player 1 Rounds'!Q:Q,0)+1&amp;":J"&amp;-1+MATCH(2,'Player 1 Rounds'!E:E,0)),0),1)),A$3:A141,0))=TRUE(),IF(ISNA(INDEX(INDIRECT("'Player 1 Rounds'!q"&amp;MATCH(A141,'Player 1 Rounds'!Q:Q,0)+1&amp;":q"&amp;-1+MATCH(2,'Player 1 Rounds'!E:E,0)),MATCH(TRUE(),INDIRECT("'Player 1 Rounds'!J"&amp;MATCH(A141,'Player 1 Rounds'!Q:Q,0)+1&amp;":J"&amp;-1+MATCH(2,'Player 1 Rounds'!E:E,0)),0),1))=TRUE(),"",INDEX(INDIRECT("'Player 1 Rounds'!q"&amp;MATCH(A141,'Player 1 Rounds'!Q:Q,0)+1&amp;":q"&amp;-1+MATCH(2,'Player 1 Rounds'!E:E,0)),MATCH(TRUE(),INDIRECT("'Player 1 Rounds'!J"&amp;MATCH(A141,'Player 1 Rounds'!Q:Q,0)+1&amp;":J"&amp;-1+MATCH(2,'Player 1 Rounds'!E:E,0)),0),1)),"")</f>
        <v>2022 DGPT - OTB Open presented by MVP Disc Sports</v>
      </c>
      <c r="B142" s="14">
        <f ca="1">IF(ISERROR(INDEX('Player 1 Rounds'!O:O,MATCH(Head2Head!A142,'Player 1 Rounds'!Q:Q,0)))=TRUE,"",INDEX('Player 1 Rounds'!O:O,MATCH(Head2Head!A142,'Player 1 Rounds'!Q:Q,0)))</f>
        <v>44701</v>
      </c>
    </row>
    <row r="143" spans="1:2" ht="21.75" customHeight="1" x14ac:dyDescent="0.25">
      <c r="A143" s="13" t="str">
        <f ca="1">IF(ISNA(MATCH(IF(ISNA(INDEX(INDIRECT("'Player 1 Rounds'!q"&amp;MATCH(A142,'Player 1 Rounds'!Q:Q,0)+1&amp;":q"&amp;-1+MATCH(2,'Player 1 Rounds'!E:E,0)),MATCH(TRUE(),INDIRECT("'Player 1 Rounds'!J"&amp;MATCH(A142,'Player 1 Rounds'!Q:Q,0)+1&amp;":J"&amp;-1+MATCH(2,'Player 1 Rounds'!E:E,0)),0),1))=TRUE(),"",INDEX(INDIRECT("'Player 1 Rounds'!q"&amp;MATCH(A142,'Player 1 Rounds'!Q:Q,0)+1&amp;":q"&amp;-1+MATCH(2,'Player 1 Rounds'!E:E,0)),MATCH(TRUE(),INDIRECT("'Player 1 Rounds'!J"&amp;MATCH(A142,'Player 1 Rounds'!Q:Q,0)+1&amp;":J"&amp;-1+MATCH(2,'Player 1 Rounds'!E:E,0)),0),1)),A$3:A142,0))=TRUE(),IF(ISNA(INDEX(INDIRECT("'Player 1 Rounds'!q"&amp;MATCH(A142,'Player 1 Rounds'!Q:Q,0)+1&amp;":q"&amp;-1+MATCH(2,'Player 1 Rounds'!E:E,0)),MATCH(TRUE(),INDIRECT("'Player 1 Rounds'!J"&amp;MATCH(A142,'Player 1 Rounds'!Q:Q,0)+1&amp;":J"&amp;-1+MATCH(2,'Player 1 Rounds'!E:E,0)),0),1))=TRUE(),"",INDEX(INDIRECT("'Player 1 Rounds'!q"&amp;MATCH(A142,'Player 1 Rounds'!Q:Q,0)+1&amp;":q"&amp;-1+MATCH(2,'Player 1 Rounds'!E:E,0)),MATCH(TRUE(),INDIRECT("'Player 1 Rounds'!J"&amp;MATCH(A142,'Player 1 Rounds'!Q:Q,0)+1&amp;":J"&amp;-1+MATCH(2,'Player 1 Rounds'!E:E,0)),0),1)),"")</f>
        <v>2022 PDGA Champions Cup Presented by Bushnell</v>
      </c>
      <c r="B143" s="14">
        <f ca="1">IF(ISERROR(INDEX('Player 1 Rounds'!O:O,MATCH(Head2Head!A143,'Player 1 Rounds'!Q:Q,0)))=TRUE,"",INDEX('Player 1 Rounds'!O:O,MATCH(Head2Head!A143,'Player 1 Rounds'!Q:Q,0)))</f>
        <v>44665</v>
      </c>
    </row>
    <row r="144" spans="1:2" ht="21.75" customHeight="1" x14ac:dyDescent="0.25">
      <c r="A144" s="13" t="str">
        <f ca="1">IF(ISNA(MATCH(IF(ISNA(INDEX(INDIRECT("'Player 1 Rounds'!q"&amp;MATCH(A143,'Player 1 Rounds'!Q:Q,0)+1&amp;":q"&amp;-1+MATCH(2,'Player 1 Rounds'!E:E,0)),MATCH(TRUE(),INDIRECT("'Player 1 Rounds'!J"&amp;MATCH(A143,'Player 1 Rounds'!Q:Q,0)+1&amp;":J"&amp;-1+MATCH(2,'Player 1 Rounds'!E:E,0)),0),1))=TRUE(),"",INDEX(INDIRECT("'Player 1 Rounds'!q"&amp;MATCH(A143,'Player 1 Rounds'!Q:Q,0)+1&amp;":q"&amp;-1+MATCH(2,'Player 1 Rounds'!E:E,0)),MATCH(TRUE(),INDIRECT("'Player 1 Rounds'!J"&amp;MATCH(A143,'Player 1 Rounds'!Q:Q,0)+1&amp;":J"&amp;-1+MATCH(2,'Player 1 Rounds'!E:E,0)),0),1)),A$3:A143,0))=TRUE(),IF(ISNA(INDEX(INDIRECT("'Player 1 Rounds'!q"&amp;MATCH(A143,'Player 1 Rounds'!Q:Q,0)+1&amp;":q"&amp;-1+MATCH(2,'Player 1 Rounds'!E:E,0)),MATCH(TRUE(),INDIRECT("'Player 1 Rounds'!J"&amp;MATCH(A143,'Player 1 Rounds'!Q:Q,0)+1&amp;":J"&amp;-1+MATCH(2,'Player 1 Rounds'!E:E,0)),0),1))=TRUE(),"",INDEX(INDIRECT("'Player 1 Rounds'!q"&amp;MATCH(A143,'Player 1 Rounds'!Q:Q,0)+1&amp;":q"&amp;-1+MATCH(2,'Player 1 Rounds'!E:E,0)),MATCH(TRUE(),INDIRECT("'Player 1 Rounds'!J"&amp;MATCH(A143,'Player 1 Rounds'!Q:Q,0)+1&amp;":J"&amp;-1+MATCH(2,'Player 1 Rounds'!E:E,0)),0),1)),"")</f>
        <v>2020 DGPT - 10th Annual Discraft Ledgestone Insurance Open</v>
      </c>
      <c r="B144" s="14">
        <f ca="1">IF(ISERROR(INDEX('Player 1 Rounds'!O:O,MATCH(Head2Head!A144,'Player 1 Rounds'!Q:Q,0)))=TRUE,"",INDEX('Player 1 Rounds'!O:O,MATCH(Head2Head!A144,'Player 1 Rounds'!Q:Q,0)))</f>
        <v>44056</v>
      </c>
    </row>
    <row r="145" spans="1:2" ht="21.75" customHeight="1" x14ac:dyDescent="0.25">
      <c r="A145" s="13" t="str">
        <f ca="1">IF(ISNA(MATCH(IF(ISNA(INDEX(INDIRECT("'Player 1 Rounds'!q"&amp;MATCH(A144,'Player 1 Rounds'!Q:Q,0)+1&amp;":q"&amp;-1+MATCH(2,'Player 1 Rounds'!E:E,0)),MATCH(TRUE(),INDIRECT("'Player 1 Rounds'!J"&amp;MATCH(A144,'Player 1 Rounds'!Q:Q,0)+1&amp;":J"&amp;-1+MATCH(2,'Player 1 Rounds'!E:E,0)),0),1))=TRUE(),"",INDEX(INDIRECT("'Player 1 Rounds'!q"&amp;MATCH(A144,'Player 1 Rounds'!Q:Q,0)+1&amp;":q"&amp;-1+MATCH(2,'Player 1 Rounds'!E:E,0)),MATCH(TRUE(),INDIRECT("'Player 1 Rounds'!J"&amp;MATCH(A144,'Player 1 Rounds'!Q:Q,0)+1&amp;":J"&amp;-1+MATCH(2,'Player 1 Rounds'!E:E,0)),0),1)),A$3:A144,0))=TRUE(),IF(ISNA(INDEX(INDIRECT("'Player 1 Rounds'!q"&amp;MATCH(A144,'Player 1 Rounds'!Q:Q,0)+1&amp;":q"&amp;-1+MATCH(2,'Player 1 Rounds'!E:E,0)),MATCH(TRUE(),INDIRECT("'Player 1 Rounds'!J"&amp;MATCH(A144,'Player 1 Rounds'!Q:Q,0)+1&amp;":J"&amp;-1+MATCH(2,'Player 1 Rounds'!E:E,0)),0),1))=TRUE(),"",INDEX(INDIRECT("'Player 1 Rounds'!q"&amp;MATCH(A144,'Player 1 Rounds'!Q:Q,0)+1&amp;":q"&amp;-1+MATCH(2,'Player 1 Rounds'!E:E,0)),MATCH(TRUE(),INDIRECT("'Player 1 Rounds'!J"&amp;MATCH(A144,'Player 1 Rounds'!Q:Q,0)+1&amp;":J"&amp;-1+MATCH(2,'Player 1 Rounds'!E:E,0)),0),1)),"")</f>
        <v>2020 DGPT - Discraft's Great Lakes Open (DGLO)</v>
      </c>
      <c r="B145" s="14">
        <f ca="1">IF(ISERROR(INDEX('Player 1 Rounds'!O:O,MATCH(Head2Head!A145,'Player 1 Rounds'!Q:Q,0)))=TRUE,"",INDEX('Player 1 Rounds'!O:O,MATCH(Head2Head!A145,'Player 1 Rounds'!Q:Q,0)))</f>
        <v>44036</v>
      </c>
    </row>
    <row r="146" spans="1:2" ht="21.75" customHeight="1" x14ac:dyDescent="0.25">
      <c r="A146" s="13" t="str">
        <f ca="1">IF(ISNA(MATCH(IF(ISNA(INDEX(INDIRECT("'Player 1 Rounds'!q"&amp;MATCH(A145,'Player 1 Rounds'!Q:Q,0)+1&amp;":q"&amp;-1+MATCH(2,'Player 1 Rounds'!E:E,0)),MATCH(TRUE(),INDIRECT("'Player 1 Rounds'!J"&amp;MATCH(A145,'Player 1 Rounds'!Q:Q,0)+1&amp;":J"&amp;-1+MATCH(2,'Player 1 Rounds'!E:E,0)),0),1))=TRUE(),"",INDEX(INDIRECT("'Player 1 Rounds'!q"&amp;MATCH(A145,'Player 1 Rounds'!Q:Q,0)+1&amp;":q"&amp;-1+MATCH(2,'Player 1 Rounds'!E:E,0)),MATCH(TRUE(),INDIRECT("'Player 1 Rounds'!J"&amp;MATCH(A145,'Player 1 Rounds'!Q:Q,0)+1&amp;":J"&amp;-1+MATCH(2,'Player 1 Rounds'!E:E,0)),0),1)),A$3:A145,0))=TRUE(),IF(ISNA(INDEX(INDIRECT("'Player 1 Rounds'!q"&amp;MATCH(A145,'Player 1 Rounds'!Q:Q,0)+1&amp;":q"&amp;-1+MATCH(2,'Player 1 Rounds'!E:E,0)),MATCH(TRUE(),INDIRECT("'Player 1 Rounds'!J"&amp;MATCH(A145,'Player 1 Rounds'!Q:Q,0)+1&amp;":J"&amp;-1+MATCH(2,'Player 1 Rounds'!E:E,0)),0),1))=TRUE(),"",INDEX(INDIRECT("'Player 1 Rounds'!q"&amp;MATCH(A145,'Player 1 Rounds'!Q:Q,0)+1&amp;":q"&amp;-1+MATCH(2,'Player 1 Rounds'!E:E,0)),MATCH(TRUE(),INDIRECT("'Player 1 Rounds'!J"&amp;MATCH(A145,'Player 1 Rounds'!Q:Q,0)+1&amp;":J"&amp;-1+MATCH(2,'Player 1 Rounds'!E:E,0)),0),1)),"")</f>
        <v>2020 DGPT - Idlewild Open presented by Dynamic Discs &amp; The Nati</v>
      </c>
      <c r="B146" s="14">
        <f ca="1">IF(ISERROR(INDEX('Player 1 Rounds'!O:O,MATCH(Head2Head!A146,'Player 1 Rounds'!Q:Q,0)))=TRUE,"",INDEX('Player 1 Rounds'!O:O,MATCH(Head2Head!A146,'Player 1 Rounds'!Q:Q,0)))</f>
        <v>44050</v>
      </c>
    </row>
    <row r="147" spans="1:2" ht="21.75" customHeight="1" x14ac:dyDescent="0.25">
      <c r="A147" s="13" t="str">
        <f ca="1">IF(ISNA(MATCH(IF(ISNA(INDEX(INDIRECT("'Player 1 Rounds'!q"&amp;MATCH(A146,'Player 1 Rounds'!Q:Q,0)+1&amp;":q"&amp;-1+MATCH(2,'Player 1 Rounds'!E:E,0)),MATCH(TRUE(),INDIRECT("'Player 1 Rounds'!J"&amp;MATCH(A146,'Player 1 Rounds'!Q:Q,0)+1&amp;":J"&amp;-1+MATCH(2,'Player 1 Rounds'!E:E,0)),0),1))=TRUE(),"",INDEX(INDIRECT("'Player 1 Rounds'!q"&amp;MATCH(A146,'Player 1 Rounds'!Q:Q,0)+1&amp;":q"&amp;-1+MATCH(2,'Player 1 Rounds'!E:E,0)),MATCH(TRUE(),INDIRECT("'Player 1 Rounds'!J"&amp;MATCH(A146,'Player 1 Rounds'!Q:Q,0)+1&amp;":J"&amp;-1+MATCH(2,'Player 1 Rounds'!E:E,0)),0),1)),A$3:A146,0))=TRUE(),IF(ISNA(INDEX(INDIRECT("'Player 1 Rounds'!q"&amp;MATCH(A146,'Player 1 Rounds'!Q:Q,0)+1&amp;":q"&amp;-1+MATCH(2,'Player 1 Rounds'!E:E,0)),MATCH(TRUE(),INDIRECT("'Player 1 Rounds'!J"&amp;MATCH(A146,'Player 1 Rounds'!Q:Q,0)+1&amp;":J"&amp;-1+MATCH(2,'Player 1 Rounds'!E:E,0)),0),1))=TRUE(),"",INDEX(INDIRECT("'Player 1 Rounds'!q"&amp;MATCH(A146,'Player 1 Rounds'!Q:Q,0)+1&amp;":q"&amp;-1+MATCH(2,'Player 1 Rounds'!E:E,0)),MATCH(TRUE(),INDIRECT("'Player 1 Rounds'!J"&amp;MATCH(A146,'Player 1 Rounds'!Q:Q,0)+1&amp;":J"&amp;-1+MATCH(2,'Player 1 Rounds'!E:E,0)),0),1)),"")</f>
        <v>2022 DGPT - Play It Again Sports Jonesboro Open powered by Prodigy</v>
      </c>
      <c r="B147" s="14">
        <f ca="1">IF(ISERROR(INDEX('Player 1 Rounds'!O:O,MATCH(Head2Head!A147,'Player 1 Rounds'!Q:Q,0)))=TRUE,"",INDEX('Player 1 Rounds'!O:O,MATCH(Head2Head!A147,'Player 1 Rounds'!Q:Q,0)))</f>
        <v>44673</v>
      </c>
    </row>
    <row r="148" spans="1:2" ht="21.75" customHeight="1" x14ac:dyDescent="0.25">
      <c r="A148" s="13" t="str">
        <f ca="1">IF(ISNA(MATCH(IF(ISNA(INDEX(INDIRECT("'Player 1 Rounds'!q"&amp;MATCH(A147,'Player 1 Rounds'!Q:Q,0)+1&amp;":q"&amp;-1+MATCH(2,'Player 1 Rounds'!E:E,0)),MATCH(TRUE(),INDIRECT("'Player 1 Rounds'!J"&amp;MATCH(A147,'Player 1 Rounds'!Q:Q,0)+1&amp;":J"&amp;-1+MATCH(2,'Player 1 Rounds'!E:E,0)),0),1))=TRUE(),"",INDEX(INDIRECT("'Player 1 Rounds'!q"&amp;MATCH(A147,'Player 1 Rounds'!Q:Q,0)+1&amp;":q"&amp;-1+MATCH(2,'Player 1 Rounds'!E:E,0)),MATCH(TRUE(),INDIRECT("'Player 1 Rounds'!J"&amp;MATCH(A147,'Player 1 Rounds'!Q:Q,0)+1&amp;":J"&amp;-1+MATCH(2,'Player 1 Rounds'!E:E,0)),0),1)),A$3:A147,0))=TRUE(),IF(ISNA(INDEX(INDIRECT("'Player 1 Rounds'!q"&amp;MATCH(A147,'Player 1 Rounds'!Q:Q,0)+1&amp;":q"&amp;-1+MATCH(2,'Player 1 Rounds'!E:E,0)),MATCH(TRUE(),INDIRECT("'Player 1 Rounds'!J"&amp;MATCH(A147,'Player 1 Rounds'!Q:Q,0)+1&amp;":J"&amp;-1+MATCH(2,'Player 1 Rounds'!E:E,0)),0),1))=TRUE(),"",INDEX(INDIRECT("'Player 1 Rounds'!q"&amp;MATCH(A147,'Player 1 Rounds'!Q:Q,0)+1&amp;":q"&amp;-1+MATCH(2,'Player 1 Rounds'!E:E,0)),MATCH(TRUE(),INDIRECT("'Player 1 Rounds'!J"&amp;MATCH(A147,'Player 1 Rounds'!Q:Q,0)+1&amp;":J"&amp;-1+MATCH(2,'Player 1 Rounds'!E:E,0)),0),1)),"")</f>
        <v>2021 DGPT - MVP Open at Maple Hill</v>
      </c>
      <c r="B148" s="14">
        <f ca="1">IF(ISERROR(INDEX('Player 1 Rounds'!O:O,MATCH(Head2Head!A148,'Player 1 Rounds'!Q:Q,0)))=TRUE,"",INDEX('Player 1 Rounds'!O:O,MATCH(Head2Head!A148,'Player 1 Rounds'!Q:Q,0)))</f>
        <v>44442</v>
      </c>
    </row>
    <row r="149" spans="1:2" ht="21.75" customHeight="1" x14ac:dyDescent="0.25">
      <c r="A149" s="13" t="str">
        <f ca="1">IF(ISNA(MATCH(IF(ISNA(INDEX(INDIRECT("'Player 1 Rounds'!q"&amp;MATCH(A148,'Player 1 Rounds'!Q:Q,0)+1&amp;":q"&amp;-1+MATCH(2,'Player 1 Rounds'!E:E,0)),MATCH(TRUE(),INDIRECT("'Player 1 Rounds'!J"&amp;MATCH(A148,'Player 1 Rounds'!Q:Q,0)+1&amp;":J"&amp;-1+MATCH(2,'Player 1 Rounds'!E:E,0)),0),1))=TRUE(),"",INDEX(INDIRECT("'Player 1 Rounds'!q"&amp;MATCH(A148,'Player 1 Rounds'!Q:Q,0)+1&amp;":q"&amp;-1+MATCH(2,'Player 1 Rounds'!E:E,0)),MATCH(TRUE(),INDIRECT("'Player 1 Rounds'!J"&amp;MATCH(A148,'Player 1 Rounds'!Q:Q,0)+1&amp;":J"&amp;-1+MATCH(2,'Player 1 Rounds'!E:E,0)),0),1)),A$3:A148,0))=TRUE(),IF(ISNA(INDEX(INDIRECT("'Player 1 Rounds'!q"&amp;MATCH(A148,'Player 1 Rounds'!Q:Q,0)+1&amp;":q"&amp;-1+MATCH(2,'Player 1 Rounds'!E:E,0)),MATCH(TRUE(),INDIRECT("'Player 1 Rounds'!J"&amp;MATCH(A148,'Player 1 Rounds'!Q:Q,0)+1&amp;":J"&amp;-1+MATCH(2,'Player 1 Rounds'!E:E,0)),0),1))=TRUE(),"",INDEX(INDIRECT("'Player 1 Rounds'!q"&amp;MATCH(A148,'Player 1 Rounds'!Q:Q,0)+1&amp;":q"&amp;-1+MATCH(2,'Player 1 Rounds'!E:E,0)),MATCH(TRUE(),INDIRECT("'Player 1 Rounds'!J"&amp;MATCH(A148,'Player 1 Rounds'!Q:Q,0)+1&amp;":J"&amp;-1+MATCH(2,'Player 1 Rounds'!E:E,0)),0),1)),"")</f>
        <v>2021 DGPT - Portland Open presented by Dynamic Discs</v>
      </c>
      <c r="B149" s="14">
        <f ca="1">IF(ISERROR(INDEX('Player 1 Rounds'!O:O,MATCH(Head2Head!A149,'Player 1 Rounds'!Q:Q,0)))=TRUE,"",INDEX('Player 1 Rounds'!O:O,MATCH(Head2Head!A149,'Player 1 Rounds'!Q:Q,0)))</f>
        <v>44351</v>
      </c>
    </row>
    <row r="150" spans="1:2" ht="21.75" customHeight="1" x14ac:dyDescent="0.25">
      <c r="A150" s="13" t="str">
        <f ca="1">IF(ISNA(MATCH(IF(ISNA(INDEX(INDIRECT("'Player 1 Rounds'!q"&amp;MATCH(A149,'Player 1 Rounds'!Q:Q,0)+1&amp;":q"&amp;-1+MATCH(2,'Player 1 Rounds'!E:E,0)),MATCH(TRUE(),INDIRECT("'Player 1 Rounds'!J"&amp;MATCH(A149,'Player 1 Rounds'!Q:Q,0)+1&amp;":J"&amp;-1+MATCH(2,'Player 1 Rounds'!E:E,0)),0),1))=TRUE(),"",INDEX(INDIRECT("'Player 1 Rounds'!q"&amp;MATCH(A149,'Player 1 Rounds'!Q:Q,0)+1&amp;":q"&amp;-1+MATCH(2,'Player 1 Rounds'!E:E,0)),MATCH(TRUE(),INDIRECT("'Player 1 Rounds'!J"&amp;MATCH(A149,'Player 1 Rounds'!Q:Q,0)+1&amp;":J"&amp;-1+MATCH(2,'Player 1 Rounds'!E:E,0)),0),1)),A$3:A149,0))=TRUE(),IF(ISNA(INDEX(INDIRECT("'Player 1 Rounds'!q"&amp;MATCH(A149,'Player 1 Rounds'!Q:Q,0)+1&amp;":q"&amp;-1+MATCH(2,'Player 1 Rounds'!E:E,0)),MATCH(TRUE(),INDIRECT("'Player 1 Rounds'!J"&amp;MATCH(A149,'Player 1 Rounds'!Q:Q,0)+1&amp;":J"&amp;-1+MATCH(2,'Player 1 Rounds'!E:E,0)),0),1))=TRUE(),"",INDEX(INDIRECT("'Player 1 Rounds'!q"&amp;MATCH(A149,'Player 1 Rounds'!Q:Q,0)+1&amp;":q"&amp;-1+MATCH(2,'Player 1 Rounds'!E:E,0)),MATCH(TRUE(),INDIRECT("'Player 1 Rounds'!J"&amp;MATCH(A149,'Player 1 Rounds'!Q:Q,0)+1&amp;":J"&amp;-1+MATCH(2,'Player 1 Rounds'!E:E,0)),0),1)),"")</f>
        <v>2021 Santa Cruz Masters Cup Presented by Innova - National Tour</v>
      </c>
      <c r="B150" s="14">
        <f ca="1">IF(ISERROR(INDEX('Player 1 Rounds'!O:O,MATCH(Head2Head!A150,'Player 1 Rounds'!Q:Q,0)))=TRUE,"",INDEX('Player 1 Rounds'!O:O,MATCH(Head2Head!A150,'Player 1 Rounds'!Q:Q,0)))</f>
        <v>44344</v>
      </c>
    </row>
    <row r="151" spans="1:2" ht="21.75" customHeight="1" x14ac:dyDescent="0.25">
      <c r="A151" s="13" t="str">
        <f ca="1">IF(ISNA(MATCH(IF(ISNA(INDEX(INDIRECT("'Player 1 Rounds'!q"&amp;MATCH(A150,'Player 1 Rounds'!Q:Q,0)+1&amp;":q"&amp;-1+MATCH(2,'Player 1 Rounds'!E:E,0)),MATCH(TRUE(),INDIRECT("'Player 1 Rounds'!J"&amp;MATCH(A150,'Player 1 Rounds'!Q:Q,0)+1&amp;":J"&amp;-1+MATCH(2,'Player 1 Rounds'!E:E,0)),0),1))=TRUE(),"",INDEX(INDIRECT("'Player 1 Rounds'!q"&amp;MATCH(A150,'Player 1 Rounds'!Q:Q,0)+1&amp;":q"&amp;-1+MATCH(2,'Player 1 Rounds'!E:E,0)),MATCH(TRUE(),INDIRECT("'Player 1 Rounds'!J"&amp;MATCH(A150,'Player 1 Rounds'!Q:Q,0)+1&amp;":J"&amp;-1+MATCH(2,'Player 1 Rounds'!E:E,0)),0),1)),A$3:A150,0))=TRUE(),IF(ISNA(INDEX(INDIRECT("'Player 1 Rounds'!q"&amp;MATCH(A150,'Player 1 Rounds'!Q:Q,0)+1&amp;":q"&amp;-1+MATCH(2,'Player 1 Rounds'!E:E,0)),MATCH(TRUE(),INDIRECT("'Player 1 Rounds'!J"&amp;MATCH(A150,'Player 1 Rounds'!Q:Q,0)+1&amp;":J"&amp;-1+MATCH(2,'Player 1 Rounds'!E:E,0)),0),1))=TRUE(),"",INDEX(INDIRECT("'Player 1 Rounds'!q"&amp;MATCH(A150,'Player 1 Rounds'!Q:Q,0)+1&amp;":q"&amp;-1+MATCH(2,'Player 1 Rounds'!E:E,0)),MATCH(TRUE(),INDIRECT("'Player 1 Rounds'!J"&amp;MATCH(A150,'Player 1 Rounds'!Q:Q,0)+1&amp;":J"&amp;-1+MATCH(2,'Player 1 Rounds'!E:E,0)),0),1)),"")</f>
        <v>2021 DGPT - Discraft's Green Mountain Championship presented by Upper Park Disc Golf</v>
      </c>
      <c r="B151" s="14">
        <f ca="1">IF(ISERROR(INDEX('Player 1 Rounds'!O:O,MATCH(Head2Head!A151,'Player 1 Rounds'!Q:Q,0)))=TRUE,"",INDEX('Player 1 Rounds'!O:O,MATCH(Head2Head!A151,'Player 1 Rounds'!Q:Q,0)))</f>
        <v>44448</v>
      </c>
    </row>
    <row r="152" spans="1:2" ht="21.75" customHeight="1" x14ac:dyDescent="0.25">
      <c r="A152" s="13" t="str">
        <f ca="1">IF(ISNA(MATCH(IF(ISNA(INDEX(INDIRECT("'Player 1 Rounds'!q"&amp;MATCH(A151,'Player 1 Rounds'!Q:Q,0)+1&amp;":q"&amp;-1+MATCH(2,'Player 1 Rounds'!E:E,0)),MATCH(TRUE(),INDIRECT("'Player 1 Rounds'!J"&amp;MATCH(A151,'Player 1 Rounds'!Q:Q,0)+1&amp;":J"&amp;-1+MATCH(2,'Player 1 Rounds'!E:E,0)),0),1))=TRUE(),"",INDEX(INDIRECT("'Player 1 Rounds'!q"&amp;MATCH(A151,'Player 1 Rounds'!Q:Q,0)+1&amp;":q"&amp;-1+MATCH(2,'Player 1 Rounds'!E:E,0)),MATCH(TRUE(),INDIRECT("'Player 1 Rounds'!J"&amp;MATCH(A151,'Player 1 Rounds'!Q:Q,0)+1&amp;":J"&amp;-1+MATCH(2,'Player 1 Rounds'!E:E,0)),0),1)),A$3:A151,0))=TRUE(),IF(ISNA(INDEX(INDIRECT("'Player 1 Rounds'!q"&amp;MATCH(A151,'Player 1 Rounds'!Q:Q,0)+1&amp;":q"&amp;-1+MATCH(2,'Player 1 Rounds'!E:E,0)),MATCH(TRUE(),INDIRECT("'Player 1 Rounds'!J"&amp;MATCH(A151,'Player 1 Rounds'!Q:Q,0)+1&amp;":J"&amp;-1+MATCH(2,'Player 1 Rounds'!E:E,0)),0),1))=TRUE(),"",INDEX(INDIRECT("'Player 1 Rounds'!q"&amp;MATCH(A151,'Player 1 Rounds'!Q:Q,0)+1&amp;":q"&amp;-1+MATCH(2,'Player 1 Rounds'!E:E,0)),MATCH(TRUE(),INDIRECT("'Player 1 Rounds'!J"&amp;MATCH(A151,'Player 1 Rounds'!Q:Q,0)+1&amp;":J"&amp;-1+MATCH(2,'Player 1 Rounds'!E:E,0)),0),1)),"")</f>
        <v>2021 DGPT - The Preserve Championship designed by Leiviska Disc Golf</v>
      </c>
      <c r="B152" s="14">
        <f ca="1">IF(ISERROR(INDEX('Player 1 Rounds'!O:O,MATCH(Head2Head!A152,'Player 1 Rounds'!Q:Q,0)))=TRUE,"",INDEX('Player 1 Rounds'!O:O,MATCH(Head2Head!A152,'Player 1 Rounds'!Q:Q,0)))</f>
        <v>44407</v>
      </c>
    </row>
    <row r="153" spans="1:2" ht="21.75" customHeight="1" x14ac:dyDescent="0.25">
      <c r="A153" s="13" t="str">
        <f ca="1">IF(ISNA(MATCH(IF(ISNA(INDEX(INDIRECT("'Player 1 Rounds'!q"&amp;MATCH(A152,'Player 1 Rounds'!Q:Q,0)+1&amp;":q"&amp;-1+MATCH(2,'Player 1 Rounds'!E:E,0)),MATCH(TRUE(),INDIRECT("'Player 1 Rounds'!J"&amp;MATCH(A152,'Player 1 Rounds'!Q:Q,0)+1&amp;":J"&amp;-1+MATCH(2,'Player 1 Rounds'!E:E,0)),0),1))=TRUE(),"",INDEX(INDIRECT("'Player 1 Rounds'!q"&amp;MATCH(A152,'Player 1 Rounds'!Q:Q,0)+1&amp;":q"&amp;-1+MATCH(2,'Player 1 Rounds'!E:E,0)),MATCH(TRUE(),INDIRECT("'Player 1 Rounds'!J"&amp;MATCH(A152,'Player 1 Rounds'!Q:Q,0)+1&amp;":J"&amp;-1+MATCH(2,'Player 1 Rounds'!E:E,0)),0),1)),A$3:A152,0))=TRUE(),IF(ISNA(INDEX(INDIRECT("'Player 1 Rounds'!q"&amp;MATCH(A152,'Player 1 Rounds'!Q:Q,0)+1&amp;":q"&amp;-1+MATCH(2,'Player 1 Rounds'!E:E,0)),MATCH(TRUE(),INDIRECT("'Player 1 Rounds'!J"&amp;MATCH(A152,'Player 1 Rounds'!Q:Q,0)+1&amp;":J"&amp;-1+MATCH(2,'Player 1 Rounds'!E:E,0)),0),1))=TRUE(),"",INDEX(INDIRECT("'Player 1 Rounds'!q"&amp;MATCH(A152,'Player 1 Rounds'!Q:Q,0)+1&amp;":q"&amp;-1+MATCH(2,'Player 1 Rounds'!E:E,0)),MATCH(TRUE(),INDIRECT("'Player 1 Rounds'!J"&amp;MATCH(A152,'Player 1 Rounds'!Q:Q,0)+1&amp;":J"&amp;-1+MATCH(2,'Player 1 Rounds'!E:E,0)),0),1)),"")</f>
        <v>2021 DGPT - Idlewild Open presented by Dynamic Discs &amp; The Nati</v>
      </c>
      <c r="B153" s="14">
        <f ca="1">IF(ISERROR(INDEX('Player 1 Rounds'!O:O,MATCH(Head2Head!A153,'Player 1 Rounds'!Q:Q,0)))=TRUE,"",INDEX('Player 1 Rounds'!O:O,MATCH(Head2Head!A153,'Player 1 Rounds'!Q:Q,0)))</f>
        <v>44421</v>
      </c>
    </row>
    <row r="154" spans="1:2" ht="21.75" customHeight="1" x14ac:dyDescent="0.25">
      <c r="A154" s="13" t="str">
        <f ca="1">IF(ISNA(MATCH(IF(ISNA(INDEX(INDIRECT("'Player 1 Rounds'!q"&amp;MATCH(A153,'Player 1 Rounds'!Q:Q,0)+1&amp;":q"&amp;-1+MATCH(2,'Player 1 Rounds'!E:E,0)),MATCH(TRUE(),INDIRECT("'Player 1 Rounds'!J"&amp;MATCH(A153,'Player 1 Rounds'!Q:Q,0)+1&amp;":J"&amp;-1+MATCH(2,'Player 1 Rounds'!E:E,0)),0),1))=TRUE(),"",INDEX(INDIRECT("'Player 1 Rounds'!q"&amp;MATCH(A153,'Player 1 Rounds'!Q:Q,0)+1&amp;":q"&amp;-1+MATCH(2,'Player 1 Rounds'!E:E,0)),MATCH(TRUE(),INDIRECT("'Player 1 Rounds'!J"&amp;MATCH(A153,'Player 1 Rounds'!Q:Q,0)+1&amp;":J"&amp;-1+MATCH(2,'Player 1 Rounds'!E:E,0)),0),1)),A$3:A153,0))=TRUE(),IF(ISNA(INDEX(INDIRECT("'Player 1 Rounds'!q"&amp;MATCH(A153,'Player 1 Rounds'!Q:Q,0)+1&amp;":q"&amp;-1+MATCH(2,'Player 1 Rounds'!E:E,0)),MATCH(TRUE(),INDIRECT("'Player 1 Rounds'!J"&amp;MATCH(A153,'Player 1 Rounds'!Q:Q,0)+1&amp;":J"&amp;-1+MATCH(2,'Player 1 Rounds'!E:E,0)),0),1))=TRUE(),"",INDEX(INDIRECT("'Player 1 Rounds'!q"&amp;MATCH(A153,'Player 1 Rounds'!Q:Q,0)+1&amp;":q"&amp;-1+MATCH(2,'Player 1 Rounds'!E:E,0)),MATCH(TRUE(),INDIRECT("'Player 1 Rounds'!J"&amp;MATCH(A153,'Player 1 Rounds'!Q:Q,0)+1&amp;":J"&amp;-1+MATCH(2,'Player 1 Rounds'!E:E,0)),0),1)),"")</f>
        <v>2021 DGPT - Discraft Ledgestone Insurance Open presented by GRIPeq</v>
      </c>
      <c r="B154" s="14">
        <f ca="1">IF(ISERROR(INDEX('Player 1 Rounds'!O:O,MATCH(Head2Head!A154,'Player 1 Rounds'!Q:Q,0)))=TRUE,"",INDEX('Player 1 Rounds'!O:O,MATCH(Head2Head!A154,'Player 1 Rounds'!Q:Q,0)))</f>
        <v>44413</v>
      </c>
    </row>
    <row r="155" spans="1:2" ht="21.75" customHeight="1" x14ac:dyDescent="0.25">
      <c r="A155" s="13" t="str">
        <f ca="1">IF(ISNA(MATCH(IF(ISNA(INDEX(INDIRECT("'Player 1 Rounds'!q"&amp;MATCH(A154,'Player 1 Rounds'!Q:Q,0)+1&amp;":q"&amp;-1+MATCH(2,'Player 1 Rounds'!E:E,0)),MATCH(TRUE(),INDIRECT("'Player 1 Rounds'!J"&amp;MATCH(A154,'Player 1 Rounds'!Q:Q,0)+1&amp;":J"&amp;-1+MATCH(2,'Player 1 Rounds'!E:E,0)),0),1))=TRUE(),"",INDEX(INDIRECT("'Player 1 Rounds'!q"&amp;MATCH(A154,'Player 1 Rounds'!Q:Q,0)+1&amp;":q"&amp;-1+MATCH(2,'Player 1 Rounds'!E:E,0)),MATCH(TRUE(),INDIRECT("'Player 1 Rounds'!J"&amp;MATCH(A154,'Player 1 Rounds'!Q:Q,0)+1&amp;":J"&amp;-1+MATCH(2,'Player 1 Rounds'!E:E,0)),0),1)),A$3:A154,0))=TRUE(),IF(ISNA(INDEX(INDIRECT("'Player 1 Rounds'!q"&amp;MATCH(A154,'Player 1 Rounds'!Q:Q,0)+1&amp;":q"&amp;-1+MATCH(2,'Player 1 Rounds'!E:E,0)),MATCH(TRUE(),INDIRECT("'Player 1 Rounds'!J"&amp;MATCH(A154,'Player 1 Rounds'!Q:Q,0)+1&amp;":J"&amp;-1+MATCH(2,'Player 1 Rounds'!E:E,0)),0),1))=TRUE(),"",INDEX(INDIRECT("'Player 1 Rounds'!q"&amp;MATCH(A154,'Player 1 Rounds'!Q:Q,0)+1&amp;":q"&amp;-1+MATCH(2,'Player 1 Rounds'!E:E,0)),MATCH(TRUE(),INDIRECT("'Player 1 Rounds'!J"&amp;MATCH(A154,'Player 1 Rounds'!Q:Q,0)+1&amp;":J"&amp;-1+MATCH(2,'Player 1 Rounds'!E:E,0)),0),1)),"")</f>
        <v>2021 PDGA Professional Disc Golf World Championships Presented by Grip6</v>
      </c>
      <c r="B155" s="14">
        <f ca="1">IF(ISERROR(INDEX('Player 1 Rounds'!O:O,MATCH(Head2Head!A155,'Player 1 Rounds'!Q:Q,0)))=TRUE,"",INDEX('Player 1 Rounds'!O:O,MATCH(Head2Head!A155,'Player 1 Rounds'!Q:Q,0)))</f>
        <v>44369</v>
      </c>
    </row>
    <row r="156" spans="1:2" ht="21.75" customHeight="1" x14ac:dyDescent="0.25">
      <c r="A156" s="13" t="str">
        <f ca="1">IF(ISNA(MATCH(IF(ISNA(INDEX(INDIRECT("'Player 1 Rounds'!q"&amp;MATCH(A155,'Player 1 Rounds'!Q:Q,0)+1&amp;":q"&amp;-1+MATCH(2,'Player 1 Rounds'!E:E,0)),MATCH(TRUE(),INDIRECT("'Player 1 Rounds'!J"&amp;MATCH(A155,'Player 1 Rounds'!Q:Q,0)+1&amp;":J"&amp;-1+MATCH(2,'Player 1 Rounds'!E:E,0)),0),1))=TRUE(),"",INDEX(INDIRECT("'Player 1 Rounds'!q"&amp;MATCH(A155,'Player 1 Rounds'!Q:Q,0)+1&amp;":q"&amp;-1+MATCH(2,'Player 1 Rounds'!E:E,0)),MATCH(TRUE(),INDIRECT("'Player 1 Rounds'!J"&amp;MATCH(A155,'Player 1 Rounds'!Q:Q,0)+1&amp;":J"&amp;-1+MATCH(2,'Player 1 Rounds'!E:E,0)),0),1)),A$3:A155,0))=TRUE(),IF(ISNA(INDEX(INDIRECT("'Player 1 Rounds'!q"&amp;MATCH(A155,'Player 1 Rounds'!Q:Q,0)+1&amp;":q"&amp;-1+MATCH(2,'Player 1 Rounds'!E:E,0)),MATCH(TRUE(),INDIRECT("'Player 1 Rounds'!J"&amp;MATCH(A155,'Player 1 Rounds'!Q:Q,0)+1&amp;":J"&amp;-1+MATCH(2,'Player 1 Rounds'!E:E,0)),0),1))=TRUE(),"",INDEX(INDIRECT("'Player 1 Rounds'!q"&amp;MATCH(A155,'Player 1 Rounds'!Q:Q,0)+1&amp;":q"&amp;-1+MATCH(2,'Player 1 Rounds'!E:E,0)),MATCH(TRUE(),INDIRECT("'Player 1 Rounds'!J"&amp;MATCH(A155,'Player 1 Rounds'!Q:Q,0)+1&amp;":J"&amp;-1+MATCH(2,'Player 1 Rounds'!E:E,0)),0),1)),"")</f>
        <v>2021 DGPT - Discraft's Great Lakes Open</v>
      </c>
      <c r="B156" s="14">
        <f ca="1">IF(ISERROR(INDEX('Player 1 Rounds'!O:O,MATCH(Head2Head!A156,'Player 1 Rounds'!Q:Q,0)))=TRUE,"",INDEX('Player 1 Rounds'!O:O,MATCH(Head2Head!A156,'Player 1 Rounds'!Q:Q,0)))</f>
        <v>44400</v>
      </c>
    </row>
    <row r="157" spans="1:2" ht="21.75" customHeight="1" x14ac:dyDescent="0.25">
      <c r="A157" s="13" t="str">
        <f ca="1">IF(ISNA(MATCH(IF(ISNA(INDEX(INDIRECT("'Player 1 Rounds'!q"&amp;MATCH(A156,'Player 1 Rounds'!Q:Q,0)+1&amp;":q"&amp;-1+MATCH(2,'Player 1 Rounds'!E:E,0)),MATCH(TRUE(),INDIRECT("'Player 1 Rounds'!J"&amp;MATCH(A156,'Player 1 Rounds'!Q:Q,0)+1&amp;":J"&amp;-1+MATCH(2,'Player 1 Rounds'!E:E,0)),0),1))=TRUE(),"",INDEX(INDIRECT("'Player 1 Rounds'!q"&amp;MATCH(A156,'Player 1 Rounds'!Q:Q,0)+1&amp;":q"&amp;-1+MATCH(2,'Player 1 Rounds'!E:E,0)),MATCH(TRUE(),INDIRECT("'Player 1 Rounds'!J"&amp;MATCH(A156,'Player 1 Rounds'!Q:Q,0)+1&amp;":J"&amp;-1+MATCH(2,'Player 1 Rounds'!E:E,0)),0),1)),A$3:A156,0))=TRUE(),IF(ISNA(INDEX(INDIRECT("'Player 1 Rounds'!q"&amp;MATCH(A156,'Player 1 Rounds'!Q:Q,0)+1&amp;":q"&amp;-1+MATCH(2,'Player 1 Rounds'!E:E,0)),MATCH(TRUE(),INDIRECT("'Player 1 Rounds'!J"&amp;MATCH(A156,'Player 1 Rounds'!Q:Q,0)+1&amp;":J"&amp;-1+MATCH(2,'Player 1 Rounds'!E:E,0)),0),1))=TRUE(),"",INDEX(INDIRECT("'Player 1 Rounds'!q"&amp;MATCH(A156,'Player 1 Rounds'!Q:Q,0)+1&amp;":q"&amp;-1+MATCH(2,'Player 1 Rounds'!E:E,0)),MATCH(TRUE(),INDIRECT("'Player 1 Rounds'!J"&amp;MATCH(A156,'Player 1 Rounds'!Q:Q,0)+1&amp;":J"&amp;-1+MATCH(2,'Player 1 Rounds'!E:E,0)),0),1)),"")</f>
        <v>2021 DGPT - Play It Again Sports Jonesboro Open powered by Prodigy</v>
      </c>
      <c r="B157" s="14">
        <f ca="1">IF(ISERROR(INDEX('Player 1 Rounds'!O:O,MATCH(Head2Head!A157,'Player 1 Rounds'!Q:Q,0)))=TRUE,"",INDEX('Player 1 Rounds'!O:O,MATCH(Head2Head!A157,'Player 1 Rounds'!Q:Q,0)))</f>
        <v>44302</v>
      </c>
    </row>
    <row r="158" spans="1:2" ht="21.75" customHeight="1" x14ac:dyDescent="0.25">
      <c r="A158" s="13" t="str">
        <f ca="1">IF(ISNA(MATCH(IF(ISNA(INDEX(INDIRECT("'Player 1 Rounds'!q"&amp;MATCH(A157,'Player 1 Rounds'!Q:Q,0)+1&amp;":q"&amp;-1+MATCH(2,'Player 1 Rounds'!E:E,0)),MATCH(TRUE(),INDIRECT("'Player 1 Rounds'!J"&amp;MATCH(A157,'Player 1 Rounds'!Q:Q,0)+1&amp;":J"&amp;-1+MATCH(2,'Player 1 Rounds'!E:E,0)),0),1))=TRUE(),"",INDEX(INDIRECT("'Player 1 Rounds'!q"&amp;MATCH(A157,'Player 1 Rounds'!Q:Q,0)+1&amp;":q"&amp;-1+MATCH(2,'Player 1 Rounds'!E:E,0)),MATCH(TRUE(),INDIRECT("'Player 1 Rounds'!J"&amp;MATCH(A157,'Player 1 Rounds'!Q:Q,0)+1&amp;":J"&amp;-1+MATCH(2,'Player 1 Rounds'!E:E,0)),0),1)),A$3:A157,0))=TRUE(),IF(ISNA(INDEX(INDIRECT("'Player 1 Rounds'!q"&amp;MATCH(A157,'Player 1 Rounds'!Q:Q,0)+1&amp;":q"&amp;-1+MATCH(2,'Player 1 Rounds'!E:E,0)),MATCH(TRUE(),INDIRECT("'Player 1 Rounds'!J"&amp;MATCH(A157,'Player 1 Rounds'!Q:Q,0)+1&amp;":J"&amp;-1+MATCH(2,'Player 1 Rounds'!E:E,0)),0),1))=TRUE(),"",INDEX(INDIRECT("'Player 1 Rounds'!q"&amp;MATCH(A157,'Player 1 Rounds'!Q:Q,0)+1&amp;":q"&amp;-1+MATCH(2,'Player 1 Rounds'!E:E,0)),MATCH(TRUE(),INDIRECT("'Player 1 Rounds'!J"&amp;MATCH(A157,'Player 1 Rounds'!Q:Q,0)+1&amp;":J"&amp;-1+MATCH(2,'Player 1 Rounds'!E:E,0)),0),1)),"")</f>
        <v>2021 Dynamic Discs Open - National Tour</v>
      </c>
      <c r="B158" s="14">
        <f ca="1">IF(ISERROR(INDEX('Player 1 Rounds'!O:O,MATCH(Head2Head!A158,'Player 1 Rounds'!Q:Q,0)))=TRUE,"",INDEX('Player 1 Rounds'!O:O,MATCH(Head2Head!A158,'Player 1 Rounds'!Q:Q,0)))</f>
        <v>44314</v>
      </c>
    </row>
    <row r="159" spans="1:2" ht="21.75" customHeight="1" x14ac:dyDescent="0.25">
      <c r="A159" s="13" t="str">
        <f ca="1">IF(ISNA(MATCH(IF(ISNA(INDEX(INDIRECT("'Player 1 Rounds'!q"&amp;MATCH(A158,'Player 1 Rounds'!Q:Q,0)+1&amp;":q"&amp;-1+MATCH(2,'Player 1 Rounds'!E:E,0)),MATCH(TRUE(),INDIRECT("'Player 1 Rounds'!J"&amp;MATCH(A158,'Player 1 Rounds'!Q:Q,0)+1&amp;":J"&amp;-1+MATCH(2,'Player 1 Rounds'!E:E,0)),0),1))=TRUE(),"",INDEX(INDIRECT("'Player 1 Rounds'!q"&amp;MATCH(A158,'Player 1 Rounds'!Q:Q,0)+1&amp;":q"&amp;-1+MATCH(2,'Player 1 Rounds'!E:E,0)),MATCH(TRUE(),INDIRECT("'Player 1 Rounds'!J"&amp;MATCH(A158,'Player 1 Rounds'!Q:Q,0)+1&amp;":J"&amp;-1+MATCH(2,'Player 1 Rounds'!E:E,0)),0),1)),A$3:A158,0))=TRUE(),IF(ISNA(INDEX(INDIRECT("'Player 1 Rounds'!q"&amp;MATCH(A158,'Player 1 Rounds'!Q:Q,0)+1&amp;":q"&amp;-1+MATCH(2,'Player 1 Rounds'!E:E,0)),MATCH(TRUE(),INDIRECT("'Player 1 Rounds'!J"&amp;MATCH(A158,'Player 1 Rounds'!Q:Q,0)+1&amp;":J"&amp;-1+MATCH(2,'Player 1 Rounds'!E:E,0)),0),1))=TRUE(),"",INDEX(INDIRECT("'Player 1 Rounds'!q"&amp;MATCH(A158,'Player 1 Rounds'!Q:Q,0)+1&amp;":q"&amp;-1+MATCH(2,'Player 1 Rounds'!E:E,0)),MATCH(TRUE(),INDIRECT("'Player 1 Rounds'!J"&amp;MATCH(A158,'Player 1 Rounds'!Q:Q,0)+1&amp;":J"&amp;-1+MATCH(2,'Player 1 Rounds'!E:E,0)),0),1)),"")</f>
        <v>2021 26th Annual Texas State Disc Golf Championship Presented by Latitude 64 - National Tour</v>
      </c>
      <c r="B159" s="14">
        <f ca="1">IF(ISERROR(INDEX('Player 1 Rounds'!O:O,MATCH(Head2Head!A159,'Player 1 Rounds'!Q:Q,0)))=TRUE,"",INDEX('Player 1 Rounds'!O:O,MATCH(Head2Head!A159,'Player 1 Rounds'!Q:Q,0)))</f>
        <v>44281</v>
      </c>
    </row>
    <row r="160" spans="1:2" ht="21.75" customHeight="1" x14ac:dyDescent="0.25">
      <c r="A160" s="13" t="str">
        <f ca="1">IF(ISNA(MATCH(IF(ISNA(INDEX(INDIRECT("'Player 1 Rounds'!q"&amp;MATCH(A159,'Player 1 Rounds'!Q:Q,0)+1&amp;":q"&amp;-1+MATCH(2,'Player 1 Rounds'!E:E,0)),MATCH(TRUE(),INDIRECT("'Player 1 Rounds'!J"&amp;MATCH(A159,'Player 1 Rounds'!Q:Q,0)+1&amp;":J"&amp;-1+MATCH(2,'Player 1 Rounds'!E:E,0)),0),1))=TRUE(),"",INDEX(INDIRECT("'Player 1 Rounds'!q"&amp;MATCH(A159,'Player 1 Rounds'!Q:Q,0)+1&amp;":q"&amp;-1+MATCH(2,'Player 1 Rounds'!E:E,0)),MATCH(TRUE(),INDIRECT("'Player 1 Rounds'!J"&amp;MATCH(A159,'Player 1 Rounds'!Q:Q,0)+1&amp;":J"&amp;-1+MATCH(2,'Player 1 Rounds'!E:E,0)),0),1)),A$3:A159,0))=TRUE(),IF(ISNA(INDEX(INDIRECT("'Player 1 Rounds'!q"&amp;MATCH(A159,'Player 1 Rounds'!Q:Q,0)+1&amp;":q"&amp;-1+MATCH(2,'Player 1 Rounds'!E:E,0)),MATCH(TRUE(),INDIRECT("'Player 1 Rounds'!J"&amp;MATCH(A159,'Player 1 Rounds'!Q:Q,0)+1&amp;":J"&amp;-1+MATCH(2,'Player 1 Rounds'!E:E,0)),0),1))=TRUE(),"",INDEX(INDIRECT("'Player 1 Rounds'!q"&amp;MATCH(A159,'Player 1 Rounds'!Q:Q,0)+1&amp;":q"&amp;-1+MATCH(2,'Player 1 Rounds'!E:E,0)),MATCH(TRUE(),INDIRECT("'Player 1 Rounds'!J"&amp;MATCH(A159,'Player 1 Rounds'!Q:Q,0)+1&amp;":J"&amp;-1+MATCH(2,'Player 1 Rounds'!E:E,0)),0),1)),"")</f>
        <v>2021 DGPT - OTB Open presented by Innova</v>
      </c>
      <c r="B160" s="14">
        <f ca="1">IF(ISERROR(INDEX('Player 1 Rounds'!O:O,MATCH(Head2Head!A160,'Player 1 Rounds'!Q:Q,0)))=TRUE,"",INDEX('Player 1 Rounds'!O:O,MATCH(Head2Head!A160,'Player 1 Rounds'!Q:Q,0)))</f>
        <v>44330</v>
      </c>
    </row>
    <row r="161" spans="1:2" ht="21.75" customHeight="1" x14ac:dyDescent="0.25">
      <c r="A161" s="13" t="str">
        <f ca="1">IF(ISNA(MATCH(IF(ISNA(INDEX(INDIRECT("'Player 1 Rounds'!q"&amp;MATCH(A160,'Player 1 Rounds'!Q:Q,0)+1&amp;":q"&amp;-1+MATCH(2,'Player 1 Rounds'!E:E,0)),MATCH(TRUE(),INDIRECT("'Player 1 Rounds'!J"&amp;MATCH(A160,'Player 1 Rounds'!Q:Q,0)+1&amp;":J"&amp;-1+MATCH(2,'Player 1 Rounds'!E:E,0)),0),1))=TRUE(),"",INDEX(INDIRECT("'Player 1 Rounds'!q"&amp;MATCH(A160,'Player 1 Rounds'!Q:Q,0)+1&amp;":q"&amp;-1+MATCH(2,'Player 1 Rounds'!E:E,0)),MATCH(TRUE(),INDIRECT("'Player 1 Rounds'!J"&amp;MATCH(A160,'Player 1 Rounds'!Q:Q,0)+1&amp;":J"&amp;-1+MATCH(2,'Player 1 Rounds'!E:E,0)),0),1)),A$3:A160,0))=TRUE(),IF(ISNA(INDEX(INDIRECT("'Player 1 Rounds'!q"&amp;MATCH(A160,'Player 1 Rounds'!Q:Q,0)+1&amp;":q"&amp;-1+MATCH(2,'Player 1 Rounds'!E:E,0)),MATCH(TRUE(),INDIRECT("'Player 1 Rounds'!J"&amp;MATCH(A160,'Player 1 Rounds'!Q:Q,0)+1&amp;":J"&amp;-1+MATCH(2,'Player 1 Rounds'!E:E,0)),0),1))=TRUE(),"",INDEX(INDIRECT("'Player 1 Rounds'!q"&amp;MATCH(A160,'Player 1 Rounds'!Q:Q,0)+1&amp;":q"&amp;-1+MATCH(2,'Player 1 Rounds'!E:E,0)),MATCH(TRUE(),INDIRECT("'Player 1 Rounds'!J"&amp;MATCH(A160,'Player 1 Rounds'!Q:Q,0)+1&amp;":J"&amp;-1+MATCH(2,'Player 1 Rounds'!E:E,0)),0),1)),"")</f>
        <v>2021 United States Disc Golf Championship</v>
      </c>
      <c r="B161" s="14">
        <f ca="1">IF(ISERROR(INDEX('Player 1 Rounds'!O:O,MATCH(Head2Head!A161,'Player 1 Rounds'!Q:Q,0)))=TRUE,"",INDEX('Player 1 Rounds'!O:O,MATCH(Head2Head!A161,'Player 1 Rounds'!Q:Q,0)))</f>
        <v>44475</v>
      </c>
    </row>
    <row r="162" spans="1:2" ht="21.75" customHeight="1" x14ac:dyDescent="0.25">
      <c r="A162" s="13" t="str">
        <f ca="1">IF(ISNA(MATCH(IF(ISNA(INDEX(INDIRECT("'Player 1 Rounds'!q"&amp;MATCH(A161,'Player 1 Rounds'!Q:Q,0)+1&amp;":q"&amp;-1+MATCH(2,'Player 1 Rounds'!E:E,0)),MATCH(TRUE(),INDIRECT("'Player 1 Rounds'!J"&amp;MATCH(A161,'Player 1 Rounds'!Q:Q,0)+1&amp;":J"&amp;-1+MATCH(2,'Player 1 Rounds'!E:E,0)),0),1))=TRUE(),"",INDEX(INDIRECT("'Player 1 Rounds'!q"&amp;MATCH(A161,'Player 1 Rounds'!Q:Q,0)+1&amp;":q"&amp;-1+MATCH(2,'Player 1 Rounds'!E:E,0)),MATCH(TRUE(),INDIRECT("'Player 1 Rounds'!J"&amp;MATCH(A161,'Player 1 Rounds'!Q:Q,0)+1&amp;":J"&amp;-1+MATCH(2,'Player 1 Rounds'!E:E,0)),0),1)),A$3:A161,0))=TRUE(),IF(ISNA(INDEX(INDIRECT("'Player 1 Rounds'!q"&amp;MATCH(A161,'Player 1 Rounds'!Q:Q,0)+1&amp;":q"&amp;-1+MATCH(2,'Player 1 Rounds'!E:E,0)),MATCH(TRUE(),INDIRECT("'Player 1 Rounds'!J"&amp;MATCH(A161,'Player 1 Rounds'!Q:Q,0)+1&amp;":J"&amp;-1+MATCH(2,'Player 1 Rounds'!E:E,0)),0),1))=TRUE(),"",INDEX(INDIRECT("'Player 1 Rounds'!q"&amp;MATCH(A161,'Player 1 Rounds'!Q:Q,0)+1&amp;":q"&amp;-1+MATCH(2,'Player 1 Rounds'!E:E,0)),MATCH(TRUE(),INDIRECT("'Player 1 Rounds'!J"&amp;MATCH(A161,'Player 1 Rounds'!Q:Q,0)+1&amp;":J"&amp;-1+MATCH(2,'Player 1 Rounds'!E:E,0)),0),1)),"")</f>
        <v>2021 Music City Open Presented by Dynamic Discs - NT Finale</v>
      </c>
      <c r="B162" s="14">
        <f ca="1">IF(ISERROR(INDEX('Player 1 Rounds'!O:O,MATCH(Head2Head!A162,'Player 1 Rounds'!Q:Q,0)))=TRUE,"",INDEX('Player 1 Rounds'!O:O,MATCH(Head2Head!A162,'Player 1 Rounds'!Q:Q,0)))</f>
        <v>44462</v>
      </c>
    </row>
    <row r="163" spans="1:2" ht="21.75" customHeight="1" x14ac:dyDescent="0.25">
      <c r="A163" s="13" t="str">
        <f ca="1">IF(ISNA(MATCH(IF(ISNA(INDEX(INDIRECT("'Player 1 Rounds'!q"&amp;MATCH(A162,'Player 1 Rounds'!Q:Q,0)+1&amp;":q"&amp;-1+MATCH(2,'Player 1 Rounds'!E:E,0)),MATCH(TRUE(),INDIRECT("'Player 1 Rounds'!J"&amp;MATCH(A162,'Player 1 Rounds'!Q:Q,0)+1&amp;":J"&amp;-1+MATCH(2,'Player 1 Rounds'!E:E,0)),0),1))=TRUE(),"",INDEX(INDIRECT("'Player 1 Rounds'!q"&amp;MATCH(A162,'Player 1 Rounds'!Q:Q,0)+1&amp;":q"&amp;-1+MATCH(2,'Player 1 Rounds'!E:E,0)),MATCH(TRUE(),INDIRECT("'Player 1 Rounds'!J"&amp;MATCH(A162,'Player 1 Rounds'!Q:Q,0)+1&amp;":J"&amp;-1+MATCH(2,'Player 1 Rounds'!E:E,0)),0),1)),A$3:A162,0))=TRUE(),IF(ISNA(INDEX(INDIRECT("'Player 1 Rounds'!q"&amp;MATCH(A162,'Player 1 Rounds'!Q:Q,0)+1&amp;":q"&amp;-1+MATCH(2,'Player 1 Rounds'!E:E,0)),MATCH(TRUE(),INDIRECT("'Player 1 Rounds'!J"&amp;MATCH(A162,'Player 1 Rounds'!Q:Q,0)+1&amp;":J"&amp;-1+MATCH(2,'Player 1 Rounds'!E:E,0)),0),1))=TRUE(),"",INDEX(INDIRECT("'Player 1 Rounds'!q"&amp;MATCH(A162,'Player 1 Rounds'!Q:Q,0)+1&amp;":q"&amp;-1+MATCH(2,'Player 1 Rounds'!E:E,0)),MATCH(TRUE(),INDIRECT("'Player 1 Rounds'!J"&amp;MATCH(A162,'Player 1 Rounds'!Q:Q,0)+1&amp;":J"&amp;-1+MATCH(2,'Player 1 Rounds'!E:E,0)),0),1)),"")</f>
        <v>2019 PDGA Professional Disc Golf World Championships</v>
      </c>
      <c r="B163" s="14">
        <f ca="1">IF(ISERROR(INDEX('Player 1 Rounds'!O:O,MATCH(Head2Head!A163,'Player 1 Rounds'!Q:Q,0)))=TRUE,"",INDEX('Player 1 Rounds'!O:O,MATCH(Head2Head!A163,'Player 1 Rounds'!Q:Q,0)))</f>
        <v>43690</v>
      </c>
    </row>
    <row r="164" spans="1:2" ht="21.75" customHeight="1" x14ac:dyDescent="0.25">
      <c r="A164" s="13" t="str">
        <f ca="1">IF(ISNA(MATCH(IF(ISNA(INDEX(INDIRECT("'Player 1 Rounds'!q"&amp;MATCH(A163,'Player 1 Rounds'!Q:Q,0)+1&amp;":q"&amp;-1+MATCH(2,'Player 1 Rounds'!E:E,0)),MATCH(TRUE(),INDIRECT("'Player 1 Rounds'!J"&amp;MATCH(A163,'Player 1 Rounds'!Q:Q,0)+1&amp;":J"&amp;-1+MATCH(2,'Player 1 Rounds'!E:E,0)),0),1))=TRUE(),"",INDEX(INDIRECT("'Player 1 Rounds'!q"&amp;MATCH(A163,'Player 1 Rounds'!Q:Q,0)+1&amp;":q"&amp;-1+MATCH(2,'Player 1 Rounds'!E:E,0)),MATCH(TRUE(),INDIRECT("'Player 1 Rounds'!J"&amp;MATCH(A163,'Player 1 Rounds'!Q:Q,0)+1&amp;":J"&amp;-1+MATCH(2,'Player 1 Rounds'!E:E,0)),0),1)),A$3:A163,0))=TRUE(),IF(ISNA(INDEX(INDIRECT("'Player 1 Rounds'!q"&amp;MATCH(A163,'Player 1 Rounds'!Q:Q,0)+1&amp;":q"&amp;-1+MATCH(2,'Player 1 Rounds'!E:E,0)),MATCH(TRUE(),INDIRECT("'Player 1 Rounds'!J"&amp;MATCH(A163,'Player 1 Rounds'!Q:Q,0)+1&amp;":J"&amp;-1+MATCH(2,'Player 1 Rounds'!E:E,0)),0),1))=TRUE(),"",INDEX(INDIRECT("'Player 1 Rounds'!q"&amp;MATCH(A163,'Player 1 Rounds'!Q:Q,0)+1&amp;":q"&amp;-1+MATCH(2,'Player 1 Rounds'!E:E,0)),MATCH(TRUE(),INDIRECT("'Player 1 Rounds'!J"&amp;MATCH(A163,'Player 1 Rounds'!Q:Q,0)+1&amp;":J"&amp;-1+MATCH(2,'Player 1 Rounds'!E:E,0)),0),1)),"")</f>
        <v>2022 DGPT - The TruBank Des Moines Challenge presented by Discraft</v>
      </c>
      <c r="B164" s="14">
        <f ca="1">IF(ISERROR(INDEX('Player 1 Rounds'!O:O,MATCH(Head2Head!A164,'Player 1 Rounds'!Q:Q,0)))=TRUE,"",INDEX('Player 1 Rounds'!O:O,MATCH(Head2Head!A164,'Player 1 Rounds'!Q:Q,0)))</f>
        <v>44792</v>
      </c>
    </row>
    <row r="165" spans="1:2" ht="21.75" customHeight="1" x14ac:dyDescent="0.25">
      <c r="A165" s="13" t="str">
        <f ca="1">IF(ISNA(MATCH(IF(ISNA(INDEX(INDIRECT("'Player 1 Rounds'!q"&amp;MATCH(A164,'Player 1 Rounds'!Q:Q,0)+1&amp;":q"&amp;-1+MATCH(2,'Player 1 Rounds'!E:E,0)),MATCH(TRUE(),INDIRECT("'Player 1 Rounds'!J"&amp;MATCH(A164,'Player 1 Rounds'!Q:Q,0)+1&amp;":J"&amp;-1+MATCH(2,'Player 1 Rounds'!E:E,0)),0),1))=TRUE(),"",INDEX(INDIRECT("'Player 1 Rounds'!q"&amp;MATCH(A164,'Player 1 Rounds'!Q:Q,0)+1&amp;":q"&amp;-1+MATCH(2,'Player 1 Rounds'!E:E,0)),MATCH(TRUE(),INDIRECT("'Player 1 Rounds'!J"&amp;MATCH(A164,'Player 1 Rounds'!Q:Q,0)+1&amp;":J"&amp;-1+MATCH(2,'Player 1 Rounds'!E:E,0)),0),1)),A$3:A164,0))=TRUE(),IF(ISNA(INDEX(INDIRECT("'Player 1 Rounds'!q"&amp;MATCH(A164,'Player 1 Rounds'!Q:Q,0)+1&amp;":q"&amp;-1+MATCH(2,'Player 1 Rounds'!E:E,0)),MATCH(TRUE(),INDIRECT("'Player 1 Rounds'!J"&amp;MATCH(A164,'Player 1 Rounds'!Q:Q,0)+1&amp;":J"&amp;-1+MATCH(2,'Player 1 Rounds'!E:E,0)),0),1))=TRUE(),"",INDEX(INDIRECT("'Player 1 Rounds'!q"&amp;MATCH(A164,'Player 1 Rounds'!Q:Q,0)+1&amp;":q"&amp;-1+MATCH(2,'Player 1 Rounds'!E:E,0)),MATCH(TRUE(),INDIRECT("'Player 1 Rounds'!J"&amp;MATCH(A164,'Player 1 Rounds'!Q:Q,0)+1&amp;":J"&amp;-1+MATCH(2,'Player 1 Rounds'!E:E,0)),0),1)),"")</f>
        <v>2019 European Open</v>
      </c>
      <c r="B165" s="14">
        <f ca="1">IF(ISERROR(INDEX('Player 1 Rounds'!O:O,MATCH(Head2Head!A165,'Player 1 Rounds'!Q:Q,0)))=TRUE,"",INDEX('Player 1 Rounds'!O:O,MATCH(Head2Head!A165,'Player 1 Rounds'!Q:Q,0)))</f>
        <v>43664</v>
      </c>
    </row>
    <row r="166" spans="1:2" ht="21.75" customHeight="1" x14ac:dyDescent="0.25">
      <c r="A166" s="13" t="str">
        <f ca="1">IF(ISNA(MATCH(IF(ISNA(INDEX(INDIRECT("'Player 1 Rounds'!q"&amp;MATCH(A165,'Player 1 Rounds'!Q:Q,0)+1&amp;":q"&amp;-1+MATCH(2,'Player 1 Rounds'!E:E,0)),MATCH(TRUE(),INDIRECT("'Player 1 Rounds'!J"&amp;MATCH(A165,'Player 1 Rounds'!Q:Q,0)+1&amp;":J"&amp;-1+MATCH(2,'Player 1 Rounds'!E:E,0)),0),1))=TRUE(),"",INDEX(INDIRECT("'Player 1 Rounds'!q"&amp;MATCH(A165,'Player 1 Rounds'!Q:Q,0)+1&amp;":q"&amp;-1+MATCH(2,'Player 1 Rounds'!E:E,0)),MATCH(TRUE(),INDIRECT("'Player 1 Rounds'!J"&amp;MATCH(A165,'Player 1 Rounds'!Q:Q,0)+1&amp;":J"&amp;-1+MATCH(2,'Player 1 Rounds'!E:E,0)),0),1)),A$3:A165,0))=TRUE(),IF(ISNA(INDEX(INDIRECT("'Player 1 Rounds'!q"&amp;MATCH(A165,'Player 1 Rounds'!Q:Q,0)+1&amp;":q"&amp;-1+MATCH(2,'Player 1 Rounds'!E:E,0)),MATCH(TRUE(),INDIRECT("'Player 1 Rounds'!J"&amp;MATCH(A165,'Player 1 Rounds'!Q:Q,0)+1&amp;":J"&amp;-1+MATCH(2,'Player 1 Rounds'!E:E,0)),0),1))=TRUE(),"",INDEX(INDIRECT("'Player 1 Rounds'!q"&amp;MATCH(A165,'Player 1 Rounds'!Q:Q,0)+1&amp;":q"&amp;-1+MATCH(2,'Player 1 Rounds'!E:E,0)),MATCH(TRUE(),INDIRECT("'Player 1 Rounds'!J"&amp;MATCH(A165,'Player 1 Rounds'!Q:Q,0)+1&amp;":J"&amp;-1+MATCH(2,'Player 1 Rounds'!E:E,0)),0),1)),"")</f>
        <v>2022 DGPT - Discraft's Great Lakes Open</v>
      </c>
      <c r="B166" s="14">
        <f ca="1">IF(ISERROR(INDEX('Player 1 Rounds'!O:O,MATCH(Head2Head!A166,'Player 1 Rounds'!Q:Q,0)))=TRUE,"",INDEX('Player 1 Rounds'!O:O,MATCH(Head2Head!A166,'Player 1 Rounds'!Q:Q,0)))</f>
        <v>44771</v>
      </c>
    </row>
    <row r="167" spans="1:2" ht="21.75" customHeight="1" x14ac:dyDescent="0.25">
      <c r="A167" s="13" t="str">
        <f ca="1">IF(ISNA(MATCH(IF(ISNA(INDEX(INDIRECT("'Player 1 Rounds'!q"&amp;MATCH(A166,'Player 1 Rounds'!Q:Q,0)+1&amp;":q"&amp;-1+MATCH(2,'Player 1 Rounds'!E:E,0)),MATCH(TRUE(),INDIRECT("'Player 1 Rounds'!J"&amp;MATCH(A166,'Player 1 Rounds'!Q:Q,0)+1&amp;":J"&amp;-1+MATCH(2,'Player 1 Rounds'!E:E,0)),0),1))=TRUE(),"",INDEX(INDIRECT("'Player 1 Rounds'!q"&amp;MATCH(A166,'Player 1 Rounds'!Q:Q,0)+1&amp;":q"&amp;-1+MATCH(2,'Player 1 Rounds'!E:E,0)),MATCH(TRUE(),INDIRECT("'Player 1 Rounds'!J"&amp;MATCH(A166,'Player 1 Rounds'!Q:Q,0)+1&amp;":J"&amp;-1+MATCH(2,'Player 1 Rounds'!E:E,0)),0),1)),A$3:A166,0))=TRUE(),IF(ISNA(INDEX(INDIRECT("'Player 1 Rounds'!q"&amp;MATCH(A166,'Player 1 Rounds'!Q:Q,0)+1&amp;":q"&amp;-1+MATCH(2,'Player 1 Rounds'!E:E,0)),MATCH(TRUE(),INDIRECT("'Player 1 Rounds'!J"&amp;MATCH(A166,'Player 1 Rounds'!Q:Q,0)+1&amp;":J"&amp;-1+MATCH(2,'Player 1 Rounds'!E:E,0)),0),1))=TRUE(),"",INDEX(INDIRECT("'Player 1 Rounds'!q"&amp;MATCH(A166,'Player 1 Rounds'!Q:Q,0)+1&amp;":q"&amp;-1+MATCH(2,'Player 1 Rounds'!E:E,0)),MATCH(TRUE(),INDIRECT("'Player 1 Rounds'!J"&amp;MATCH(A166,'Player 1 Rounds'!Q:Q,0)+1&amp;":J"&amp;-1+MATCH(2,'Player 1 Rounds'!E:E,0)),0),1)),"")</f>
        <v>2019 DGPT - MVP Open at Maple Hill</v>
      </c>
      <c r="B167" s="14">
        <f ca="1">IF(ISERROR(INDEX('Player 1 Rounds'!O:O,MATCH(Head2Head!A167,'Player 1 Rounds'!Q:Q,0)))=TRUE,"",INDEX('Player 1 Rounds'!O:O,MATCH(Head2Head!A167,'Player 1 Rounds'!Q:Q,0)))</f>
        <v>43707</v>
      </c>
    </row>
    <row r="168" spans="1:2" ht="21.75" customHeight="1" x14ac:dyDescent="0.25">
      <c r="A168" s="13" t="str">
        <f ca="1">IF(ISNA(MATCH(IF(ISNA(INDEX(INDIRECT("'Player 1 Rounds'!q"&amp;MATCH(A167,'Player 1 Rounds'!Q:Q,0)+1&amp;":q"&amp;-1+MATCH(2,'Player 1 Rounds'!E:E,0)),MATCH(TRUE(),INDIRECT("'Player 1 Rounds'!J"&amp;MATCH(A167,'Player 1 Rounds'!Q:Q,0)+1&amp;":J"&amp;-1+MATCH(2,'Player 1 Rounds'!E:E,0)),0),1))=TRUE(),"",INDEX(INDIRECT("'Player 1 Rounds'!q"&amp;MATCH(A167,'Player 1 Rounds'!Q:Q,0)+1&amp;":q"&amp;-1+MATCH(2,'Player 1 Rounds'!E:E,0)),MATCH(TRUE(),INDIRECT("'Player 1 Rounds'!J"&amp;MATCH(A167,'Player 1 Rounds'!Q:Q,0)+1&amp;":J"&amp;-1+MATCH(2,'Player 1 Rounds'!E:E,0)),0),1)),A$3:A167,0))=TRUE(),IF(ISNA(INDEX(INDIRECT("'Player 1 Rounds'!q"&amp;MATCH(A167,'Player 1 Rounds'!Q:Q,0)+1&amp;":q"&amp;-1+MATCH(2,'Player 1 Rounds'!E:E,0)),MATCH(TRUE(),INDIRECT("'Player 1 Rounds'!J"&amp;MATCH(A167,'Player 1 Rounds'!Q:Q,0)+1&amp;":J"&amp;-1+MATCH(2,'Player 1 Rounds'!E:E,0)),0),1))=TRUE(),"",INDEX(INDIRECT("'Player 1 Rounds'!q"&amp;MATCH(A167,'Player 1 Rounds'!Q:Q,0)+1&amp;":q"&amp;-1+MATCH(2,'Player 1 Rounds'!E:E,0)),MATCH(TRUE(),INDIRECT("'Player 1 Rounds'!J"&amp;MATCH(A167,'Player 1 Rounds'!Q:Q,0)+1&amp;":J"&amp;-1+MATCH(2,'Player 1 Rounds'!E:E,0)),0),1)),"")</f>
        <v>2022 DGPT - Discraft Ledgestone Open</v>
      </c>
      <c r="B168" s="14">
        <f ca="1">IF(ISERROR(INDEX('Player 1 Rounds'!O:O,MATCH(Head2Head!A168,'Player 1 Rounds'!Q:Q,0)))=TRUE,"",INDEX('Player 1 Rounds'!O:O,MATCH(Head2Head!A168,'Player 1 Rounds'!Q:Q,0)))</f>
        <v>44784</v>
      </c>
    </row>
    <row r="169" spans="1:2" ht="21.75" customHeight="1" x14ac:dyDescent="0.25">
      <c r="A169" s="13" t="str">
        <f ca="1">IF(ISNA(MATCH(IF(ISNA(INDEX(INDIRECT("'Player 1 Rounds'!q"&amp;MATCH(A168,'Player 1 Rounds'!Q:Q,0)+1&amp;":q"&amp;-1+MATCH(2,'Player 1 Rounds'!E:E,0)),MATCH(TRUE(),INDIRECT("'Player 1 Rounds'!J"&amp;MATCH(A168,'Player 1 Rounds'!Q:Q,0)+1&amp;":J"&amp;-1+MATCH(2,'Player 1 Rounds'!E:E,0)),0),1))=TRUE(),"",INDEX(INDIRECT("'Player 1 Rounds'!q"&amp;MATCH(A168,'Player 1 Rounds'!Q:Q,0)+1&amp;":q"&amp;-1+MATCH(2,'Player 1 Rounds'!E:E,0)),MATCH(TRUE(),INDIRECT("'Player 1 Rounds'!J"&amp;MATCH(A168,'Player 1 Rounds'!Q:Q,0)+1&amp;":J"&amp;-1+MATCH(2,'Player 1 Rounds'!E:E,0)),0),1)),A$3:A168,0))=TRUE(),IF(ISNA(INDEX(INDIRECT("'Player 1 Rounds'!q"&amp;MATCH(A168,'Player 1 Rounds'!Q:Q,0)+1&amp;":q"&amp;-1+MATCH(2,'Player 1 Rounds'!E:E,0)),MATCH(TRUE(),INDIRECT("'Player 1 Rounds'!J"&amp;MATCH(A168,'Player 1 Rounds'!Q:Q,0)+1&amp;":J"&amp;-1+MATCH(2,'Player 1 Rounds'!E:E,0)),0),1))=TRUE(),"",INDEX(INDIRECT("'Player 1 Rounds'!q"&amp;MATCH(A168,'Player 1 Rounds'!Q:Q,0)+1&amp;":q"&amp;-1+MATCH(2,'Player 1 Rounds'!E:E,0)),MATCH(TRUE(),INDIRECT("'Player 1 Rounds'!J"&amp;MATCH(A168,'Player 1 Rounds'!Q:Q,0)+1&amp;":J"&amp;-1+MATCH(2,'Player 1 Rounds'!E:E,0)),0),1)),"")</f>
        <v>2022 DGPT Playoffs - Discraft's Green Mountain Championship</v>
      </c>
      <c r="B169" s="14">
        <f ca="1">IF(ISERROR(INDEX('Player 1 Rounds'!O:O,MATCH(Head2Head!A169,'Player 1 Rounds'!Q:Q,0)))=TRUE,"",INDEX('Player 1 Rounds'!O:O,MATCH(Head2Head!A169,'Player 1 Rounds'!Q:Q,0)))</f>
        <v>44819</v>
      </c>
    </row>
    <row r="170" spans="1:2" ht="21.75" customHeight="1" x14ac:dyDescent="0.25">
      <c r="A170" s="13" t="str">
        <f ca="1">IF(ISNA(MATCH(IF(ISNA(INDEX(INDIRECT("'Player 1 Rounds'!q"&amp;MATCH(A169,'Player 1 Rounds'!Q:Q,0)+1&amp;":q"&amp;-1+MATCH(2,'Player 1 Rounds'!E:E,0)),MATCH(TRUE(),INDIRECT("'Player 1 Rounds'!J"&amp;MATCH(A169,'Player 1 Rounds'!Q:Q,0)+1&amp;":J"&amp;-1+MATCH(2,'Player 1 Rounds'!E:E,0)),0),1))=TRUE(),"",INDEX(INDIRECT("'Player 1 Rounds'!q"&amp;MATCH(A169,'Player 1 Rounds'!Q:Q,0)+1&amp;":q"&amp;-1+MATCH(2,'Player 1 Rounds'!E:E,0)),MATCH(TRUE(),INDIRECT("'Player 1 Rounds'!J"&amp;MATCH(A169,'Player 1 Rounds'!Q:Q,0)+1&amp;":J"&amp;-1+MATCH(2,'Player 1 Rounds'!E:E,0)),0),1)),A$3:A169,0))=TRUE(),IF(ISNA(INDEX(INDIRECT("'Player 1 Rounds'!q"&amp;MATCH(A169,'Player 1 Rounds'!Q:Q,0)+1&amp;":q"&amp;-1+MATCH(2,'Player 1 Rounds'!E:E,0)),MATCH(TRUE(),INDIRECT("'Player 1 Rounds'!J"&amp;MATCH(A169,'Player 1 Rounds'!Q:Q,0)+1&amp;":J"&amp;-1+MATCH(2,'Player 1 Rounds'!E:E,0)),0),1))=TRUE(),"",INDEX(INDIRECT("'Player 1 Rounds'!q"&amp;MATCH(A169,'Player 1 Rounds'!Q:Q,0)+1&amp;":q"&amp;-1+MATCH(2,'Player 1 Rounds'!E:E,0)),MATCH(TRUE(),INDIRECT("'Player 1 Rounds'!J"&amp;MATCH(A169,'Player 1 Rounds'!Q:Q,0)+1&amp;":J"&amp;-1+MATCH(2,'Player 1 Rounds'!E:E,0)),0),1)),"")</f>
        <v>2019 Santa Cruz Masters Cup presented by Innova - National Tour</v>
      </c>
      <c r="B170" s="14">
        <f ca="1">IF(ISERROR(INDEX('Player 1 Rounds'!O:O,MATCH(Head2Head!A170,'Player 1 Rounds'!Q:Q,0)))=TRUE,"",INDEX('Player 1 Rounds'!O:O,MATCH(Head2Head!A170,'Player 1 Rounds'!Q:Q,0)))</f>
        <v>43602</v>
      </c>
    </row>
    <row r="171" spans="1:2" ht="21.75" customHeight="1" x14ac:dyDescent="0.25">
      <c r="A171" s="13" t="str">
        <f ca="1">IF(ISNA(MATCH(IF(ISNA(INDEX(INDIRECT("'Player 1 Rounds'!q"&amp;MATCH(A170,'Player 1 Rounds'!Q:Q,0)+1&amp;":q"&amp;-1+MATCH(2,'Player 1 Rounds'!E:E,0)),MATCH(TRUE(),INDIRECT("'Player 1 Rounds'!J"&amp;MATCH(A170,'Player 1 Rounds'!Q:Q,0)+1&amp;":J"&amp;-1+MATCH(2,'Player 1 Rounds'!E:E,0)),0),1))=TRUE(),"",INDEX(INDIRECT("'Player 1 Rounds'!q"&amp;MATCH(A170,'Player 1 Rounds'!Q:Q,0)+1&amp;":q"&amp;-1+MATCH(2,'Player 1 Rounds'!E:E,0)),MATCH(TRUE(),INDIRECT("'Player 1 Rounds'!J"&amp;MATCH(A170,'Player 1 Rounds'!Q:Q,0)+1&amp;":J"&amp;-1+MATCH(2,'Player 1 Rounds'!E:E,0)),0),1)),A$3:A170,0))=TRUE(),IF(ISNA(INDEX(INDIRECT("'Player 1 Rounds'!q"&amp;MATCH(A170,'Player 1 Rounds'!Q:Q,0)+1&amp;":q"&amp;-1+MATCH(2,'Player 1 Rounds'!E:E,0)),MATCH(TRUE(),INDIRECT("'Player 1 Rounds'!J"&amp;MATCH(A170,'Player 1 Rounds'!Q:Q,0)+1&amp;":J"&amp;-1+MATCH(2,'Player 1 Rounds'!E:E,0)),0),1))=TRUE(),"",INDEX(INDIRECT("'Player 1 Rounds'!q"&amp;MATCH(A170,'Player 1 Rounds'!Q:Q,0)+1&amp;":q"&amp;-1+MATCH(2,'Player 1 Rounds'!E:E,0)),MATCH(TRUE(),INDIRECT("'Player 1 Rounds'!J"&amp;MATCH(A170,'Player 1 Rounds'!Q:Q,0)+1&amp;":J"&amp;-1+MATCH(2,'Player 1 Rounds'!E:E,0)),0),1)),"")</f>
        <v>2022 DGPT - MVP Open at Maple Hill</v>
      </c>
      <c r="B171" s="14">
        <f ca="1">IF(ISERROR(INDEX('Player 1 Rounds'!O:O,MATCH(Head2Head!A171,'Player 1 Rounds'!Q:Q,0)))=TRUE,"",INDEX('Player 1 Rounds'!O:O,MATCH(Head2Head!A171,'Player 1 Rounds'!Q:Q,0)))</f>
        <v>44826</v>
      </c>
    </row>
    <row r="172" spans="1:2" ht="21.75" customHeight="1" x14ac:dyDescent="0.25">
      <c r="A172" s="13" t="str">
        <f ca="1">IF(ISNA(MATCH(IF(ISNA(INDEX(INDIRECT("'Player 1 Rounds'!q"&amp;MATCH(A171,'Player 1 Rounds'!Q:Q,0)+1&amp;":q"&amp;-1+MATCH(2,'Player 1 Rounds'!E:E,0)),MATCH(TRUE(),INDIRECT("'Player 1 Rounds'!J"&amp;MATCH(A171,'Player 1 Rounds'!Q:Q,0)+1&amp;":J"&amp;-1+MATCH(2,'Player 1 Rounds'!E:E,0)),0),1))=TRUE(),"",INDEX(INDIRECT("'Player 1 Rounds'!q"&amp;MATCH(A171,'Player 1 Rounds'!Q:Q,0)+1&amp;":q"&amp;-1+MATCH(2,'Player 1 Rounds'!E:E,0)),MATCH(TRUE(),INDIRECT("'Player 1 Rounds'!J"&amp;MATCH(A171,'Player 1 Rounds'!Q:Q,0)+1&amp;":J"&amp;-1+MATCH(2,'Player 1 Rounds'!E:E,0)),0),1)),A$3:A171,0))=TRUE(),IF(ISNA(INDEX(INDIRECT("'Player 1 Rounds'!q"&amp;MATCH(A171,'Player 1 Rounds'!Q:Q,0)+1&amp;":q"&amp;-1+MATCH(2,'Player 1 Rounds'!E:E,0)),MATCH(TRUE(),INDIRECT("'Player 1 Rounds'!J"&amp;MATCH(A171,'Player 1 Rounds'!Q:Q,0)+1&amp;":J"&amp;-1+MATCH(2,'Player 1 Rounds'!E:E,0)),0),1))=TRUE(),"",INDEX(INDIRECT("'Player 1 Rounds'!q"&amp;MATCH(A171,'Player 1 Rounds'!Q:Q,0)+1&amp;":q"&amp;-1+MATCH(2,'Player 1 Rounds'!E:E,0)),MATCH(TRUE(),INDIRECT("'Player 1 Rounds'!J"&amp;MATCH(A171,'Player 1 Rounds'!Q:Q,0)+1&amp;":J"&amp;-1+MATCH(2,'Player 1 Rounds'!E:E,0)),0),1)),"")</f>
        <v>2019 DGPT - AbsoluteXtracts presents the San Francisco Open driven by Innova at Gleneagles DGC</v>
      </c>
      <c r="B172" s="14">
        <f ca="1">IF(ISERROR(INDEX('Player 1 Rounds'!O:O,MATCH(Head2Head!A172,'Player 1 Rounds'!Q:Q,0)))=TRUE,"",INDEX('Player 1 Rounds'!O:O,MATCH(Head2Head!A172,'Player 1 Rounds'!Q:Q,0)))</f>
        <v>43595</v>
      </c>
    </row>
    <row r="173" spans="1:2" ht="21.75" customHeight="1" x14ac:dyDescent="0.25">
      <c r="A173" s="13" t="str">
        <f ca="1">IF(ISNA(MATCH(IF(ISNA(INDEX(INDIRECT("'Player 1 Rounds'!q"&amp;MATCH(A172,'Player 1 Rounds'!Q:Q,0)+1&amp;":q"&amp;-1+MATCH(2,'Player 1 Rounds'!E:E,0)),MATCH(TRUE(),INDIRECT("'Player 1 Rounds'!J"&amp;MATCH(A172,'Player 1 Rounds'!Q:Q,0)+1&amp;":J"&amp;-1+MATCH(2,'Player 1 Rounds'!E:E,0)),0),1))=TRUE(),"",INDEX(INDIRECT("'Player 1 Rounds'!q"&amp;MATCH(A172,'Player 1 Rounds'!Q:Q,0)+1&amp;":q"&amp;-1+MATCH(2,'Player 1 Rounds'!E:E,0)),MATCH(TRUE(),INDIRECT("'Player 1 Rounds'!J"&amp;MATCH(A172,'Player 1 Rounds'!Q:Q,0)+1&amp;":J"&amp;-1+MATCH(2,'Player 1 Rounds'!E:E,0)),0),1)),A$3:A172,0))=TRUE(),IF(ISNA(INDEX(INDIRECT("'Player 1 Rounds'!q"&amp;MATCH(A172,'Player 1 Rounds'!Q:Q,0)+1&amp;":q"&amp;-1+MATCH(2,'Player 1 Rounds'!E:E,0)),MATCH(TRUE(),INDIRECT("'Player 1 Rounds'!J"&amp;MATCH(A172,'Player 1 Rounds'!Q:Q,0)+1&amp;":J"&amp;-1+MATCH(2,'Player 1 Rounds'!E:E,0)),0),1))=TRUE(),"",INDEX(INDIRECT("'Player 1 Rounds'!q"&amp;MATCH(A172,'Player 1 Rounds'!Q:Q,0)+1&amp;":q"&amp;-1+MATCH(2,'Player 1 Rounds'!E:E,0)),MATCH(TRUE(),INDIRECT("'Player 1 Rounds'!J"&amp;MATCH(A172,'Player 1 Rounds'!Q:Q,0)+1&amp;":J"&amp;-1+MATCH(2,'Player 1 Rounds'!E:E,0)),0),1)),"")</f>
        <v>2019 DGPT - Discraft Ledgestone Insurance Open</v>
      </c>
      <c r="B173" s="14">
        <f ca="1">IF(ISERROR(INDEX('Player 1 Rounds'!O:O,MATCH(Head2Head!A173,'Player 1 Rounds'!Q:Q,0)))=TRUE,"",INDEX('Player 1 Rounds'!O:O,MATCH(Head2Head!A173,'Player 1 Rounds'!Q:Q,0)))</f>
        <v>43637</v>
      </c>
    </row>
    <row r="174" spans="1:2" ht="21.75" customHeight="1" x14ac:dyDescent="0.25">
      <c r="A174" s="13" t="str">
        <f ca="1">IF(ISNA(MATCH(IF(ISNA(INDEX(INDIRECT("'Player 1 Rounds'!q"&amp;MATCH(A173,'Player 1 Rounds'!Q:Q,0)+1&amp;":q"&amp;-1+MATCH(2,'Player 1 Rounds'!E:E,0)),MATCH(TRUE(),INDIRECT("'Player 1 Rounds'!J"&amp;MATCH(A173,'Player 1 Rounds'!Q:Q,0)+1&amp;":J"&amp;-1+MATCH(2,'Player 1 Rounds'!E:E,0)),0),1))=TRUE(),"",INDEX(INDIRECT("'Player 1 Rounds'!q"&amp;MATCH(A173,'Player 1 Rounds'!Q:Q,0)+1&amp;":q"&amp;-1+MATCH(2,'Player 1 Rounds'!E:E,0)),MATCH(TRUE(),INDIRECT("'Player 1 Rounds'!J"&amp;MATCH(A173,'Player 1 Rounds'!Q:Q,0)+1&amp;":J"&amp;-1+MATCH(2,'Player 1 Rounds'!E:E,0)),0),1)),A$3:A173,0))=TRUE(),IF(ISNA(INDEX(INDIRECT("'Player 1 Rounds'!q"&amp;MATCH(A173,'Player 1 Rounds'!Q:Q,0)+1&amp;":q"&amp;-1+MATCH(2,'Player 1 Rounds'!E:E,0)),MATCH(TRUE(),INDIRECT("'Player 1 Rounds'!J"&amp;MATCH(A173,'Player 1 Rounds'!Q:Q,0)+1&amp;":J"&amp;-1+MATCH(2,'Player 1 Rounds'!E:E,0)),0),1))=TRUE(),"",INDEX(INDIRECT("'Player 1 Rounds'!q"&amp;MATCH(A173,'Player 1 Rounds'!Q:Q,0)+1&amp;":q"&amp;-1+MATCH(2,'Player 1 Rounds'!E:E,0)),MATCH(TRUE(),INDIRECT("'Player 1 Rounds'!J"&amp;MATCH(A173,'Player 1 Rounds'!Q:Q,0)+1&amp;":J"&amp;-1+MATCH(2,'Player 1 Rounds'!E:E,0)),0),1)),"")</f>
        <v>2022 PDGA Professional Disc Golf World Championships Presented by Dynamic Discs</v>
      </c>
      <c r="B174" s="14">
        <f ca="1">IF(ISERROR(INDEX('Player 1 Rounds'!O:O,MATCH(Head2Head!A174,'Player 1 Rounds'!Q:Q,0)))=TRUE,"",INDEX('Player 1 Rounds'!O:O,MATCH(Head2Head!A174,'Player 1 Rounds'!Q:Q,0)))</f>
        <v>44803</v>
      </c>
    </row>
    <row r="175" spans="1:2" ht="21.75" customHeight="1" x14ac:dyDescent="0.25">
      <c r="A175" s="13" t="str">
        <f ca="1">IF(ISNA(MATCH(IF(ISNA(INDEX(INDIRECT("'Player 1 Rounds'!q"&amp;MATCH(A174,'Player 1 Rounds'!Q:Q,0)+1&amp;":q"&amp;-1+MATCH(2,'Player 1 Rounds'!E:E,0)),MATCH(TRUE(),INDIRECT("'Player 1 Rounds'!J"&amp;MATCH(A174,'Player 1 Rounds'!Q:Q,0)+1&amp;":J"&amp;-1+MATCH(2,'Player 1 Rounds'!E:E,0)),0),1))=TRUE(),"",INDEX(INDIRECT("'Player 1 Rounds'!q"&amp;MATCH(A174,'Player 1 Rounds'!Q:Q,0)+1&amp;":q"&amp;-1+MATCH(2,'Player 1 Rounds'!E:E,0)),MATCH(TRUE(),INDIRECT("'Player 1 Rounds'!J"&amp;MATCH(A174,'Player 1 Rounds'!Q:Q,0)+1&amp;":J"&amp;-1+MATCH(2,'Player 1 Rounds'!E:E,0)),0),1)),A$3:A174,0))=TRUE(),IF(ISNA(INDEX(INDIRECT("'Player 1 Rounds'!q"&amp;MATCH(A174,'Player 1 Rounds'!Q:Q,0)+1&amp;":q"&amp;-1+MATCH(2,'Player 1 Rounds'!E:E,0)),MATCH(TRUE(),INDIRECT("'Player 1 Rounds'!J"&amp;MATCH(A174,'Player 1 Rounds'!Q:Q,0)+1&amp;":J"&amp;-1+MATCH(2,'Player 1 Rounds'!E:E,0)),0),1))=TRUE(),"",INDEX(INDIRECT("'Player 1 Rounds'!q"&amp;MATCH(A174,'Player 1 Rounds'!Q:Q,0)+1&amp;":q"&amp;-1+MATCH(2,'Player 1 Rounds'!E:E,0)),MATCH(TRUE(),INDIRECT("'Player 1 Rounds'!J"&amp;MATCH(A174,'Player 1 Rounds'!Q:Q,0)+1&amp;":J"&amp;-1+MATCH(2,'Player 1 Rounds'!E:E,0)),0),1)),"")</f>
        <v>2020 DGPT - Waco Annual Charity Open presented by Prodigy Disc</v>
      </c>
      <c r="B175" s="14">
        <f ca="1">IF(ISERROR(INDEX('Player 1 Rounds'!O:O,MATCH(Head2Head!A175,'Player 1 Rounds'!Q:Q,0)))=TRUE,"",INDEX('Player 1 Rounds'!O:O,MATCH(Head2Head!A175,'Player 1 Rounds'!Q:Q,0)))</f>
        <v>43902</v>
      </c>
    </row>
    <row r="176" spans="1:2" ht="21.75" customHeight="1" x14ac:dyDescent="0.25">
      <c r="A176" s="13" t="str">
        <f ca="1">IF(ISNA(MATCH(IF(ISNA(INDEX(INDIRECT("'Player 1 Rounds'!q"&amp;MATCH(A175,'Player 1 Rounds'!Q:Q,0)+1&amp;":q"&amp;-1+MATCH(2,'Player 1 Rounds'!E:E,0)),MATCH(TRUE(),INDIRECT("'Player 1 Rounds'!J"&amp;MATCH(A175,'Player 1 Rounds'!Q:Q,0)+1&amp;":J"&amp;-1+MATCH(2,'Player 1 Rounds'!E:E,0)),0),1))=TRUE(),"",INDEX(INDIRECT("'Player 1 Rounds'!q"&amp;MATCH(A175,'Player 1 Rounds'!Q:Q,0)+1&amp;":q"&amp;-1+MATCH(2,'Player 1 Rounds'!E:E,0)),MATCH(TRUE(),INDIRECT("'Player 1 Rounds'!J"&amp;MATCH(A175,'Player 1 Rounds'!Q:Q,0)+1&amp;":J"&amp;-1+MATCH(2,'Player 1 Rounds'!E:E,0)),0),1)),A$3:A175,0))=TRUE(),IF(ISNA(INDEX(INDIRECT("'Player 1 Rounds'!q"&amp;MATCH(A175,'Player 1 Rounds'!Q:Q,0)+1&amp;":q"&amp;-1+MATCH(2,'Player 1 Rounds'!E:E,0)),MATCH(TRUE(),INDIRECT("'Player 1 Rounds'!J"&amp;MATCH(A175,'Player 1 Rounds'!Q:Q,0)+1&amp;":J"&amp;-1+MATCH(2,'Player 1 Rounds'!E:E,0)),0),1))=TRUE(),"",INDEX(INDIRECT("'Player 1 Rounds'!q"&amp;MATCH(A175,'Player 1 Rounds'!Q:Q,0)+1&amp;":q"&amp;-1+MATCH(2,'Player 1 Rounds'!E:E,0)),MATCH(TRUE(),INDIRECT("'Player 1 Rounds'!J"&amp;MATCH(A175,'Player 1 Rounds'!Q:Q,0)+1&amp;":J"&amp;-1+MATCH(2,'Player 1 Rounds'!E:E,0)),0),1)),"")</f>
        <v>2022 DGPT - The Preserve Championship designed by Leiviska Disc Golf</v>
      </c>
      <c r="B176" s="14">
        <f ca="1">IF(ISERROR(INDEX('Player 1 Rounds'!O:O,MATCH(Head2Head!A176,'Player 1 Rounds'!Q:Q,0)))=TRUE,"",INDEX('Player 1 Rounds'!O:O,MATCH(Head2Head!A176,'Player 1 Rounds'!Q:Q,0)))</f>
        <v>44736</v>
      </c>
    </row>
    <row r="177" spans="1:2" ht="21.75" customHeight="1" x14ac:dyDescent="0.25">
      <c r="A177" s="13" t="str">
        <f ca="1">IF(ISNA(MATCH(IF(ISNA(INDEX(INDIRECT("'Player 1 Rounds'!q"&amp;MATCH(A176,'Player 1 Rounds'!Q:Q,0)+1&amp;":q"&amp;-1+MATCH(2,'Player 1 Rounds'!E:E,0)),MATCH(TRUE(),INDIRECT("'Player 1 Rounds'!J"&amp;MATCH(A176,'Player 1 Rounds'!Q:Q,0)+1&amp;":J"&amp;-1+MATCH(2,'Player 1 Rounds'!E:E,0)),0),1))=TRUE(),"",INDEX(INDIRECT("'Player 1 Rounds'!q"&amp;MATCH(A176,'Player 1 Rounds'!Q:Q,0)+1&amp;":q"&amp;-1+MATCH(2,'Player 1 Rounds'!E:E,0)),MATCH(TRUE(),INDIRECT("'Player 1 Rounds'!J"&amp;MATCH(A176,'Player 1 Rounds'!Q:Q,0)+1&amp;":J"&amp;-1+MATCH(2,'Player 1 Rounds'!E:E,0)),0),1)),A$3:A176,0))=TRUE(),IF(ISNA(INDEX(INDIRECT("'Player 1 Rounds'!q"&amp;MATCH(A176,'Player 1 Rounds'!Q:Q,0)+1&amp;":q"&amp;-1+MATCH(2,'Player 1 Rounds'!E:E,0)),MATCH(TRUE(),INDIRECT("'Player 1 Rounds'!J"&amp;MATCH(A176,'Player 1 Rounds'!Q:Q,0)+1&amp;":J"&amp;-1+MATCH(2,'Player 1 Rounds'!E:E,0)),0),1))=TRUE(),"",INDEX(INDIRECT("'Player 1 Rounds'!q"&amp;MATCH(A176,'Player 1 Rounds'!Q:Q,0)+1&amp;":q"&amp;-1+MATCH(2,'Player 1 Rounds'!E:E,0)),MATCH(TRUE(),INDIRECT("'Player 1 Rounds'!J"&amp;MATCH(A176,'Player 1 Rounds'!Q:Q,0)+1&amp;":J"&amp;-1+MATCH(2,'Player 1 Rounds'!E:E,0)),0),1)),"")</f>
        <v>2022 European Open presented by Discmania</v>
      </c>
      <c r="B177" s="14">
        <f ca="1">IF(ISERROR(INDEX('Player 1 Rounds'!O:O,MATCH(Head2Head!A177,'Player 1 Rounds'!Q:Q,0)))=TRUE,"",INDEX('Player 1 Rounds'!O:O,MATCH(Head2Head!A177,'Player 1 Rounds'!Q:Q,0)))</f>
        <v>44763</v>
      </c>
    </row>
    <row r="178" spans="1:2" ht="21.75" customHeight="1" x14ac:dyDescent="0.25">
      <c r="A178" s="13" t="str">
        <f ca="1">IF(ISNA(MATCH(IF(ISNA(INDEX(INDIRECT("'Player 1 Rounds'!q"&amp;MATCH(A177,'Player 1 Rounds'!Q:Q,0)+1&amp;":q"&amp;-1+MATCH(2,'Player 1 Rounds'!E:E,0)),MATCH(TRUE(),INDIRECT("'Player 1 Rounds'!J"&amp;MATCH(A177,'Player 1 Rounds'!Q:Q,0)+1&amp;":J"&amp;-1+MATCH(2,'Player 1 Rounds'!E:E,0)),0),1))=TRUE(),"",INDEX(INDIRECT("'Player 1 Rounds'!q"&amp;MATCH(A177,'Player 1 Rounds'!Q:Q,0)+1&amp;":q"&amp;-1+MATCH(2,'Player 1 Rounds'!E:E,0)),MATCH(TRUE(),INDIRECT("'Player 1 Rounds'!J"&amp;MATCH(A177,'Player 1 Rounds'!Q:Q,0)+1&amp;":J"&amp;-1+MATCH(2,'Player 1 Rounds'!E:E,0)),0),1)),A$3:A177,0))=TRUE(),IF(ISNA(INDEX(INDIRECT("'Player 1 Rounds'!q"&amp;MATCH(A177,'Player 1 Rounds'!Q:Q,0)+1&amp;":q"&amp;-1+MATCH(2,'Player 1 Rounds'!E:E,0)),MATCH(TRUE(),INDIRECT("'Player 1 Rounds'!J"&amp;MATCH(A177,'Player 1 Rounds'!Q:Q,0)+1&amp;":J"&amp;-1+MATCH(2,'Player 1 Rounds'!E:E,0)),0),1))=TRUE(),"",INDEX(INDIRECT("'Player 1 Rounds'!q"&amp;MATCH(A177,'Player 1 Rounds'!Q:Q,0)+1&amp;":q"&amp;-1+MATCH(2,'Player 1 Rounds'!E:E,0)),MATCH(TRUE(),INDIRECT("'Player 1 Rounds'!J"&amp;MATCH(A177,'Player 1 Rounds'!Q:Q,0)+1&amp;":J"&amp;-1+MATCH(2,'Player 1 Rounds'!E:E,0)),0),1)),"")</f>
        <v>2019 DGPT - Discraft's Green Mountain Championship @ Smugglers' Notch Resort</v>
      </c>
      <c r="B178" s="14">
        <f ca="1">IF(ISERROR(INDEX('Player 1 Rounds'!O:O,MATCH(Head2Head!A178,'Player 1 Rounds'!Q:Q,0)))=TRUE,"",INDEX('Player 1 Rounds'!O:O,MATCH(Head2Head!A178,'Player 1 Rounds'!Q:Q,0)))</f>
        <v>43720</v>
      </c>
    </row>
    <row r="179" spans="1:2" ht="21.75" customHeight="1" x14ac:dyDescent="0.25">
      <c r="A179" s="13" t="str">
        <f ca="1">IF(ISNA(MATCH(IF(ISNA(INDEX(INDIRECT("'Player 1 Rounds'!q"&amp;MATCH(A178,'Player 1 Rounds'!Q:Q,0)+1&amp;":q"&amp;-1+MATCH(2,'Player 1 Rounds'!E:E,0)),MATCH(TRUE(),INDIRECT("'Player 1 Rounds'!J"&amp;MATCH(A178,'Player 1 Rounds'!Q:Q,0)+1&amp;":J"&amp;-1+MATCH(2,'Player 1 Rounds'!E:E,0)),0),1))=TRUE(),"",INDEX(INDIRECT("'Player 1 Rounds'!q"&amp;MATCH(A178,'Player 1 Rounds'!Q:Q,0)+1&amp;":q"&amp;-1+MATCH(2,'Player 1 Rounds'!E:E,0)),MATCH(TRUE(),INDIRECT("'Player 1 Rounds'!J"&amp;MATCH(A178,'Player 1 Rounds'!Q:Q,0)+1&amp;":J"&amp;-1+MATCH(2,'Player 1 Rounds'!E:E,0)),0),1)),A$3:A178,0))=TRUE(),IF(ISNA(INDEX(INDIRECT("'Player 1 Rounds'!q"&amp;MATCH(A178,'Player 1 Rounds'!Q:Q,0)+1&amp;":q"&amp;-1+MATCH(2,'Player 1 Rounds'!E:E,0)),MATCH(TRUE(),INDIRECT("'Player 1 Rounds'!J"&amp;MATCH(A178,'Player 1 Rounds'!Q:Q,0)+1&amp;":J"&amp;-1+MATCH(2,'Player 1 Rounds'!E:E,0)),0),1))=TRUE(),"",INDEX(INDIRECT("'Player 1 Rounds'!q"&amp;MATCH(A178,'Player 1 Rounds'!Q:Q,0)+1&amp;":q"&amp;-1+MATCH(2,'Player 1 Rounds'!E:E,0)),MATCH(TRUE(),INDIRECT("'Player 1 Rounds'!J"&amp;MATCH(A178,'Player 1 Rounds'!Q:Q,0)+1&amp;":J"&amp;-1+MATCH(2,'Player 1 Rounds'!E:E,0)),0),1)),"")</f>
        <v>2020 DGPT - The Memorial Championship presented by Discraft</v>
      </c>
      <c r="B179" s="14">
        <f ca="1">IF(ISERROR(INDEX('Player 1 Rounds'!O:O,MATCH(Head2Head!A179,'Player 1 Rounds'!Q:Q,0)))=TRUE,"",INDEX('Player 1 Rounds'!O:O,MATCH(Head2Head!A179,'Player 1 Rounds'!Q:Q,0)))</f>
        <v>43888</v>
      </c>
    </row>
    <row r="180" spans="1:2" ht="21.75" customHeight="1" x14ac:dyDescent="0.25">
      <c r="A180" s="13" t="str">
        <f ca="1">IF(ISNA(MATCH(IF(ISNA(INDEX(INDIRECT("'Player 1 Rounds'!q"&amp;MATCH(A179,'Player 1 Rounds'!Q:Q,0)+1&amp;":q"&amp;-1+MATCH(2,'Player 1 Rounds'!E:E,0)),MATCH(TRUE(),INDIRECT("'Player 1 Rounds'!J"&amp;MATCH(A179,'Player 1 Rounds'!Q:Q,0)+1&amp;":J"&amp;-1+MATCH(2,'Player 1 Rounds'!E:E,0)),0),1))=TRUE(),"",INDEX(INDIRECT("'Player 1 Rounds'!q"&amp;MATCH(A179,'Player 1 Rounds'!Q:Q,0)+1&amp;":q"&amp;-1+MATCH(2,'Player 1 Rounds'!E:E,0)),MATCH(TRUE(),INDIRECT("'Player 1 Rounds'!J"&amp;MATCH(A179,'Player 1 Rounds'!Q:Q,0)+1&amp;":J"&amp;-1+MATCH(2,'Player 1 Rounds'!E:E,0)),0),1)),A$3:A179,0))=TRUE(),IF(ISNA(INDEX(INDIRECT("'Player 1 Rounds'!q"&amp;MATCH(A179,'Player 1 Rounds'!Q:Q,0)+1&amp;":q"&amp;-1+MATCH(2,'Player 1 Rounds'!E:E,0)),MATCH(TRUE(),INDIRECT("'Player 1 Rounds'!J"&amp;MATCH(A179,'Player 1 Rounds'!Q:Q,0)+1&amp;":J"&amp;-1+MATCH(2,'Player 1 Rounds'!E:E,0)),0),1))=TRUE(),"",INDEX(INDIRECT("'Player 1 Rounds'!q"&amp;MATCH(A179,'Player 1 Rounds'!Q:Q,0)+1&amp;":q"&amp;-1+MATCH(2,'Player 1 Rounds'!E:E,0)),MATCH(TRUE(),INDIRECT("'Player 1 Rounds'!J"&amp;MATCH(A179,'Player 1 Rounds'!Q:Q,0)+1&amp;":J"&amp;-1+MATCH(2,'Player 1 Rounds'!E:E,0)),0),1)),"")</f>
        <v>2011 Gentlemen's Club Challenge Presented by DiscGolfValues.com Pro Weekend</v>
      </c>
      <c r="B180" s="14">
        <f ca="1">IF(ISERROR(INDEX('Player 1 Rounds'!O:O,MATCH(Head2Head!A180,'Player 1 Rounds'!Q:Q,0)))=TRUE,"",INDEX('Player 1 Rounds'!O:O,MATCH(Head2Head!A180,'Player 1 Rounds'!Q:Q,0)))</f>
        <v>40599</v>
      </c>
    </row>
    <row r="181" spans="1:2" ht="21.75" customHeight="1" x14ac:dyDescent="0.25">
      <c r="A181" s="13" t="str">
        <f ca="1">IF(ISNA(MATCH(IF(ISNA(INDEX(INDIRECT("'Player 1 Rounds'!q"&amp;MATCH(A180,'Player 1 Rounds'!Q:Q,0)+1&amp;":q"&amp;-1+MATCH(2,'Player 1 Rounds'!E:E,0)),MATCH(TRUE(),INDIRECT("'Player 1 Rounds'!J"&amp;MATCH(A180,'Player 1 Rounds'!Q:Q,0)+1&amp;":J"&amp;-1+MATCH(2,'Player 1 Rounds'!E:E,0)),0),1))=TRUE(),"",INDEX(INDIRECT("'Player 1 Rounds'!q"&amp;MATCH(A180,'Player 1 Rounds'!Q:Q,0)+1&amp;":q"&amp;-1+MATCH(2,'Player 1 Rounds'!E:E,0)),MATCH(TRUE(),INDIRECT("'Player 1 Rounds'!J"&amp;MATCH(A180,'Player 1 Rounds'!Q:Q,0)+1&amp;":J"&amp;-1+MATCH(2,'Player 1 Rounds'!E:E,0)),0),1)),A$3:A180,0))=TRUE(),IF(ISNA(INDEX(INDIRECT("'Player 1 Rounds'!q"&amp;MATCH(A180,'Player 1 Rounds'!Q:Q,0)+1&amp;":q"&amp;-1+MATCH(2,'Player 1 Rounds'!E:E,0)),MATCH(TRUE(),INDIRECT("'Player 1 Rounds'!J"&amp;MATCH(A180,'Player 1 Rounds'!Q:Q,0)+1&amp;":J"&amp;-1+MATCH(2,'Player 1 Rounds'!E:E,0)),0),1))=TRUE(),"",INDEX(INDIRECT("'Player 1 Rounds'!q"&amp;MATCH(A180,'Player 1 Rounds'!Q:Q,0)+1&amp;":q"&amp;-1+MATCH(2,'Player 1 Rounds'!E:E,0)),MATCH(TRUE(),INDIRECT("'Player 1 Rounds'!J"&amp;MATCH(A180,'Player 1 Rounds'!Q:Q,0)+1&amp;":J"&amp;-1+MATCH(2,'Player 1 Rounds'!E:E,0)),0),1)),"")</f>
        <v>2011 The Memorial Championship presented by Discraft</v>
      </c>
      <c r="B181" s="14">
        <f ca="1">IF(ISERROR(INDEX('Player 1 Rounds'!O:O,MATCH(Head2Head!A181,'Player 1 Rounds'!Q:Q,0)))=TRUE,"",INDEX('Player 1 Rounds'!O:O,MATCH(Head2Head!A181,'Player 1 Rounds'!Q:Q,0)))</f>
        <v>40604</v>
      </c>
    </row>
    <row r="182" spans="1:2" ht="21.75" customHeight="1" x14ac:dyDescent="0.25">
      <c r="A182" s="13" t="str">
        <f ca="1">IF(ISNA(MATCH(IF(ISNA(INDEX(INDIRECT("'Player 1 Rounds'!q"&amp;MATCH(A181,'Player 1 Rounds'!Q:Q,0)+1&amp;":q"&amp;-1+MATCH(2,'Player 1 Rounds'!E:E,0)),MATCH(TRUE(),INDIRECT("'Player 1 Rounds'!J"&amp;MATCH(A181,'Player 1 Rounds'!Q:Q,0)+1&amp;":J"&amp;-1+MATCH(2,'Player 1 Rounds'!E:E,0)),0),1))=TRUE(),"",INDEX(INDIRECT("'Player 1 Rounds'!q"&amp;MATCH(A181,'Player 1 Rounds'!Q:Q,0)+1&amp;":q"&amp;-1+MATCH(2,'Player 1 Rounds'!E:E,0)),MATCH(TRUE(),INDIRECT("'Player 1 Rounds'!J"&amp;MATCH(A181,'Player 1 Rounds'!Q:Q,0)+1&amp;":J"&amp;-1+MATCH(2,'Player 1 Rounds'!E:E,0)),0),1)),A$3:A181,0))=TRUE(),IF(ISNA(INDEX(INDIRECT("'Player 1 Rounds'!q"&amp;MATCH(A181,'Player 1 Rounds'!Q:Q,0)+1&amp;":q"&amp;-1+MATCH(2,'Player 1 Rounds'!E:E,0)),MATCH(TRUE(),INDIRECT("'Player 1 Rounds'!J"&amp;MATCH(A181,'Player 1 Rounds'!Q:Q,0)+1&amp;":J"&amp;-1+MATCH(2,'Player 1 Rounds'!E:E,0)),0),1))=TRUE(),"",INDEX(INDIRECT("'Player 1 Rounds'!q"&amp;MATCH(A181,'Player 1 Rounds'!Q:Q,0)+1&amp;":q"&amp;-1+MATCH(2,'Player 1 Rounds'!E:E,0)),MATCH(TRUE(),INDIRECT("'Player 1 Rounds'!J"&amp;MATCH(A181,'Player 1 Rounds'!Q:Q,0)+1&amp;":J"&amp;-1+MATCH(2,'Player 1 Rounds'!E:E,0)),0),1)),"")</f>
        <v>2022 DGPT - LWS Open at Idlewild presented by Dynamic Discs &amp; The Nati</v>
      </c>
      <c r="B182" s="14">
        <f ca="1">IF(ISERROR(INDEX('Player 1 Rounds'!O:O,MATCH(Head2Head!A182,'Player 1 Rounds'!Q:Q,0)))=TRUE,"",INDEX('Player 1 Rounds'!O:O,MATCH(Head2Head!A182,'Player 1 Rounds'!Q:Q,0)))</f>
        <v>44750</v>
      </c>
    </row>
    <row r="183" spans="1:2" ht="21.75" customHeight="1" x14ac:dyDescent="0.25">
      <c r="A183" s="13" t="str">
        <f ca="1">IF(ISNA(MATCH(IF(ISNA(INDEX(INDIRECT("'Player 1 Rounds'!q"&amp;MATCH(A182,'Player 1 Rounds'!Q:Q,0)+1&amp;":q"&amp;-1+MATCH(2,'Player 1 Rounds'!E:E,0)),MATCH(TRUE(),INDIRECT("'Player 1 Rounds'!J"&amp;MATCH(A182,'Player 1 Rounds'!Q:Q,0)+1&amp;":J"&amp;-1+MATCH(2,'Player 1 Rounds'!E:E,0)),0),1))=TRUE(),"",INDEX(INDIRECT("'Player 1 Rounds'!q"&amp;MATCH(A182,'Player 1 Rounds'!Q:Q,0)+1&amp;":q"&amp;-1+MATCH(2,'Player 1 Rounds'!E:E,0)),MATCH(TRUE(),INDIRECT("'Player 1 Rounds'!J"&amp;MATCH(A182,'Player 1 Rounds'!Q:Q,0)+1&amp;":J"&amp;-1+MATCH(2,'Player 1 Rounds'!E:E,0)),0),1)),A$3:A182,0))=TRUE(),IF(ISNA(INDEX(INDIRECT("'Player 1 Rounds'!q"&amp;MATCH(A182,'Player 1 Rounds'!Q:Q,0)+1&amp;":q"&amp;-1+MATCH(2,'Player 1 Rounds'!E:E,0)),MATCH(TRUE(),INDIRECT("'Player 1 Rounds'!J"&amp;MATCH(A182,'Player 1 Rounds'!Q:Q,0)+1&amp;":J"&amp;-1+MATCH(2,'Player 1 Rounds'!E:E,0)),0),1))=TRUE(),"",INDEX(INDIRECT("'Player 1 Rounds'!q"&amp;MATCH(A182,'Player 1 Rounds'!Q:Q,0)+1&amp;":q"&amp;-1+MATCH(2,'Player 1 Rounds'!E:E,0)),MATCH(TRUE(),INDIRECT("'Player 1 Rounds'!J"&amp;MATCH(A182,'Player 1 Rounds'!Q:Q,0)+1&amp;":J"&amp;-1+MATCH(2,'Player 1 Rounds'!E:E,0)),0),1)),"")</f>
        <v>2020 DGPT - Dynamic Discs Open</v>
      </c>
      <c r="B183" s="14">
        <f ca="1">IF(ISERROR(INDEX('Player 1 Rounds'!O:O,MATCH(Head2Head!A183,'Player 1 Rounds'!Q:Q,0)))=TRUE,"",INDEX('Player 1 Rounds'!O:O,MATCH(Head2Head!A183,'Player 1 Rounds'!Q:Q,0)))</f>
        <v>44008</v>
      </c>
    </row>
    <row r="184" spans="1:2" ht="21.75" customHeight="1" x14ac:dyDescent="0.25">
      <c r="A184" s="13" t="str">
        <f ca="1">IF(ISNA(MATCH(IF(ISNA(INDEX(INDIRECT("'Player 1 Rounds'!q"&amp;MATCH(A183,'Player 1 Rounds'!Q:Q,0)+1&amp;":q"&amp;-1+MATCH(2,'Player 1 Rounds'!E:E,0)),MATCH(TRUE(),INDIRECT("'Player 1 Rounds'!J"&amp;MATCH(A183,'Player 1 Rounds'!Q:Q,0)+1&amp;":J"&amp;-1+MATCH(2,'Player 1 Rounds'!E:E,0)),0),1))=TRUE(),"",INDEX(INDIRECT("'Player 1 Rounds'!q"&amp;MATCH(A183,'Player 1 Rounds'!Q:Q,0)+1&amp;":q"&amp;-1+MATCH(2,'Player 1 Rounds'!E:E,0)),MATCH(TRUE(),INDIRECT("'Player 1 Rounds'!J"&amp;MATCH(A183,'Player 1 Rounds'!Q:Q,0)+1&amp;":J"&amp;-1+MATCH(2,'Player 1 Rounds'!E:E,0)),0),1)),A$3:A183,0))=TRUE(),IF(ISNA(INDEX(INDIRECT("'Player 1 Rounds'!q"&amp;MATCH(A183,'Player 1 Rounds'!Q:Q,0)+1&amp;":q"&amp;-1+MATCH(2,'Player 1 Rounds'!E:E,0)),MATCH(TRUE(),INDIRECT("'Player 1 Rounds'!J"&amp;MATCH(A183,'Player 1 Rounds'!Q:Q,0)+1&amp;":J"&amp;-1+MATCH(2,'Player 1 Rounds'!E:E,0)),0),1))=TRUE(),"",INDEX(INDIRECT("'Player 1 Rounds'!q"&amp;MATCH(A183,'Player 1 Rounds'!Q:Q,0)+1&amp;":q"&amp;-1+MATCH(2,'Player 1 Rounds'!E:E,0)),MATCH(TRUE(),INDIRECT("'Player 1 Rounds'!J"&amp;MATCH(A183,'Player 1 Rounds'!Q:Q,0)+1&amp;":J"&amp;-1+MATCH(2,'Player 1 Rounds'!E:E,0)),0),1)),"")</f>
        <v/>
      </c>
      <c r="B184" s="14" t="str">
        <f ca="1">IF(ISERROR(INDEX('Player 1 Rounds'!O:O,MATCH(Head2Head!A184,'Player 1 Rounds'!Q:Q,0)))=TRUE,"",INDEX('Player 1 Rounds'!O:O,MATCH(Head2Head!A184,'Player 1 Rounds'!Q:Q,0)))</f>
        <v/>
      </c>
    </row>
    <row r="185" spans="1:2" ht="21.75" customHeight="1" x14ac:dyDescent="0.25">
      <c r="A185" s="13" t="str">
        <f ca="1">IF(ISNA(MATCH(IF(ISNA(INDEX(INDIRECT("'Player 1 Rounds'!q"&amp;MATCH(A184,'Player 1 Rounds'!Q:Q,0)+1&amp;":q"&amp;-1+MATCH(2,'Player 1 Rounds'!E:E,0)),MATCH(TRUE(),INDIRECT("'Player 1 Rounds'!J"&amp;MATCH(A184,'Player 1 Rounds'!Q:Q,0)+1&amp;":J"&amp;-1+MATCH(2,'Player 1 Rounds'!E:E,0)),0),1))=TRUE(),"",INDEX(INDIRECT("'Player 1 Rounds'!q"&amp;MATCH(A184,'Player 1 Rounds'!Q:Q,0)+1&amp;":q"&amp;-1+MATCH(2,'Player 1 Rounds'!E:E,0)),MATCH(TRUE(),INDIRECT("'Player 1 Rounds'!J"&amp;MATCH(A184,'Player 1 Rounds'!Q:Q,0)+1&amp;":J"&amp;-1+MATCH(2,'Player 1 Rounds'!E:E,0)),0),1)),A$3:A184,0))=TRUE(),IF(ISNA(INDEX(INDIRECT("'Player 1 Rounds'!q"&amp;MATCH(A184,'Player 1 Rounds'!Q:Q,0)+1&amp;":q"&amp;-1+MATCH(2,'Player 1 Rounds'!E:E,0)),MATCH(TRUE(),INDIRECT("'Player 1 Rounds'!J"&amp;MATCH(A184,'Player 1 Rounds'!Q:Q,0)+1&amp;":J"&amp;-1+MATCH(2,'Player 1 Rounds'!E:E,0)),0),1))=TRUE(),"",INDEX(INDIRECT("'Player 1 Rounds'!q"&amp;MATCH(A184,'Player 1 Rounds'!Q:Q,0)+1&amp;":q"&amp;-1+MATCH(2,'Player 1 Rounds'!E:E,0)),MATCH(TRUE(),INDIRECT("'Player 1 Rounds'!J"&amp;MATCH(A184,'Player 1 Rounds'!Q:Q,0)+1&amp;":J"&amp;-1+MATCH(2,'Player 1 Rounds'!E:E,0)),0),1)),"")</f>
        <v/>
      </c>
      <c r="B185" s="14" t="str">
        <f ca="1">IF(ISERROR(INDEX('Player 1 Rounds'!O:O,MATCH(Head2Head!A185,'Player 1 Rounds'!Q:Q,0)))=TRUE,"",INDEX('Player 1 Rounds'!O:O,MATCH(Head2Head!A185,'Player 1 Rounds'!Q:Q,0)))</f>
        <v/>
      </c>
    </row>
    <row r="186" spans="1:2" ht="21.75" customHeight="1" x14ac:dyDescent="0.25">
      <c r="A186" s="13" t="str">
        <f ca="1">IF(ISNA(MATCH(IF(ISNA(INDEX(INDIRECT("'Player 1 Rounds'!q"&amp;MATCH(A185,'Player 1 Rounds'!Q:Q,0)+1&amp;":q"&amp;-1+MATCH(2,'Player 1 Rounds'!E:E,0)),MATCH(TRUE(),INDIRECT("'Player 1 Rounds'!J"&amp;MATCH(A185,'Player 1 Rounds'!Q:Q,0)+1&amp;":J"&amp;-1+MATCH(2,'Player 1 Rounds'!E:E,0)),0),1))=TRUE(),"",INDEX(INDIRECT("'Player 1 Rounds'!q"&amp;MATCH(A185,'Player 1 Rounds'!Q:Q,0)+1&amp;":q"&amp;-1+MATCH(2,'Player 1 Rounds'!E:E,0)),MATCH(TRUE(),INDIRECT("'Player 1 Rounds'!J"&amp;MATCH(A185,'Player 1 Rounds'!Q:Q,0)+1&amp;":J"&amp;-1+MATCH(2,'Player 1 Rounds'!E:E,0)),0),1)),A$3:A185,0))=TRUE(),IF(ISNA(INDEX(INDIRECT("'Player 1 Rounds'!q"&amp;MATCH(A185,'Player 1 Rounds'!Q:Q,0)+1&amp;":q"&amp;-1+MATCH(2,'Player 1 Rounds'!E:E,0)),MATCH(TRUE(),INDIRECT("'Player 1 Rounds'!J"&amp;MATCH(A185,'Player 1 Rounds'!Q:Q,0)+1&amp;":J"&amp;-1+MATCH(2,'Player 1 Rounds'!E:E,0)),0),1))=TRUE(),"",INDEX(INDIRECT("'Player 1 Rounds'!q"&amp;MATCH(A185,'Player 1 Rounds'!Q:Q,0)+1&amp;":q"&amp;-1+MATCH(2,'Player 1 Rounds'!E:E,0)),MATCH(TRUE(),INDIRECT("'Player 1 Rounds'!J"&amp;MATCH(A185,'Player 1 Rounds'!Q:Q,0)+1&amp;":J"&amp;-1+MATCH(2,'Player 1 Rounds'!E:E,0)),0),1)),"")</f>
        <v/>
      </c>
      <c r="B186" s="14" t="str">
        <f ca="1">IF(ISERROR(INDEX('Player 1 Rounds'!O:O,MATCH(Head2Head!A186,'Player 1 Rounds'!Q:Q,0)))=TRUE,"",INDEX('Player 1 Rounds'!O:O,MATCH(Head2Head!A186,'Player 1 Rounds'!Q:Q,0)))</f>
        <v/>
      </c>
    </row>
    <row r="187" spans="1:2" ht="21.75" customHeight="1" x14ac:dyDescent="0.25">
      <c r="A187" s="13" t="str">
        <f ca="1">IF(ISNA(MATCH(IF(ISNA(INDEX(INDIRECT("'Player 1 Rounds'!q"&amp;MATCH(A186,'Player 1 Rounds'!Q:Q,0)+1&amp;":q"&amp;-1+MATCH(2,'Player 1 Rounds'!E:E,0)),MATCH(TRUE(),INDIRECT("'Player 1 Rounds'!J"&amp;MATCH(A186,'Player 1 Rounds'!Q:Q,0)+1&amp;":J"&amp;-1+MATCH(2,'Player 1 Rounds'!E:E,0)),0),1))=TRUE(),"",INDEX(INDIRECT("'Player 1 Rounds'!q"&amp;MATCH(A186,'Player 1 Rounds'!Q:Q,0)+1&amp;":q"&amp;-1+MATCH(2,'Player 1 Rounds'!E:E,0)),MATCH(TRUE(),INDIRECT("'Player 1 Rounds'!J"&amp;MATCH(A186,'Player 1 Rounds'!Q:Q,0)+1&amp;":J"&amp;-1+MATCH(2,'Player 1 Rounds'!E:E,0)),0),1)),A$3:A186,0))=TRUE(),IF(ISNA(INDEX(INDIRECT("'Player 1 Rounds'!q"&amp;MATCH(A186,'Player 1 Rounds'!Q:Q,0)+1&amp;":q"&amp;-1+MATCH(2,'Player 1 Rounds'!E:E,0)),MATCH(TRUE(),INDIRECT("'Player 1 Rounds'!J"&amp;MATCH(A186,'Player 1 Rounds'!Q:Q,0)+1&amp;":J"&amp;-1+MATCH(2,'Player 1 Rounds'!E:E,0)),0),1))=TRUE(),"",INDEX(INDIRECT("'Player 1 Rounds'!q"&amp;MATCH(A186,'Player 1 Rounds'!Q:Q,0)+1&amp;":q"&amp;-1+MATCH(2,'Player 1 Rounds'!E:E,0)),MATCH(TRUE(),INDIRECT("'Player 1 Rounds'!J"&amp;MATCH(A186,'Player 1 Rounds'!Q:Q,0)+1&amp;":J"&amp;-1+MATCH(2,'Player 1 Rounds'!E:E,0)),0),1)),"")</f>
        <v/>
      </c>
      <c r="B187" s="14" t="str">
        <f ca="1">IF(ISERROR(INDEX('Player 1 Rounds'!O:O,MATCH(Head2Head!A187,'Player 1 Rounds'!Q:Q,0)))=TRUE,"",INDEX('Player 1 Rounds'!O:O,MATCH(Head2Head!A187,'Player 1 Rounds'!Q:Q,0)))</f>
        <v/>
      </c>
    </row>
    <row r="188" spans="1:2" ht="21.75" customHeight="1" x14ac:dyDescent="0.25">
      <c r="A188" s="13" t="str">
        <f ca="1">IF(ISNA(MATCH(IF(ISNA(INDEX(INDIRECT("'Player 1 Rounds'!q"&amp;MATCH(A187,'Player 1 Rounds'!Q:Q,0)+1&amp;":q"&amp;-1+MATCH(2,'Player 1 Rounds'!E:E,0)),MATCH(TRUE(),INDIRECT("'Player 1 Rounds'!J"&amp;MATCH(A187,'Player 1 Rounds'!Q:Q,0)+1&amp;":J"&amp;-1+MATCH(2,'Player 1 Rounds'!E:E,0)),0),1))=TRUE(),"",INDEX(INDIRECT("'Player 1 Rounds'!q"&amp;MATCH(A187,'Player 1 Rounds'!Q:Q,0)+1&amp;":q"&amp;-1+MATCH(2,'Player 1 Rounds'!E:E,0)),MATCH(TRUE(),INDIRECT("'Player 1 Rounds'!J"&amp;MATCH(A187,'Player 1 Rounds'!Q:Q,0)+1&amp;":J"&amp;-1+MATCH(2,'Player 1 Rounds'!E:E,0)),0),1)),A$3:A187,0))=TRUE(),IF(ISNA(INDEX(INDIRECT("'Player 1 Rounds'!q"&amp;MATCH(A187,'Player 1 Rounds'!Q:Q,0)+1&amp;":q"&amp;-1+MATCH(2,'Player 1 Rounds'!E:E,0)),MATCH(TRUE(),INDIRECT("'Player 1 Rounds'!J"&amp;MATCH(A187,'Player 1 Rounds'!Q:Q,0)+1&amp;":J"&amp;-1+MATCH(2,'Player 1 Rounds'!E:E,0)),0),1))=TRUE(),"",INDEX(INDIRECT("'Player 1 Rounds'!q"&amp;MATCH(A187,'Player 1 Rounds'!Q:Q,0)+1&amp;":q"&amp;-1+MATCH(2,'Player 1 Rounds'!E:E,0)),MATCH(TRUE(),INDIRECT("'Player 1 Rounds'!J"&amp;MATCH(A187,'Player 1 Rounds'!Q:Q,0)+1&amp;":J"&amp;-1+MATCH(2,'Player 1 Rounds'!E:E,0)),0),1)),"")</f>
        <v/>
      </c>
      <c r="B188" s="14" t="str">
        <f ca="1">IF(ISERROR(INDEX('Player 1 Rounds'!O:O,MATCH(Head2Head!A188,'Player 1 Rounds'!Q:Q,0)))=TRUE,"",INDEX('Player 1 Rounds'!O:O,MATCH(Head2Head!A188,'Player 1 Rounds'!Q:Q,0)))</f>
        <v/>
      </c>
    </row>
    <row r="189" spans="1:2" ht="21.75" customHeight="1" x14ac:dyDescent="0.25">
      <c r="A189" s="13" t="str">
        <f ca="1">IF(ISNA(MATCH(IF(ISNA(INDEX(INDIRECT("'Player 1 Rounds'!q"&amp;MATCH(A188,'Player 1 Rounds'!Q:Q,0)+1&amp;":q"&amp;-1+MATCH(2,'Player 1 Rounds'!E:E,0)),MATCH(TRUE(),INDIRECT("'Player 1 Rounds'!J"&amp;MATCH(A188,'Player 1 Rounds'!Q:Q,0)+1&amp;":J"&amp;-1+MATCH(2,'Player 1 Rounds'!E:E,0)),0),1))=TRUE(),"",INDEX(INDIRECT("'Player 1 Rounds'!q"&amp;MATCH(A188,'Player 1 Rounds'!Q:Q,0)+1&amp;":q"&amp;-1+MATCH(2,'Player 1 Rounds'!E:E,0)),MATCH(TRUE(),INDIRECT("'Player 1 Rounds'!J"&amp;MATCH(A188,'Player 1 Rounds'!Q:Q,0)+1&amp;":J"&amp;-1+MATCH(2,'Player 1 Rounds'!E:E,0)),0),1)),A$3:A188,0))=TRUE(),IF(ISNA(INDEX(INDIRECT("'Player 1 Rounds'!q"&amp;MATCH(A188,'Player 1 Rounds'!Q:Q,0)+1&amp;":q"&amp;-1+MATCH(2,'Player 1 Rounds'!E:E,0)),MATCH(TRUE(),INDIRECT("'Player 1 Rounds'!J"&amp;MATCH(A188,'Player 1 Rounds'!Q:Q,0)+1&amp;":J"&amp;-1+MATCH(2,'Player 1 Rounds'!E:E,0)),0),1))=TRUE(),"",INDEX(INDIRECT("'Player 1 Rounds'!q"&amp;MATCH(A188,'Player 1 Rounds'!Q:Q,0)+1&amp;":q"&amp;-1+MATCH(2,'Player 1 Rounds'!E:E,0)),MATCH(TRUE(),INDIRECT("'Player 1 Rounds'!J"&amp;MATCH(A188,'Player 1 Rounds'!Q:Q,0)+1&amp;":J"&amp;-1+MATCH(2,'Player 1 Rounds'!E:E,0)),0),1)),"")</f>
        <v/>
      </c>
      <c r="B189" s="14" t="str">
        <f ca="1">IF(ISERROR(INDEX('Player 1 Rounds'!O:O,MATCH(Head2Head!A189,'Player 1 Rounds'!Q:Q,0)))=TRUE,"",INDEX('Player 1 Rounds'!O:O,MATCH(Head2Head!A189,'Player 1 Rounds'!Q:Q,0)))</f>
        <v/>
      </c>
    </row>
    <row r="190" spans="1:2" ht="21.75" customHeight="1" x14ac:dyDescent="0.25">
      <c r="A190" s="13" t="str">
        <f ca="1">IF(ISNA(MATCH(IF(ISNA(INDEX(INDIRECT("'Player 1 Rounds'!q"&amp;MATCH(A189,'Player 1 Rounds'!Q:Q,0)+1&amp;":q"&amp;-1+MATCH(2,'Player 1 Rounds'!E:E,0)),MATCH(TRUE(),INDIRECT("'Player 1 Rounds'!J"&amp;MATCH(A189,'Player 1 Rounds'!Q:Q,0)+1&amp;":J"&amp;-1+MATCH(2,'Player 1 Rounds'!E:E,0)),0),1))=TRUE(),"",INDEX(INDIRECT("'Player 1 Rounds'!q"&amp;MATCH(A189,'Player 1 Rounds'!Q:Q,0)+1&amp;":q"&amp;-1+MATCH(2,'Player 1 Rounds'!E:E,0)),MATCH(TRUE(),INDIRECT("'Player 1 Rounds'!J"&amp;MATCH(A189,'Player 1 Rounds'!Q:Q,0)+1&amp;":J"&amp;-1+MATCH(2,'Player 1 Rounds'!E:E,0)),0),1)),A$3:A189,0))=TRUE(),IF(ISNA(INDEX(INDIRECT("'Player 1 Rounds'!q"&amp;MATCH(A189,'Player 1 Rounds'!Q:Q,0)+1&amp;":q"&amp;-1+MATCH(2,'Player 1 Rounds'!E:E,0)),MATCH(TRUE(),INDIRECT("'Player 1 Rounds'!J"&amp;MATCH(A189,'Player 1 Rounds'!Q:Q,0)+1&amp;":J"&amp;-1+MATCH(2,'Player 1 Rounds'!E:E,0)),0),1))=TRUE(),"",INDEX(INDIRECT("'Player 1 Rounds'!q"&amp;MATCH(A189,'Player 1 Rounds'!Q:Q,0)+1&amp;":q"&amp;-1+MATCH(2,'Player 1 Rounds'!E:E,0)),MATCH(TRUE(),INDIRECT("'Player 1 Rounds'!J"&amp;MATCH(A189,'Player 1 Rounds'!Q:Q,0)+1&amp;":J"&amp;-1+MATCH(2,'Player 1 Rounds'!E:E,0)),0),1)),"")</f>
        <v/>
      </c>
      <c r="B190" s="14" t="str">
        <f ca="1">IF(ISERROR(INDEX('Player 1 Rounds'!O:O,MATCH(Head2Head!A190,'Player 1 Rounds'!Q:Q,0)))=TRUE,"",INDEX('Player 1 Rounds'!O:O,MATCH(Head2Head!A190,'Player 1 Rounds'!Q:Q,0)))</f>
        <v/>
      </c>
    </row>
    <row r="191" spans="1:2" ht="21.75" customHeight="1" x14ac:dyDescent="0.25">
      <c r="A191" s="13" t="str">
        <f ca="1">IF(ISNA(MATCH(IF(ISNA(INDEX(INDIRECT("'Player 1 Rounds'!q"&amp;MATCH(A190,'Player 1 Rounds'!Q:Q,0)+1&amp;":q"&amp;-1+MATCH(2,'Player 1 Rounds'!E:E,0)),MATCH(TRUE(),INDIRECT("'Player 1 Rounds'!J"&amp;MATCH(A190,'Player 1 Rounds'!Q:Q,0)+1&amp;":J"&amp;-1+MATCH(2,'Player 1 Rounds'!E:E,0)),0),1))=TRUE(),"",INDEX(INDIRECT("'Player 1 Rounds'!q"&amp;MATCH(A190,'Player 1 Rounds'!Q:Q,0)+1&amp;":q"&amp;-1+MATCH(2,'Player 1 Rounds'!E:E,0)),MATCH(TRUE(),INDIRECT("'Player 1 Rounds'!J"&amp;MATCH(A190,'Player 1 Rounds'!Q:Q,0)+1&amp;":J"&amp;-1+MATCH(2,'Player 1 Rounds'!E:E,0)),0),1)),A$3:A190,0))=TRUE(),IF(ISNA(INDEX(INDIRECT("'Player 1 Rounds'!q"&amp;MATCH(A190,'Player 1 Rounds'!Q:Q,0)+1&amp;":q"&amp;-1+MATCH(2,'Player 1 Rounds'!E:E,0)),MATCH(TRUE(),INDIRECT("'Player 1 Rounds'!J"&amp;MATCH(A190,'Player 1 Rounds'!Q:Q,0)+1&amp;":J"&amp;-1+MATCH(2,'Player 1 Rounds'!E:E,0)),0),1))=TRUE(),"",INDEX(INDIRECT("'Player 1 Rounds'!q"&amp;MATCH(A190,'Player 1 Rounds'!Q:Q,0)+1&amp;":q"&amp;-1+MATCH(2,'Player 1 Rounds'!E:E,0)),MATCH(TRUE(),INDIRECT("'Player 1 Rounds'!J"&amp;MATCH(A190,'Player 1 Rounds'!Q:Q,0)+1&amp;":J"&amp;-1+MATCH(2,'Player 1 Rounds'!E:E,0)),0),1)),"")</f>
        <v/>
      </c>
      <c r="B191" s="14" t="str">
        <f ca="1">IF(ISERROR(INDEX('Player 1 Rounds'!O:O,MATCH(Head2Head!A191,'Player 1 Rounds'!Q:Q,0)))=TRUE,"",INDEX('Player 1 Rounds'!O:O,MATCH(Head2Head!A191,'Player 1 Rounds'!Q:Q,0)))</f>
        <v/>
      </c>
    </row>
    <row r="192" spans="1:2" ht="21.75" customHeight="1" x14ac:dyDescent="0.25">
      <c r="A192" s="13" t="str">
        <f ca="1">IF(ISNA(MATCH(IF(ISNA(INDEX(INDIRECT("'Player 1 Rounds'!q"&amp;MATCH(A191,'Player 1 Rounds'!Q:Q,0)+1&amp;":q"&amp;-1+MATCH(2,'Player 1 Rounds'!E:E,0)),MATCH(TRUE(),INDIRECT("'Player 1 Rounds'!J"&amp;MATCH(A191,'Player 1 Rounds'!Q:Q,0)+1&amp;":J"&amp;-1+MATCH(2,'Player 1 Rounds'!E:E,0)),0),1))=TRUE(),"",INDEX(INDIRECT("'Player 1 Rounds'!q"&amp;MATCH(A191,'Player 1 Rounds'!Q:Q,0)+1&amp;":q"&amp;-1+MATCH(2,'Player 1 Rounds'!E:E,0)),MATCH(TRUE(),INDIRECT("'Player 1 Rounds'!J"&amp;MATCH(A191,'Player 1 Rounds'!Q:Q,0)+1&amp;":J"&amp;-1+MATCH(2,'Player 1 Rounds'!E:E,0)),0),1)),A$3:A191,0))=TRUE(),IF(ISNA(INDEX(INDIRECT("'Player 1 Rounds'!q"&amp;MATCH(A191,'Player 1 Rounds'!Q:Q,0)+1&amp;":q"&amp;-1+MATCH(2,'Player 1 Rounds'!E:E,0)),MATCH(TRUE(),INDIRECT("'Player 1 Rounds'!J"&amp;MATCH(A191,'Player 1 Rounds'!Q:Q,0)+1&amp;":J"&amp;-1+MATCH(2,'Player 1 Rounds'!E:E,0)),0),1))=TRUE(),"",INDEX(INDIRECT("'Player 1 Rounds'!q"&amp;MATCH(A191,'Player 1 Rounds'!Q:Q,0)+1&amp;":q"&amp;-1+MATCH(2,'Player 1 Rounds'!E:E,0)),MATCH(TRUE(),INDIRECT("'Player 1 Rounds'!J"&amp;MATCH(A191,'Player 1 Rounds'!Q:Q,0)+1&amp;":J"&amp;-1+MATCH(2,'Player 1 Rounds'!E:E,0)),0),1)),"")</f>
        <v/>
      </c>
      <c r="B192" s="14" t="str">
        <f ca="1">IF(ISERROR(INDEX('Player 1 Rounds'!O:O,MATCH(Head2Head!A192,'Player 1 Rounds'!Q:Q,0)))=TRUE,"",INDEX('Player 1 Rounds'!O:O,MATCH(Head2Head!A192,'Player 1 Rounds'!Q:Q,0)))</f>
        <v/>
      </c>
    </row>
    <row r="193" spans="1:2" ht="21.75" customHeight="1" x14ac:dyDescent="0.25">
      <c r="A193" s="13" t="str">
        <f ca="1">IF(ISNA(MATCH(IF(ISNA(INDEX(INDIRECT("'Player 1 Rounds'!q"&amp;MATCH(A192,'Player 1 Rounds'!Q:Q,0)+1&amp;":q"&amp;-1+MATCH(2,'Player 1 Rounds'!E:E,0)),MATCH(TRUE(),INDIRECT("'Player 1 Rounds'!J"&amp;MATCH(A192,'Player 1 Rounds'!Q:Q,0)+1&amp;":J"&amp;-1+MATCH(2,'Player 1 Rounds'!E:E,0)),0),1))=TRUE(),"",INDEX(INDIRECT("'Player 1 Rounds'!q"&amp;MATCH(A192,'Player 1 Rounds'!Q:Q,0)+1&amp;":q"&amp;-1+MATCH(2,'Player 1 Rounds'!E:E,0)),MATCH(TRUE(),INDIRECT("'Player 1 Rounds'!J"&amp;MATCH(A192,'Player 1 Rounds'!Q:Q,0)+1&amp;":J"&amp;-1+MATCH(2,'Player 1 Rounds'!E:E,0)),0),1)),A$3:A192,0))=TRUE(),IF(ISNA(INDEX(INDIRECT("'Player 1 Rounds'!q"&amp;MATCH(A192,'Player 1 Rounds'!Q:Q,0)+1&amp;":q"&amp;-1+MATCH(2,'Player 1 Rounds'!E:E,0)),MATCH(TRUE(),INDIRECT("'Player 1 Rounds'!J"&amp;MATCH(A192,'Player 1 Rounds'!Q:Q,0)+1&amp;":J"&amp;-1+MATCH(2,'Player 1 Rounds'!E:E,0)),0),1))=TRUE(),"",INDEX(INDIRECT("'Player 1 Rounds'!q"&amp;MATCH(A192,'Player 1 Rounds'!Q:Q,0)+1&amp;":q"&amp;-1+MATCH(2,'Player 1 Rounds'!E:E,0)),MATCH(TRUE(),INDIRECT("'Player 1 Rounds'!J"&amp;MATCH(A192,'Player 1 Rounds'!Q:Q,0)+1&amp;":J"&amp;-1+MATCH(2,'Player 1 Rounds'!E:E,0)),0),1)),"")</f>
        <v/>
      </c>
      <c r="B193" s="14" t="str">
        <f ca="1">IF(ISERROR(INDEX('Player 1 Rounds'!O:O,MATCH(Head2Head!A193,'Player 1 Rounds'!Q:Q,0)))=TRUE,"",INDEX('Player 1 Rounds'!O:O,MATCH(Head2Head!A193,'Player 1 Rounds'!Q:Q,0)))</f>
        <v/>
      </c>
    </row>
    <row r="194" spans="1:2" ht="21.75" customHeight="1" x14ac:dyDescent="0.25">
      <c r="A194" s="13" t="str">
        <f ca="1">IF(ISNA(MATCH(IF(ISNA(INDEX(INDIRECT("'Player 1 Rounds'!q"&amp;MATCH(A193,'Player 1 Rounds'!Q:Q,0)+1&amp;":q"&amp;-1+MATCH(2,'Player 1 Rounds'!E:E,0)),MATCH(TRUE(),INDIRECT("'Player 1 Rounds'!J"&amp;MATCH(A193,'Player 1 Rounds'!Q:Q,0)+1&amp;":J"&amp;-1+MATCH(2,'Player 1 Rounds'!E:E,0)),0),1))=TRUE(),"",INDEX(INDIRECT("'Player 1 Rounds'!q"&amp;MATCH(A193,'Player 1 Rounds'!Q:Q,0)+1&amp;":q"&amp;-1+MATCH(2,'Player 1 Rounds'!E:E,0)),MATCH(TRUE(),INDIRECT("'Player 1 Rounds'!J"&amp;MATCH(A193,'Player 1 Rounds'!Q:Q,0)+1&amp;":J"&amp;-1+MATCH(2,'Player 1 Rounds'!E:E,0)),0),1)),A$3:A193,0))=TRUE(),IF(ISNA(INDEX(INDIRECT("'Player 1 Rounds'!q"&amp;MATCH(A193,'Player 1 Rounds'!Q:Q,0)+1&amp;":q"&amp;-1+MATCH(2,'Player 1 Rounds'!E:E,0)),MATCH(TRUE(),INDIRECT("'Player 1 Rounds'!J"&amp;MATCH(A193,'Player 1 Rounds'!Q:Q,0)+1&amp;":J"&amp;-1+MATCH(2,'Player 1 Rounds'!E:E,0)),0),1))=TRUE(),"",INDEX(INDIRECT("'Player 1 Rounds'!q"&amp;MATCH(A193,'Player 1 Rounds'!Q:Q,0)+1&amp;":q"&amp;-1+MATCH(2,'Player 1 Rounds'!E:E,0)),MATCH(TRUE(),INDIRECT("'Player 1 Rounds'!J"&amp;MATCH(A193,'Player 1 Rounds'!Q:Q,0)+1&amp;":J"&amp;-1+MATCH(2,'Player 1 Rounds'!E:E,0)),0),1)),"")</f>
        <v/>
      </c>
      <c r="B194" s="14" t="str">
        <f ca="1">IF(ISERROR(INDEX('Player 1 Rounds'!O:O,MATCH(Head2Head!A194,'Player 1 Rounds'!Q:Q,0)))=TRUE,"",INDEX('Player 1 Rounds'!O:O,MATCH(Head2Head!A194,'Player 1 Rounds'!Q:Q,0)))</f>
        <v/>
      </c>
    </row>
    <row r="195" spans="1:2" ht="21.75" customHeight="1" x14ac:dyDescent="0.25">
      <c r="A195" s="13" t="str">
        <f ca="1">IF(ISNA(MATCH(IF(ISNA(INDEX(INDIRECT("'Player 1 Rounds'!q"&amp;MATCH(A194,'Player 1 Rounds'!Q:Q,0)+1&amp;":q"&amp;-1+MATCH(2,'Player 1 Rounds'!E:E,0)),MATCH(TRUE(),INDIRECT("'Player 1 Rounds'!J"&amp;MATCH(A194,'Player 1 Rounds'!Q:Q,0)+1&amp;":J"&amp;-1+MATCH(2,'Player 1 Rounds'!E:E,0)),0),1))=TRUE(),"",INDEX(INDIRECT("'Player 1 Rounds'!q"&amp;MATCH(A194,'Player 1 Rounds'!Q:Q,0)+1&amp;":q"&amp;-1+MATCH(2,'Player 1 Rounds'!E:E,0)),MATCH(TRUE(),INDIRECT("'Player 1 Rounds'!J"&amp;MATCH(A194,'Player 1 Rounds'!Q:Q,0)+1&amp;":J"&amp;-1+MATCH(2,'Player 1 Rounds'!E:E,0)),0),1)),A$3:A194,0))=TRUE(),IF(ISNA(INDEX(INDIRECT("'Player 1 Rounds'!q"&amp;MATCH(A194,'Player 1 Rounds'!Q:Q,0)+1&amp;":q"&amp;-1+MATCH(2,'Player 1 Rounds'!E:E,0)),MATCH(TRUE(),INDIRECT("'Player 1 Rounds'!J"&amp;MATCH(A194,'Player 1 Rounds'!Q:Q,0)+1&amp;":J"&amp;-1+MATCH(2,'Player 1 Rounds'!E:E,0)),0),1))=TRUE(),"",INDEX(INDIRECT("'Player 1 Rounds'!q"&amp;MATCH(A194,'Player 1 Rounds'!Q:Q,0)+1&amp;":q"&amp;-1+MATCH(2,'Player 1 Rounds'!E:E,0)),MATCH(TRUE(),INDIRECT("'Player 1 Rounds'!J"&amp;MATCH(A194,'Player 1 Rounds'!Q:Q,0)+1&amp;":J"&amp;-1+MATCH(2,'Player 1 Rounds'!E:E,0)),0),1)),"")</f>
        <v/>
      </c>
      <c r="B195" s="14" t="str">
        <f ca="1">IF(ISERROR(INDEX('Player 1 Rounds'!O:O,MATCH(Head2Head!A195,'Player 1 Rounds'!Q:Q,0)))=TRUE,"",INDEX('Player 1 Rounds'!O:O,MATCH(Head2Head!A195,'Player 1 Rounds'!Q:Q,0)))</f>
        <v/>
      </c>
    </row>
    <row r="196" spans="1:2" ht="21.75" customHeight="1" x14ac:dyDescent="0.25">
      <c r="A196" s="13" t="str">
        <f ca="1">IF(ISNA(MATCH(IF(ISNA(INDEX(INDIRECT("'Player 1 Rounds'!q"&amp;MATCH(A195,'Player 1 Rounds'!Q:Q,0)+1&amp;":q"&amp;-1+MATCH(2,'Player 1 Rounds'!E:E,0)),MATCH(TRUE(),INDIRECT("'Player 1 Rounds'!J"&amp;MATCH(A195,'Player 1 Rounds'!Q:Q,0)+1&amp;":J"&amp;-1+MATCH(2,'Player 1 Rounds'!E:E,0)),0),1))=TRUE(),"",INDEX(INDIRECT("'Player 1 Rounds'!q"&amp;MATCH(A195,'Player 1 Rounds'!Q:Q,0)+1&amp;":q"&amp;-1+MATCH(2,'Player 1 Rounds'!E:E,0)),MATCH(TRUE(),INDIRECT("'Player 1 Rounds'!J"&amp;MATCH(A195,'Player 1 Rounds'!Q:Q,0)+1&amp;":J"&amp;-1+MATCH(2,'Player 1 Rounds'!E:E,0)),0),1)),A$3:A195,0))=TRUE(),IF(ISNA(INDEX(INDIRECT("'Player 1 Rounds'!q"&amp;MATCH(A195,'Player 1 Rounds'!Q:Q,0)+1&amp;":q"&amp;-1+MATCH(2,'Player 1 Rounds'!E:E,0)),MATCH(TRUE(),INDIRECT("'Player 1 Rounds'!J"&amp;MATCH(A195,'Player 1 Rounds'!Q:Q,0)+1&amp;":J"&amp;-1+MATCH(2,'Player 1 Rounds'!E:E,0)),0),1))=TRUE(),"",INDEX(INDIRECT("'Player 1 Rounds'!q"&amp;MATCH(A195,'Player 1 Rounds'!Q:Q,0)+1&amp;":q"&amp;-1+MATCH(2,'Player 1 Rounds'!E:E,0)),MATCH(TRUE(),INDIRECT("'Player 1 Rounds'!J"&amp;MATCH(A195,'Player 1 Rounds'!Q:Q,0)+1&amp;":J"&amp;-1+MATCH(2,'Player 1 Rounds'!E:E,0)),0),1)),"")</f>
        <v/>
      </c>
      <c r="B196" s="14" t="str">
        <f ca="1">IF(ISERROR(INDEX('Player 1 Rounds'!O:O,MATCH(Head2Head!A196,'Player 1 Rounds'!Q:Q,0)))=TRUE,"",INDEX('Player 1 Rounds'!O:O,MATCH(Head2Head!A196,'Player 1 Rounds'!Q:Q,0)))</f>
        <v/>
      </c>
    </row>
    <row r="197" spans="1:2" ht="21.75" customHeight="1" x14ac:dyDescent="0.25">
      <c r="A197" s="13" t="str">
        <f ca="1">IF(ISNA(MATCH(IF(ISNA(INDEX(INDIRECT("'Player 1 Rounds'!q"&amp;MATCH(A196,'Player 1 Rounds'!Q:Q,0)+1&amp;":q"&amp;-1+MATCH(2,'Player 1 Rounds'!E:E,0)),MATCH(TRUE(),INDIRECT("'Player 1 Rounds'!J"&amp;MATCH(A196,'Player 1 Rounds'!Q:Q,0)+1&amp;":J"&amp;-1+MATCH(2,'Player 1 Rounds'!E:E,0)),0),1))=TRUE(),"",INDEX(INDIRECT("'Player 1 Rounds'!q"&amp;MATCH(A196,'Player 1 Rounds'!Q:Q,0)+1&amp;":q"&amp;-1+MATCH(2,'Player 1 Rounds'!E:E,0)),MATCH(TRUE(),INDIRECT("'Player 1 Rounds'!J"&amp;MATCH(A196,'Player 1 Rounds'!Q:Q,0)+1&amp;":J"&amp;-1+MATCH(2,'Player 1 Rounds'!E:E,0)),0),1)),A$3:A196,0))=TRUE(),IF(ISNA(INDEX(INDIRECT("'Player 1 Rounds'!q"&amp;MATCH(A196,'Player 1 Rounds'!Q:Q,0)+1&amp;":q"&amp;-1+MATCH(2,'Player 1 Rounds'!E:E,0)),MATCH(TRUE(),INDIRECT("'Player 1 Rounds'!J"&amp;MATCH(A196,'Player 1 Rounds'!Q:Q,0)+1&amp;":J"&amp;-1+MATCH(2,'Player 1 Rounds'!E:E,0)),0),1))=TRUE(),"",INDEX(INDIRECT("'Player 1 Rounds'!q"&amp;MATCH(A196,'Player 1 Rounds'!Q:Q,0)+1&amp;":q"&amp;-1+MATCH(2,'Player 1 Rounds'!E:E,0)),MATCH(TRUE(),INDIRECT("'Player 1 Rounds'!J"&amp;MATCH(A196,'Player 1 Rounds'!Q:Q,0)+1&amp;":J"&amp;-1+MATCH(2,'Player 1 Rounds'!E:E,0)),0),1)),"")</f>
        <v/>
      </c>
      <c r="B197" s="14" t="str">
        <f ca="1">IF(ISERROR(INDEX('Player 1 Rounds'!O:O,MATCH(Head2Head!A197,'Player 1 Rounds'!Q:Q,0)))=TRUE,"",INDEX('Player 1 Rounds'!O:O,MATCH(Head2Head!A197,'Player 1 Rounds'!Q:Q,0)))</f>
        <v/>
      </c>
    </row>
    <row r="198" spans="1:2" ht="21.75" customHeight="1" x14ac:dyDescent="0.25">
      <c r="A198" s="13" t="str">
        <f ca="1">IF(ISNA(MATCH(IF(ISNA(INDEX(INDIRECT("'Player 1 Rounds'!q"&amp;MATCH(A197,'Player 1 Rounds'!Q:Q,0)+1&amp;":q"&amp;-1+MATCH(2,'Player 1 Rounds'!E:E,0)),MATCH(TRUE(),INDIRECT("'Player 1 Rounds'!J"&amp;MATCH(A197,'Player 1 Rounds'!Q:Q,0)+1&amp;":J"&amp;-1+MATCH(2,'Player 1 Rounds'!E:E,0)),0),1))=TRUE(),"",INDEX(INDIRECT("'Player 1 Rounds'!q"&amp;MATCH(A197,'Player 1 Rounds'!Q:Q,0)+1&amp;":q"&amp;-1+MATCH(2,'Player 1 Rounds'!E:E,0)),MATCH(TRUE(),INDIRECT("'Player 1 Rounds'!J"&amp;MATCH(A197,'Player 1 Rounds'!Q:Q,0)+1&amp;":J"&amp;-1+MATCH(2,'Player 1 Rounds'!E:E,0)),0),1)),A$3:A197,0))=TRUE(),IF(ISNA(INDEX(INDIRECT("'Player 1 Rounds'!q"&amp;MATCH(A197,'Player 1 Rounds'!Q:Q,0)+1&amp;":q"&amp;-1+MATCH(2,'Player 1 Rounds'!E:E,0)),MATCH(TRUE(),INDIRECT("'Player 1 Rounds'!J"&amp;MATCH(A197,'Player 1 Rounds'!Q:Q,0)+1&amp;":J"&amp;-1+MATCH(2,'Player 1 Rounds'!E:E,0)),0),1))=TRUE(),"",INDEX(INDIRECT("'Player 1 Rounds'!q"&amp;MATCH(A197,'Player 1 Rounds'!Q:Q,0)+1&amp;":q"&amp;-1+MATCH(2,'Player 1 Rounds'!E:E,0)),MATCH(TRUE(),INDIRECT("'Player 1 Rounds'!J"&amp;MATCH(A197,'Player 1 Rounds'!Q:Q,0)+1&amp;":J"&amp;-1+MATCH(2,'Player 1 Rounds'!E:E,0)),0),1)),"")</f>
        <v/>
      </c>
      <c r="B198" s="14" t="str">
        <f ca="1">IF(ISERROR(INDEX('Player 1 Rounds'!O:O,MATCH(Head2Head!A198,'Player 1 Rounds'!Q:Q,0)))=TRUE,"",INDEX('Player 1 Rounds'!O:O,MATCH(Head2Head!A198,'Player 1 Rounds'!Q:Q,0)))</f>
        <v/>
      </c>
    </row>
    <row r="199" spans="1:2" ht="21.75" customHeight="1" x14ac:dyDescent="0.25">
      <c r="A199" s="13" t="str">
        <f ca="1">IF(ISNA(MATCH(IF(ISNA(INDEX(INDIRECT("'Player 1 Rounds'!q"&amp;MATCH(A198,'Player 1 Rounds'!Q:Q,0)+1&amp;":q"&amp;-1+MATCH(2,'Player 1 Rounds'!E:E,0)),MATCH(TRUE(),INDIRECT("'Player 1 Rounds'!J"&amp;MATCH(A198,'Player 1 Rounds'!Q:Q,0)+1&amp;":J"&amp;-1+MATCH(2,'Player 1 Rounds'!E:E,0)),0),1))=TRUE(),"",INDEX(INDIRECT("'Player 1 Rounds'!q"&amp;MATCH(A198,'Player 1 Rounds'!Q:Q,0)+1&amp;":q"&amp;-1+MATCH(2,'Player 1 Rounds'!E:E,0)),MATCH(TRUE(),INDIRECT("'Player 1 Rounds'!J"&amp;MATCH(A198,'Player 1 Rounds'!Q:Q,0)+1&amp;":J"&amp;-1+MATCH(2,'Player 1 Rounds'!E:E,0)),0),1)),A$3:A198,0))=TRUE(),IF(ISNA(INDEX(INDIRECT("'Player 1 Rounds'!q"&amp;MATCH(A198,'Player 1 Rounds'!Q:Q,0)+1&amp;":q"&amp;-1+MATCH(2,'Player 1 Rounds'!E:E,0)),MATCH(TRUE(),INDIRECT("'Player 1 Rounds'!J"&amp;MATCH(A198,'Player 1 Rounds'!Q:Q,0)+1&amp;":J"&amp;-1+MATCH(2,'Player 1 Rounds'!E:E,0)),0),1))=TRUE(),"",INDEX(INDIRECT("'Player 1 Rounds'!q"&amp;MATCH(A198,'Player 1 Rounds'!Q:Q,0)+1&amp;":q"&amp;-1+MATCH(2,'Player 1 Rounds'!E:E,0)),MATCH(TRUE(),INDIRECT("'Player 1 Rounds'!J"&amp;MATCH(A198,'Player 1 Rounds'!Q:Q,0)+1&amp;":J"&amp;-1+MATCH(2,'Player 1 Rounds'!E:E,0)),0),1)),"")</f>
        <v/>
      </c>
      <c r="B199" s="14" t="str">
        <f ca="1">IF(ISERROR(INDEX('Player 1 Rounds'!O:O,MATCH(Head2Head!A199,'Player 1 Rounds'!Q:Q,0)))=TRUE,"",INDEX('Player 1 Rounds'!O:O,MATCH(Head2Head!A199,'Player 1 Rounds'!Q:Q,0)))</f>
        <v/>
      </c>
    </row>
    <row r="200" spans="1:2" ht="21.75" customHeight="1" x14ac:dyDescent="0.25">
      <c r="A200" s="13" t="str">
        <f ca="1">IF(ISNA(MATCH(IF(ISNA(INDEX(INDIRECT("'Player 1 Rounds'!q"&amp;MATCH(A199,'Player 1 Rounds'!Q:Q,0)+1&amp;":q"&amp;-1+MATCH(2,'Player 1 Rounds'!E:E,0)),MATCH(TRUE(),INDIRECT("'Player 1 Rounds'!J"&amp;MATCH(A199,'Player 1 Rounds'!Q:Q,0)+1&amp;":J"&amp;-1+MATCH(2,'Player 1 Rounds'!E:E,0)),0),1))=TRUE(),"",INDEX(INDIRECT("'Player 1 Rounds'!q"&amp;MATCH(A199,'Player 1 Rounds'!Q:Q,0)+1&amp;":q"&amp;-1+MATCH(2,'Player 1 Rounds'!E:E,0)),MATCH(TRUE(),INDIRECT("'Player 1 Rounds'!J"&amp;MATCH(A199,'Player 1 Rounds'!Q:Q,0)+1&amp;":J"&amp;-1+MATCH(2,'Player 1 Rounds'!E:E,0)),0),1)),A$3:A199,0))=TRUE(),IF(ISNA(INDEX(INDIRECT("'Player 1 Rounds'!q"&amp;MATCH(A199,'Player 1 Rounds'!Q:Q,0)+1&amp;":q"&amp;-1+MATCH(2,'Player 1 Rounds'!E:E,0)),MATCH(TRUE(),INDIRECT("'Player 1 Rounds'!J"&amp;MATCH(A199,'Player 1 Rounds'!Q:Q,0)+1&amp;":J"&amp;-1+MATCH(2,'Player 1 Rounds'!E:E,0)),0),1))=TRUE(),"",INDEX(INDIRECT("'Player 1 Rounds'!q"&amp;MATCH(A199,'Player 1 Rounds'!Q:Q,0)+1&amp;":q"&amp;-1+MATCH(2,'Player 1 Rounds'!E:E,0)),MATCH(TRUE(),INDIRECT("'Player 1 Rounds'!J"&amp;MATCH(A199,'Player 1 Rounds'!Q:Q,0)+1&amp;":J"&amp;-1+MATCH(2,'Player 1 Rounds'!E:E,0)),0),1)),"")</f>
        <v/>
      </c>
      <c r="B200" s="14" t="str">
        <f ca="1">IF(ISERROR(INDEX('Player 1 Rounds'!O:O,MATCH(Head2Head!A200,'Player 1 Rounds'!Q:Q,0)))=TRUE,"",INDEX('Player 1 Rounds'!O:O,MATCH(Head2Head!A200,'Player 1 Rounds'!Q:Q,0)))</f>
        <v/>
      </c>
    </row>
    <row r="201" spans="1:2" ht="21.75" customHeight="1" x14ac:dyDescent="0.25">
      <c r="A201" s="13" t="str">
        <f ca="1">IF(ISNA(MATCH(IF(ISNA(INDEX(INDIRECT("'Player 1 Rounds'!q"&amp;MATCH(A200,'Player 1 Rounds'!Q:Q,0)+1&amp;":q"&amp;-1+MATCH(2,'Player 1 Rounds'!E:E,0)),MATCH(TRUE(),INDIRECT("'Player 1 Rounds'!J"&amp;MATCH(A200,'Player 1 Rounds'!Q:Q,0)+1&amp;":J"&amp;-1+MATCH(2,'Player 1 Rounds'!E:E,0)),0),1))=TRUE(),"",INDEX(INDIRECT("'Player 1 Rounds'!q"&amp;MATCH(A200,'Player 1 Rounds'!Q:Q,0)+1&amp;":q"&amp;-1+MATCH(2,'Player 1 Rounds'!E:E,0)),MATCH(TRUE(),INDIRECT("'Player 1 Rounds'!J"&amp;MATCH(A200,'Player 1 Rounds'!Q:Q,0)+1&amp;":J"&amp;-1+MATCH(2,'Player 1 Rounds'!E:E,0)),0),1)),A$3:A200,0))=TRUE(),IF(ISNA(INDEX(INDIRECT("'Player 1 Rounds'!q"&amp;MATCH(A200,'Player 1 Rounds'!Q:Q,0)+1&amp;":q"&amp;-1+MATCH(2,'Player 1 Rounds'!E:E,0)),MATCH(TRUE(),INDIRECT("'Player 1 Rounds'!J"&amp;MATCH(A200,'Player 1 Rounds'!Q:Q,0)+1&amp;":J"&amp;-1+MATCH(2,'Player 1 Rounds'!E:E,0)),0),1))=TRUE(),"",INDEX(INDIRECT("'Player 1 Rounds'!q"&amp;MATCH(A200,'Player 1 Rounds'!Q:Q,0)+1&amp;":q"&amp;-1+MATCH(2,'Player 1 Rounds'!E:E,0)),MATCH(TRUE(),INDIRECT("'Player 1 Rounds'!J"&amp;MATCH(A200,'Player 1 Rounds'!Q:Q,0)+1&amp;":J"&amp;-1+MATCH(2,'Player 1 Rounds'!E:E,0)),0),1)),"")</f>
        <v/>
      </c>
      <c r="B201" s="14" t="str">
        <f ca="1">IF(ISERROR(INDEX('Player 1 Rounds'!O:O,MATCH(Head2Head!A201,'Player 1 Rounds'!Q:Q,0)))=TRUE,"",INDEX('Player 1 Rounds'!O:O,MATCH(Head2Head!A201,'Player 1 Rounds'!Q:Q,0)))</f>
        <v/>
      </c>
    </row>
    <row r="202" spans="1:2" ht="21.75" customHeight="1" x14ac:dyDescent="0.25">
      <c r="A202" s="13" t="str">
        <f ca="1">IF(ISNA(MATCH(IF(ISNA(INDEX(INDIRECT("'Player 1 Rounds'!q"&amp;MATCH(A201,'Player 1 Rounds'!Q:Q,0)+1&amp;":q"&amp;-1+MATCH(2,'Player 1 Rounds'!E:E,0)),MATCH(TRUE(),INDIRECT("'Player 1 Rounds'!J"&amp;MATCH(A201,'Player 1 Rounds'!Q:Q,0)+1&amp;":J"&amp;-1+MATCH(2,'Player 1 Rounds'!E:E,0)),0),1))=TRUE(),"",INDEX(INDIRECT("'Player 1 Rounds'!q"&amp;MATCH(A201,'Player 1 Rounds'!Q:Q,0)+1&amp;":q"&amp;-1+MATCH(2,'Player 1 Rounds'!E:E,0)),MATCH(TRUE(),INDIRECT("'Player 1 Rounds'!J"&amp;MATCH(A201,'Player 1 Rounds'!Q:Q,0)+1&amp;":J"&amp;-1+MATCH(2,'Player 1 Rounds'!E:E,0)),0),1)),A$3:A201,0))=TRUE(),IF(ISNA(INDEX(INDIRECT("'Player 1 Rounds'!q"&amp;MATCH(A201,'Player 1 Rounds'!Q:Q,0)+1&amp;":q"&amp;-1+MATCH(2,'Player 1 Rounds'!E:E,0)),MATCH(TRUE(),INDIRECT("'Player 1 Rounds'!J"&amp;MATCH(A201,'Player 1 Rounds'!Q:Q,0)+1&amp;":J"&amp;-1+MATCH(2,'Player 1 Rounds'!E:E,0)),0),1))=TRUE(),"",INDEX(INDIRECT("'Player 1 Rounds'!q"&amp;MATCH(A201,'Player 1 Rounds'!Q:Q,0)+1&amp;":q"&amp;-1+MATCH(2,'Player 1 Rounds'!E:E,0)),MATCH(TRUE(),INDIRECT("'Player 1 Rounds'!J"&amp;MATCH(A201,'Player 1 Rounds'!Q:Q,0)+1&amp;":J"&amp;-1+MATCH(2,'Player 1 Rounds'!E:E,0)),0),1)),"")</f>
        <v/>
      </c>
      <c r="B202" s="14" t="str">
        <f ca="1">IF(ISERROR(INDEX('Player 1 Rounds'!O:O,MATCH(Head2Head!A202,'Player 1 Rounds'!Q:Q,0)))=TRUE,"",INDEX('Player 1 Rounds'!O:O,MATCH(Head2Head!A202,'Player 1 Rounds'!Q:Q,0)))</f>
        <v/>
      </c>
    </row>
    <row r="203" spans="1:2" ht="21.75" customHeight="1" x14ac:dyDescent="0.25">
      <c r="A203" s="13" t="str">
        <f ca="1">IF(ISNA(MATCH(IF(ISNA(INDEX(INDIRECT("'Player 1 Rounds'!q"&amp;MATCH(A202,'Player 1 Rounds'!Q:Q,0)+1&amp;":q"&amp;-1+MATCH(2,'Player 1 Rounds'!E:E,0)),MATCH(TRUE(),INDIRECT("'Player 1 Rounds'!J"&amp;MATCH(A202,'Player 1 Rounds'!Q:Q,0)+1&amp;":J"&amp;-1+MATCH(2,'Player 1 Rounds'!E:E,0)),0),1))=TRUE(),"",INDEX(INDIRECT("'Player 1 Rounds'!q"&amp;MATCH(A202,'Player 1 Rounds'!Q:Q,0)+1&amp;":q"&amp;-1+MATCH(2,'Player 1 Rounds'!E:E,0)),MATCH(TRUE(),INDIRECT("'Player 1 Rounds'!J"&amp;MATCH(A202,'Player 1 Rounds'!Q:Q,0)+1&amp;":J"&amp;-1+MATCH(2,'Player 1 Rounds'!E:E,0)),0),1)),A$3:A202,0))=TRUE(),IF(ISNA(INDEX(INDIRECT("'Player 1 Rounds'!q"&amp;MATCH(A202,'Player 1 Rounds'!Q:Q,0)+1&amp;":q"&amp;-1+MATCH(2,'Player 1 Rounds'!E:E,0)),MATCH(TRUE(),INDIRECT("'Player 1 Rounds'!J"&amp;MATCH(A202,'Player 1 Rounds'!Q:Q,0)+1&amp;":J"&amp;-1+MATCH(2,'Player 1 Rounds'!E:E,0)),0),1))=TRUE(),"",INDEX(INDIRECT("'Player 1 Rounds'!q"&amp;MATCH(A202,'Player 1 Rounds'!Q:Q,0)+1&amp;":q"&amp;-1+MATCH(2,'Player 1 Rounds'!E:E,0)),MATCH(TRUE(),INDIRECT("'Player 1 Rounds'!J"&amp;MATCH(A202,'Player 1 Rounds'!Q:Q,0)+1&amp;":J"&amp;-1+MATCH(2,'Player 1 Rounds'!E:E,0)),0),1)),"")</f>
        <v/>
      </c>
      <c r="B203" s="14" t="str">
        <f ca="1">IF(ISERROR(INDEX('Player 1 Rounds'!O:O,MATCH(Head2Head!A203,'Player 1 Rounds'!Q:Q,0)))=TRUE,"",INDEX('Player 1 Rounds'!O:O,MATCH(Head2Head!A203,'Player 1 Rounds'!Q:Q,0)))</f>
        <v/>
      </c>
    </row>
    <row r="204" spans="1:2" ht="21.75" customHeight="1" x14ac:dyDescent="0.25">
      <c r="A204" s="13" t="str">
        <f ca="1">IF(ISNA(MATCH(IF(ISNA(INDEX(INDIRECT("'Player 1 Rounds'!q"&amp;MATCH(A203,'Player 1 Rounds'!Q:Q,0)+1&amp;":q"&amp;-1+MATCH(2,'Player 1 Rounds'!E:E,0)),MATCH(TRUE(),INDIRECT("'Player 1 Rounds'!J"&amp;MATCH(A203,'Player 1 Rounds'!Q:Q,0)+1&amp;":J"&amp;-1+MATCH(2,'Player 1 Rounds'!E:E,0)),0),1))=TRUE(),"",INDEX(INDIRECT("'Player 1 Rounds'!q"&amp;MATCH(A203,'Player 1 Rounds'!Q:Q,0)+1&amp;":q"&amp;-1+MATCH(2,'Player 1 Rounds'!E:E,0)),MATCH(TRUE(),INDIRECT("'Player 1 Rounds'!J"&amp;MATCH(A203,'Player 1 Rounds'!Q:Q,0)+1&amp;":J"&amp;-1+MATCH(2,'Player 1 Rounds'!E:E,0)),0),1)),A$3:A203,0))=TRUE(),IF(ISNA(INDEX(INDIRECT("'Player 1 Rounds'!q"&amp;MATCH(A203,'Player 1 Rounds'!Q:Q,0)+1&amp;":q"&amp;-1+MATCH(2,'Player 1 Rounds'!E:E,0)),MATCH(TRUE(),INDIRECT("'Player 1 Rounds'!J"&amp;MATCH(A203,'Player 1 Rounds'!Q:Q,0)+1&amp;":J"&amp;-1+MATCH(2,'Player 1 Rounds'!E:E,0)),0),1))=TRUE(),"",INDEX(INDIRECT("'Player 1 Rounds'!q"&amp;MATCH(A203,'Player 1 Rounds'!Q:Q,0)+1&amp;":q"&amp;-1+MATCH(2,'Player 1 Rounds'!E:E,0)),MATCH(TRUE(),INDIRECT("'Player 1 Rounds'!J"&amp;MATCH(A203,'Player 1 Rounds'!Q:Q,0)+1&amp;":J"&amp;-1+MATCH(2,'Player 1 Rounds'!E:E,0)),0),1)),"")</f>
        <v/>
      </c>
      <c r="B204" s="14" t="str">
        <f ca="1">IF(ISERROR(INDEX('Player 1 Rounds'!O:O,MATCH(Head2Head!A204,'Player 1 Rounds'!Q:Q,0)))=TRUE,"",INDEX('Player 1 Rounds'!O:O,MATCH(Head2Head!A204,'Player 1 Rounds'!Q:Q,0)))</f>
        <v/>
      </c>
    </row>
    <row r="205" spans="1:2" ht="21.75" customHeight="1" x14ac:dyDescent="0.25">
      <c r="A205" s="13" t="str">
        <f ca="1">IF(ISNA(MATCH(IF(ISNA(INDEX(INDIRECT("'Player 1 Rounds'!q"&amp;MATCH(A204,'Player 1 Rounds'!Q:Q,0)+1&amp;":q"&amp;-1+MATCH(2,'Player 1 Rounds'!E:E,0)),MATCH(TRUE(),INDIRECT("'Player 1 Rounds'!J"&amp;MATCH(A204,'Player 1 Rounds'!Q:Q,0)+1&amp;":J"&amp;-1+MATCH(2,'Player 1 Rounds'!E:E,0)),0),1))=TRUE(),"",INDEX(INDIRECT("'Player 1 Rounds'!q"&amp;MATCH(A204,'Player 1 Rounds'!Q:Q,0)+1&amp;":q"&amp;-1+MATCH(2,'Player 1 Rounds'!E:E,0)),MATCH(TRUE(),INDIRECT("'Player 1 Rounds'!J"&amp;MATCH(A204,'Player 1 Rounds'!Q:Q,0)+1&amp;":J"&amp;-1+MATCH(2,'Player 1 Rounds'!E:E,0)),0),1)),A$3:A204,0))=TRUE(),IF(ISNA(INDEX(INDIRECT("'Player 1 Rounds'!q"&amp;MATCH(A204,'Player 1 Rounds'!Q:Q,0)+1&amp;":q"&amp;-1+MATCH(2,'Player 1 Rounds'!E:E,0)),MATCH(TRUE(),INDIRECT("'Player 1 Rounds'!J"&amp;MATCH(A204,'Player 1 Rounds'!Q:Q,0)+1&amp;":J"&amp;-1+MATCH(2,'Player 1 Rounds'!E:E,0)),0),1))=TRUE(),"",INDEX(INDIRECT("'Player 1 Rounds'!q"&amp;MATCH(A204,'Player 1 Rounds'!Q:Q,0)+1&amp;":q"&amp;-1+MATCH(2,'Player 1 Rounds'!E:E,0)),MATCH(TRUE(),INDIRECT("'Player 1 Rounds'!J"&amp;MATCH(A204,'Player 1 Rounds'!Q:Q,0)+1&amp;":J"&amp;-1+MATCH(2,'Player 1 Rounds'!E:E,0)),0),1)),"")</f>
        <v/>
      </c>
      <c r="B205" s="14" t="str">
        <f ca="1">IF(ISERROR(INDEX('Player 1 Rounds'!O:O,MATCH(Head2Head!A205,'Player 1 Rounds'!Q:Q,0)))=TRUE,"",INDEX('Player 1 Rounds'!O:O,MATCH(Head2Head!A205,'Player 1 Rounds'!Q:Q,0)))</f>
        <v/>
      </c>
    </row>
    <row r="206" spans="1:2" ht="21.75" customHeight="1" x14ac:dyDescent="0.25">
      <c r="A206" s="13" t="str">
        <f ca="1">IF(ISNA(MATCH(IF(ISNA(INDEX(INDIRECT("'Player 1 Rounds'!q"&amp;MATCH(A205,'Player 1 Rounds'!Q:Q,0)+1&amp;":q"&amp;-1+MATCH(2,'Player 1 Rounds'!E:E,0)),MATCH(TRUE(),INDIRECT("'Player 1 Rounds'!J"&amp;MATCH(A205,'Player 1 Rounds'!Q:Q,0)+1&amp;":J"&amp;-1+MATCH(2,'Player 1 Rounds'!E:E,0)),0),1))=TRUE(),"",INDEX(INDIRECT("'Player 1 Rounds'!q"&amp;MATCH(A205,'Player 1 Rounds'!Q:Q,0)+1&amp;":q"&amp;-1+MATCH(2,'Player 1 Rounds'!E:E,0)),MATCH(TRUE(),INDIRECT("'Player 1 Rounds'!J"&amp;MATCH(A205,'Player 1 Rounds'!Q:Q,0)+1&amp;":J"&amp;-1+MATCH(2,'Player 1 Rounds'!E:E,0)),0),1)),A$3:A205,0))=TRUE(),IF(ISNA(INDEX(INDIRECT("'Player 1 Rounds'!q"&amp;MATCH(A205,'Player 1 Rounds'!Q:Q,0)+1&amp;":q"&amp;-1+MATCH(2,'Player 1 Rounds'!E:E,0)),MATCH(TRUE(),INDIRECT("'Player 1 Rounds'!J"&amp;MATCH(A205,'Player 1 Rounds'!Q:Q,0)+1&amp;":J"&amp;-1+MATCH(2,'Player 1 Rounds'!E:E,0)),0),1))=TRUE(),"",INDEX(INDIRECT("'Player 1 Rounds'!q"&amp;MATCH(A205,'Player 1 Rounds'!Q:Q,0)+1&amp;":q"&amp;-1+MATCH(2,'Player 1 Rounds'!E:E,0)),MATCH(TRUE(),INDIRECT("'Player 1 Rounds'!J"&amp;MATCH(A205,'Player 1 Rounds'!Q:Q,0)+1&amp;":J"&amp;-1+MATCH(2,'Player 1 Rounds'!E:E,0)),0),1)),"")</f>
        <v/>
      </c>
      <c r="B206" s="14" t="str">
        <f ca="1">IF(ISERROR(INDEX('Player 1 Rounds'!O:O,MATCH(Head2Head!A206,'Player 1 Rounds'!Q:Q,0)))=TRUE,"",INDEX('Player 1 Rounds'!O:O,MATCH(Head2Head!A206,'Player 1 Rounds'!Q:Q,0)))</f>
        <v/>
      </c>
    </row>
    <row r="207" spans="1:2" ht="21.75" customHeight="1" x14ac:dyDescent="0.25">
      <c r="A207" s="13" t="str">
        <f ca="1">IF(ISNA(MATCH(IF(ISNA(INDEX(INDIRECT("'Player 1 Rounds'!q"&amp;MATCH(A206,'Player 1 Rounds'!Q:Q,0)+1&amp;":q"&amp;-1+MATCH(2,'Player 1 Rounds'!E:E,0)),MATCH(TRUE(),INDIRECT("'Player 1 Rounds'!J"&amp;MATCH(A206,'Player 1 Rounds'!Q:Q,0)+1&amp;":J"&amp;-1+MATCH(2,'Player 1 Rounds'!E:E,0)),0),1))=TRUE(),"",INDEX(INDIRECT("'Player 1 Rounds'!q"&amp;MATCH(A206,'Player 1 Rounds'!Q:Q,0)+1&amp;":q"&amp;-1+MATCH(2,'Player 1 Rounds'!E:E,0)),MATCH(TRUE(),INDIRECT("'Player 1 Rounds'!J"&amp;MATCH(A206,'Player 1 Rounds'!Q:Q,0)+1&amp;":J"&amp;-1+MATCH(2,'Player 1 Rounds'!E:E,0)),0),1)),A$3:A206,0))=TRUE(),IF(ISNA(INDEX(INDIRECT("'Player 1 Rounds'!q"&amp;MATCH(A206,'Player 1 Rounds'!Q:Q,0)+1&amp;":q"&amp;-1+MATCH(2,'Player 1 Rounds'!E:E,0)),MATCH(TRUE(),INDIRECT("'Player 1 Rounds'!J"&amp;MATCH(A206,'Player 1 Rounds'!Q:Q,0)+1&amp;":J"&amp;-1+MATCH(2,'Player 1 Rounds'!E:E,0)),0),1))=TRUE(),"",INDEX(INDIRECT("'Player 1 Rounds'!q"&amp;MATCH(A206,'Player 1 Rounds'!Q:Q,0)+1&amp;":q"&amp;-1+MATCH(2,'Player 1 Rounds'!E:E,0)),MATCH(TRUE(),INDIRECT("'Player 1 Rounds'!J"&amp;MATCH(A206,'Player 1 Rounds'!Q:Q,0)+1&amp;":J"&amp;-1+MATCH(2,'Player 1 Rounds'!E:E,0)),0),1)),"")</f>
        <v/>
      </c>
      <c r="B207" s="14" t="str">
        <f ca="1">IF(ISERROR(INDEX('Player 1 Rounds'!O:O,MATCH(Head2Head!A207,'Player 1 Rounds'!Q:Q,0)))=TRUE,"",INDEX('Player 1 Rounds'!O:O,MATCH(Head2Head!A207,'Player 1 Rounds'!Q:Q,0)))</f>
        <v/>
      </c>
    </row>
    <row r="208" spans="1:2" ht="21.75" customHeight="1" x14ac:dyDescent="0.25">
      <c r="A208" s="13" t="str">
        <f ca="1">IF(ISNA(MATCH(IF(ISNA(INDEX(INDIRECT("'Player 1 Rounds'!q"&amp;MATCH(A207,'Player 1 Rounds'!Q:Q,0)+1&amp;":q"&amp;-1+MATCH(2,'Player 1 Rounds'!E:E,0)),MATCH(TRUE(),INDIRECT("'Player 1 Rounds'!J"&amp;MATCH(A207,'Player 1 Rounds'!Q:Q,0)+1&amp;":J"&amp;-1+MATCH(2,'Player 1 Rounds'!E:E,0)),0),1))=TRUE(),"",INDEX(INDIRECT("'Player 1 Rounds'!q"&amp;MATCH(A207,'Player 1 Rounds'!Q:Q,0)+1&amp;":q"&amp;-1+MATCH(2,'Player 1 Rounds'!E:E,0)),MATCH(TRUE(),INDIRECT("'Player 1 Rounds'!J"&amp;MATCH(A207,'Player 1 Rounds'!Q:Q,0)+1&amp;":J"&amp;-1+MATCH(2,'Player 1 Rounds'!E:E,0)),0),1)),A$3:A207,0))=TRUE(),IF(ISNA(INDEX(INDIRECT("'Player 1 Rounds'!q"&amp;MATCH(A207,'Player 1 Rounds'!Q:Q,0)+1&amp;":q"&amp;-1+MATCH(2,'Player 1 Rounds'!E:E,0)),MATCH(TRUE(),INDIRECT("'Player 1 Rounds'!J"&amp;MATCH(A207,'Player 1 Rounds'!Q:Q,0)+1&amp;":J"&amp;-1+MATCH(2,'Player 1 Rounds'!E:E,0)),0),1))=TRUE(),"",INDEX(INDIRECT("'Player 1 Rounds'!q"&amp;MATCH(A207,'Player 1 Rounds'!Q:Q,0)+1&amp;":q"&amp;-1+MATCH(2,'Player 1 Rounds'!E:E,0)),MATCH(TRUE(),INDIRECT("'Player 1 Rounds'!J"&amp;MATCH(A207,'Player 1 Rounds'!Q:Q,0)+1&amp;":J"&amp;-1+MATCH(2,'Player 1 Rounds'!E:E,0)),0),1)),"")</f>
        <v/>
      </c>
      <c r="B208" s="14" t="str">
        <f ca="1">IF(ISERROR(INDEX('Player 1 Rounds'!O:O,MATCH(Head2Head!A208,'Player 1 Rounds'!Q:Q,0)))=TRUE,"",INDEX('Player 1 Rounds'!O:O,MATCH(Head2Head!A208,'Player 1 Rounds'!Q:Q,0)))</f>
        <v/>
      </c>
    </row>
    <row r="209" spans="1:2" ht="21.75" customHeight="1" x14ac:dyDescent="0.25">
      <c r="A209" s="13" t="str">
        <f ca="1">IF(ISNA(MATCH(IF(ISNA(INDEX(INDIRECT("'Player 1 Rounds'!q"&amp;MATCH(A208,'Player 1 Rounds'!Q:Q,0)+1&amp;":q"&amp;-1+MATCH(2,'Player 1 Rounds'!E:E,0)),MATCH(TRUE(),INDIRECT("'Player 1 Rounds'!J"&amp;MATCH(A208,'Player 1 Rounds'!Q:Q,0)+1&amp;":J"&amp;-1+MATCH(2,'Player 1 Rounds'!E:E,0)),0),1))=TRUE(),"",INDEX(INDIRECT("'Player 1 Rounds'!q"&amp;MATCH(A208,'Player 1 Rounds'!Q:Q,0)+1&amp;":q"&amp;-1+MATCH(2,'Player 1 Rounds'!E:E,0)),MATCH(TRUE(),INDIRECT("'Player 1 Rounds'!J"&amp;MATCH(A208,'Player 1 Rounds'!Q:Q,0)+1&amp;":J"&amp;-1+MATCH(2,'Player 1 Rounds'!E:E,0)),0),1)),A$3:A208,0))=TRUE(),IF(ISNA(INDEX(INDIRECT("'Player 1 Rounds'!q"&amp;MATCH(A208,'Player 1 Rounds'!Q:Q,0)+1&amp;":q"&amp;-1+MATCH(2,'Player 1 Rounds'!E:E,0)),MATCH(TRUE(),INDIRECT("'Player 1 Rounds'!J"&amp;MATCH(A208,'Player 1 Rounds'!Q:Q,0)+1&amp;":J"&amp;-1+MATCH(2,'Player 1 Rounds'!E:E,0)),0),1))=TRUE(),"",INDEX(INDIRECT("'Player 1 Rounds'!q"&amp;MATCH(A208,'Player 1 Rounds'!Q:Q,0)+1&amp;":q"&amp;-1+MATCH(2,'Player 1 Rounds'!E:E,0)),MATCH(TRUE(),INDIRECT("'Player 1 Rounds'!J"&amp;MATCH(A208,'Player 1 Rounds'!Q:Q,0)+1&amp;":J"&amp;-1+MATCH(2,'Player 1 Rounds'!E:E,0)),0),1)),"")</f>
        <v/>
      </c>
      <c r="B209" s="14" t="str">
        <f ca="1">IF(ISERROR(INDEX('Player 1 Rounds'!O:O,MATCH(Head2Head!A209,'Player 1 Rounds'!Q:Q,0)))=TRUE,"",INDEX('Player 1 Rounds'!O:O,MATCH(Head2Head!A209,'Player 1 Rounds'!Q:Q,0)))</f>
        <v/>
      </c>
    </row>
    <row r="210" spans="1:2" ht="21.75" customHeight="1" x14ac:dyDescent="0.25">
      <c r="A210" s="13" t="str">
        <f ca="1">IF(ISNA(MATCH(IF(ISNA(INDEX(INDIRECT("'Player 1 Rounds'!q"&amp;MATCH(A209,'Player 1 Rounds'!Q:Q,0)+1&amp;":q"&amp;-1+MATCH(2,'Player 1 Rounds'!E:E,0)),MATCH(TRUE(),INDIRECT("'Player 1 Rounds'!J"&amp;MATCH(A209,'Player 1 Rounds'!Q:Q,0)+1&amp;":J"&amp;-1+MATCH(2,'Player 1 Rounds'!E:E,0)),0),1))=TRUE(),"",INDEX(INDIRECT("'Player 1 Rounds'!q"&amp;MATCH(A209,'Player 1 Rounds'!Q:Q,0)+1&amp;":q"&amp;-1+MATCH(2,'Player 1 Rounds'!E:E,0)),MATCH(TRUE(),INDIRECT("'Player 1 Rounds'!J"&amp;MATCH(A209,'Player 1 Rounds'!Q:Q,0)+1&amp;":J"&amp;-1+MATCH(2,'Player 1 Rounds'!E:E,0)),0),1)),A$3:A209,0))=TRUE(),IF(ISNA(INDEX(INDIRECT("'Player 1 Rounds'!q"&amp;MATCH(A209,'Player 1 Rounds'!Q:Q,0)+1&amp;":q"&amp;-1+MATCH(2,'Player 1 Rounds'!E:E,0)),MATCH(TRUE(),INDIRECT("'Player 1 Rounds'!J"&amp;MATCH(A209,'Player 1 Rounds'!Q:Q,0)+1&amp;":J"&amp;-1+MATCH(2,'Player 1 Rounds'!E:E,0)),0),1))=TRUE(),"",INDEX(INDIRECT("'Player 1 Rounds'!q"&amp;MATCH(A209,'Player 1 Rounds'!Q:Q,0)+1&amp;":q"&amp;-1+MATCH(2,'Player 1 Rounds'!E:E,0)),MATCH(TRUE(),INDIRECT("'Player 1 Rounds'!J"&amp;MATCH(A209,'Player 1 Rounds'!Q:Q,0)+1&amp;":J"&amp;-1+MATCH(2,'Player 1 Rounds'!E:E,0)),0),1)),"")</f>
        <v/>
      </c>
      <c r="B210" s="14" t="str">
        <f ca="1">IF(ISERROR(INDEX('Player 1 Rounds'!O:O,MATCH(Head2Head!A210,'Player 1 Rounds'!Q:Q,0)))=TRUE,"",INDEX('Player 1 Rounds'!O:O,MATCH(Head2Head!A210,'Player 1 Rounds'!Q:Q,0)))</f>
        <v/>
      </c>
    </row>
    <row r="211" spans="1:2" ht="21.75" customHeight="1" x14ac:dyDescent="0.25">
      <c r="A211" s="13" t="str">
        <f ca="1">IF(ISNA(MATCH(IF(ISNA(INDEX(INDIRECT("'Player 1 Rounds'!q"&amp;MATCH(A210,'Player 1 Rounds'!Q:Q,0)+1&amp;":q"&amp;-1+MATCH(2,'Player 1 Rounds'!E:E,0)),MATCH(TRUE(),INDIRECT("'Player 1 Rounds'!J"&amp;MATCH(A210,'Player 1 Rounds'!Q:Q,0)+1&amp;":J"&amp;-1+MATCH(2,'Player 1 Rounds'!E:E,0)),0),1))=TRUE(),"",INDEX(INDIRECT("'Player 1 Rounds'!q"&amp;MATCH(A210,'Player 1 Rounds'!Q:Q,0)+1&amp;":q"&amp;-1+MATCH(2,'Player 1 Rounds'!E:E,0)),MATCH(TRUE(),INDIRECT("'Player 1 Rounds'!J"&amp;MATCH(A210,'Player 1 Rounds'!Q:Q,0)+1&amp;":J"&amp;-1+MATCH(2,'Player 1 Rounds'!E:E,0)),0),1)),A$3:A210,0))=TRUE(),IF(ISNA(INDEX(INDIRECT("'Player 1 Rounds'!q"&amp;MATCH(A210,'Player 1 Rounds'!Q:Q,0)+1&amp;":q"&amp;-1+MATCH(2,'Player 1 Rounds'!E:E,0)),MATCH(TRUE(),INDIRECT("'Player 1 Rounds'!J"&amp;MATCH(A210,'Player 1 Rounds'!Q:Q,0)+1&amp;":J"&amp;-1+MATCH(2,'Player 1 Rounds'!E:E,0)),0),1))=TRUE(),"",INDEX(INDIRECT("'Player 1 Rounds'!q"&amp;MATCH(A210,'Player 1 Rounds'!Q:Q,0)+1&amp;":q"&amp;-1+MATCH(2,'Player 1 Rounds'!E:E,0)),MATCH(TRUE(),INDIRECT("'Player 1 Rounds'!J"&amp;MATCH(A210,'Player 1 Rounds'!Q:Q,0)+1&amp;":J"&amp;-1+MATCH(2,'Player 1 Rounds'!E:E,0)),0),1)),"")</f>
        <v/>
      </c>
      <c r="B211" s="14" t="str">
        <f ca="1">IF(ISERROR(INDEX('Player 1 Rounds'!O:O,MATCH(Head2Head!A211,'Player 1 Rounds'!Q:Q,0)))=TRUE,"",INDEX('Player 1 Rounds'!O:O,MATCH(Head2Head!A211,'Player 1 Rounds'!Q:Q,0)))</f>
        <v/>
      </c>
    </row>
    <row r="212" spans="1:2" ht="21.75" customHeight="1" x14ac:dyDescent="0.25">
      <c r="A212" s="13" t="str">
        <f ca="1">IF(ISNA(MATCH(IF(ISNA(INDEX(INDIRECT("'Player 1 Rounds'!q"&amp;MATCH(A211,'Player 1 Rounds'!Q:Q,0)+1&amp;":q"&amp;-1+MATCH(2,'Player 1 Rounds'!E:E,0)),MATCH(TRUE(),INDIRECT("'Player 1 Rounds'!J"&amp;MATCH(A211,'Player 1 Rounds'!Q:Q,0)+1&amp;":J"&amp;-1+MATCH(2,'Player 1 Rounds'!E:E,0)),0),1))=TRUE(),"",INDEX(INDIRECT("'Player 1 Rounds'!q"&amp;MATCH(A211,'Player 1 Rounds'!Q:Q,0)+1&amp;":q"&amp;-1+MATCH(2,'Player 1 Rounds'!E:E,0)),MATCH(TRUE(),INDIRECT("'Player 1 Rounds'!J"&amp;MATCH(A211,'Player 1 Rounds'!Q:Q,0)+1&amp;":J"&amp;-1+MATCH(2,'Player 1 Rounds'!E:E,0)),0),1)),A$3:A211,0))=TRUE(),IF(ISNA(INDEX(INDIRECT("'Player 1 Rounds'!q"&amp;MATCH(A211,'Player 1 Rounds'!Q:Q,0)+1&amp;":q"&amp;-1+MATCH(2,'Player 1 Rounds'!E:E,0)),MATCH(TRUE(),INDIRECT("'Player 1 Rounds'!J"&amp;MATCH(A211,'Player 1 Rounds'!Q:Q,0)+1&amp;":J"&amp;-1+MATCH(2,'Player 1 Rounds'!E:E,0)),0),1))=TRUE(),"",INDEX(INDIRECT("'Player 1 Rounds'!q"&amp;MATCH(A211,'Player 1 Rounds'!Q:Q,0)+1&amp;":q"&amp;-1+MATCH(2,'Player 1 Rounds'!E:E,0)),MATCH(TRUE(),INDIRECT("'Player 1 Rounds'!J"&amp;MATCH(A211,'Player 1 Rounds'!Q:Q,0)+1&amp;":J"&amp;-1+MATCH(2,'Player 1 Rounds'!E:E,0)),0),1)),"")</f>
        <v/>
      </c>
      <c r="B212" s="14" t="str">
        <f ca="1">IF(ISERROR(INDEX('Player 1 Rounds'!O:O,MATCH(Head2Head!A212,'Player 1 Rounds'!Q:Q,0)))=TRUE,"",INDEX('Player 1 Rounds'!O:O,MATCH(Head2Head!A212,'Player 1 Rounds'!Q:Q,0)))</f>
        <v/>
      </c>
    </row>
    <row r="213" spans="1:2" ht="21.75" customHeight="1" x14ac:dyDescent="0.25">
      <c r="A213" s="13" t="str">
        <f ca="1">IF(ISNA(MATCH(IF(ISNA(INDEX(INDIRECT("'Player 1 Rounds'!q"&amp;MATCH(A212,'Player 1 Rounds'!Q:Q,0)+1&amp;":q"&amp;-1+MATCH(2,'Player 1 Rounds'!E:E,0)),MATCH(TRUE(),INDIRECT("'Player 1 Rounds'!J"&amp;MATCH(A212,'Player 1 Rounds'!Q:Q,0)+1&amp;":J"&amp;-1+MATCH(2,'Player 1 Rounds'!E:E,0)),0),1))=TRUE(),"",INDEX(INDIRECT("'Player 1 Rounds'!q"&amp;MATCH(A212,'Player 1 Rounds'!Q:Q,0)+1&amp;":q"&amp;-1+MATCH(2,'Player 1 Rounds'!E:E,0)),MATCH(TRUE(),INDIRECT("'Player 1 Rounds'!J"&amp;MATCH(A212,'Player 1 Rounds'!Q:Q,0)+1&amp;":J"&amp;-1+MATCH(2,'Player 1 Rounds'!E:E,0)),0),1)),A$3:A212,0))=TRUE(),IF(ISNA(INDEX(INDIRECT("'Player 1 Rounds'!q"&amp;MATCH(A212,'Player 1 Rounds'!Q:Q,0)+1&amp;":q"&amp;-1+MATCH(2,'Player 1 Rounds'!E:E,0)),MATCH(TRUE(),INDIRECT("'Player 1 Rounds'!J"&amp;MATCH(A212,'Player 1 Rounds'!Q:Q,0)+1&amp;":J"&amp;-1+MATCH(2,'Player 1 Rounds'!E:E,0)),0),1))=TRUE(),"",INDEX(INDIRECT("'Player 1 Rounds'!q"&amp;MATCH(A212,'Player 1 Rounds'!Q:Q,0)+1&amp;":q"&amp;-1+MATCH(2,'Player 1 Rounds'!E:E,0)),MATCH(TRUE(),INDIRECT("'Player 1 Rounds'!J"&amp;MATCH(A212,'Player 1 Rounds'!Q:Q,0)+1&amp;":J"&amp;-1+MATCH(2,'Player 1 Rounds'!E:E,0)),0),1)),"")</f>
        <v/>
      </c>
      <c r="B213" s="14" t="str">
        <f ca="1">IF(ISERROR(INDEX('Player 1 Rounds'!O:O,MATCH(Head2Head!A213,'Player 1 Rounds'!Q:Q,0)))=TRUE,"",INDEX('Player 1 Rounds'!O:O,MATCH(Head2Head!A213,'Player 1 Rounds'!Q:Q,0)))</f>
        <v/>
      </c>
    </row>
    <row r="214" spans="1:2" ht="21.75" customHeight="1" x14ac:dyDescent="0.25">
      <c r="A214" s="13" t="str">
        <f ca="1">IF(ISNA(MATCH(IF(ISNA(INDEX(INDIRECT("'Player 1 Rounds'!q"&amp;MATCH(A213,'Player 1 Rounds'!Q:Q,0)+1&amp;":q"&amp;-1+MATCH(2,'Player 1 Rounds'!E:E,0)),MATCH(TRUE(),INDIRECT("'Player 1 Rounds'!J"&amp;MATCH(A213,'Player 1 Rounds'!Q:Q,0)+1&amp;":J"&amp;-1+MATCH(2,'Player 1 Rounds'!E:E,0)),0),1))=TRUE(),"",INDEX(INDIRECT("'Player 1 Rounds'!q"&amp;MATCH(A213,'Player 1 Rounds'!Q:Q,0)+1&amp;":q"&amp;-1+MATCH(2,'Player 1 Rounds'!E:E,0)),MATCH(TRUE(),INDIRECT("'Player 1 Rounds'!J"&amp;MATCH(A213,'Player 1 Rounds'!Q:Q,0)+1&amp;":J"&amp;-1+MATCH(2,'Player 1 Rounds'!E:E,0)),0),1)),A$3:A213,0))=TRUE(),IF(ISNA(INDEX(INDIRECT("'Player 1 Rounds'!q"&amp;MATCH(A213,'Player 1 Rounds'!Q:Q,0)+1&amp;":q"&amp;-1+MATCH(2,'Player 1 Rounds'!E:E,0)),MATCH(TRUE(),INDIRECT("'Player 1 Rounds'!J"&amp;MATCH(A213,'Player 1 Rounds'!Q:Q,0)+1&amp;":J"&amp;-1+MATCH(2,'Player 1 Rounds'!E:E,0)),0),1))=TRUE(),"",INDEX(INDIRECT("'Player 1 Rounds'!q"&amp;MATCH(A213,'Player 1 Rounds'!Q:Q,0)+1&amp;":q"&amp;-1+MATCH(2,'Player 1 Rounds'!E:E,0)),MATCH(TRUE(),INDIRECT("'Player 1 Rounds'!J"&amp;MATCH(A213,'Player 1 Rounds'!Q:Q,0)+1&amp;":J"&amp;-1+MATCH(2,'Player 1 Rounds'!E:E,0)),0),1)),"")</f>
        <v/>
      </c>
      <c r="B214" s="14" t="str">
        <f ca="1">IF(ISERROR(INDEX('Player 1 Rounds'!O:O,MATCH(Head2Head!A214,'Player 1 Rounds'!Q:Q,0)))=TRUE,"",INDEX('Player 1 Rounds'!O:O,MATCH(Head2Head!A214,'Player 1 Rounds'!Q:Q,0)))</f>
        <v/>
      </c>
    </row>
    <row r="215" spans="1:2" ht="21.75" customHeight="1" x14ac:dyDescent="0.25">
      <c r="A215" s="13" t="str">
        <f ca="1">IF(ISNA(MATCH(IF(ISNA(INDEX(INDIRECT("'Player 1 Rounds'!q"&amp;MATCH(A214,'Player 1 Rounds'!Q:Q,0)+1&amp;":q"&amp;-1+MATCH(2,'Player 1 Rounds'!E:E,0)),MATCH(TRUE(),INDIRECT("'Player 1 Rounds'!J"&amp;MATCH(A214,'Player 1 Rounds'!Q:Q,0)+1&amp;":J"&amp;-1+MATCH(2,'Player 1 Rounds'!E:E,0)),0),1))=TRUE(),"",INDEX(INDIRECT("'Player 1 Rounds'!q"&amp;MATCH(A214,'Player 1 Rounds'!Q:Q,0)+1&amp;":q"&amp;-1+MATCH(2,'Player 1 Rounds'!E:E,0)),MATCH(TRUE(),INDIRECT("'Player 1 Rounds'!J"&amp;MATCH(A214,'Player 1 Rounds'!Q:Q,0)+1&amp;":J"&amp;-1+MATCH(2,'Player 1 Rounds'!E:E,0)),0),1)),A$3:A214,0))=TRUE(),IF(ISNA(INDEX(INDIRECT("'Player 1 Rounds'!q"&amp;MATCH(A214,'Player 1 Rounds'!Q:Q,0)+1&amp;":q"&amp;-1+MATCH(2,'Player 1 Rounds'!E:E,0)),MATCH(TRUE(),INDIRECT("'Player 1 Rounds'!J"&amp;MATCH(A214,'Player 1 Rounds'!Q:Q,0)+1&amp;":J"&amp;-1+MATCH(2,'Player 1 Rounds'!E:E,0)),0),1))=TRUE(),"",INDEX(INDIRECT("'Player 1 Rounds'!q"&amp;MATCH(A214,'Player 1 Rounds'!Q:Q,0)+1&amp;":q"&amp;-1+MATCH(2,'Player 1 Rounds'!E:E,0)),MATCH(TRUE(),INDIRECT("'Player 1 Rounds'!J"&amp;MATCH(A214,'Player 1 Rounds'!Q:Q,0)+1&amp;":J"&amp;-1+MATCH(2,'Player 1 Rounds'!E:E,0)),0),1)),"")</f>
        <v/>
      </c>
      <c r="B215" s="14" t="str">
        <f ca="1">IF(ISERROR(INDEX('Player 1 Rounds'!O:O,MATCH(Head2Head!A215,'Player 1 Rounds'!Q:Q,0)))=TRUE,"",INDEX('Player 1 Rounds'!O:O,MATCH(Head2Head!A215,'Player 1 Rounds'!Q:Q,0)))</f>
        <v/>
      </c>
    </row>
    <row r="216" spans="1:2" ht="21.75" customHeight="1" x14ac:dyDescent="0.25">
      <c r="A216" s="13" t="str">
        <f ca="1">IF(ISNA(MATCH(IF(ISNA(INDEX(INDIRECT("'Player 1 Rounds'!q"&amp;MATCH(A215,'Player 1 Rounds'!Q:Q,0)+1&amp;":q"&amp;-1+MATCH(2,'Player 1 Rounds'!E:E,0)),MATCH(TRUE(),INDIRECT("'Player 1 Rounds'!J"&amp;MATCH(A215,'Player 1 Rounds'!Q:Q,0)+1&amp;":J"&amp;-1+MATCH(2,'Player 1 Rounds'!E:E,0)),0),1))=TRUE(),"",INDEX(INDIRECT("'Player 1 Rounds'!q"&amp;MATCH(A215,'Player 1 Rounds'!Q:Q,0)+1&amp;":q"&amp;-1+MATCH(2,'Player 1 Rounds'!E:E,0)),MATCH(TRUE(),INDIRECT("'Player 1 Rounds'!J"&amp;MATCH(A215,'Player 1 Rounds'!Q:Q,0)+1&amp;":J"&amp;-1+MATCH(2,'Player 1 Rounds'!E:E,0)),0),1)),A$3:A215,0))=TRUE(),IF(ISNA(INDEX(INDIRECT("'Player 1 Rounds'!q"&amp;MATCH(A215,'Player 1 Rounds'!Q:Q,0)+1&amp;":q"&amp;-1+MATCH(2,'Player 1 Rounds'!E:E,0)),MATCH(TRUE(),INDIRECT("'Player 1 Rounds'!J"&amp;MATCH(A215,'Player 1 Rounds'!Q:Q,0)+1&amp;":J"&amp;-1+MATCH(2,'Player 1 Rounds'!E:E,0)),0),1))=TRUE(),"",INDEX(INDIRECT("'Player 1 Rounds'!q"&amp;MATCH(A215,'Player 1 Rounds'!Q:Q,0)+1&amp;":q"&amp;-1+MATCH(2,'Player 1 Rounds'!E:E,0)),MATCH(TRUE(),INDIRECT("'Player 1 Rounds'!J"&amp;MATCH(A215,'Player 1 Rounds'!Q:Q,0)+1&amp;":J"&amp;-1+MATCH(2,'Player 1 Rounds'!E:E,0)),0),1)),"")</f>
        <v/>
      </c>
      <c r="B216" s="14" t="str">
        <f ca="1">IF(ISERROR(INDEX('Player 1 Rounds'!O:O,MATCH(Head2Head!A216,'Player 1 Rounds'!Q:Q,0)))=TRUE,"",INDEX('Player 1 Rounds'!O:O,MATCH(Head2Head!A216,'Player 1 Rounds'!Q:Q,0)))</f>
        <v/>
      </c>
    </row>
    <row r="217" spans="1:2" ht="21.75" customHeight="1" x14ac:dyDescent="0.25">
      <c r="A217" s="13" t="str">
        <f ca="1">IF(ISNA(MATCH(IF(ISNA(INDEX(INDIRECT("'Player 1 Rounds'!q"&amp;MATCH(A216,'Player 1 Rounds'!Q:Q,0)+1&amp;":q"&amp;-1+MATCH(2,'Player 1 Rounds'!E:E,0)),MATCH(TRUE(),INDIRECT("'Player 1 Rounds'!J"&amp;MATCH(A216,'Player 1 Rounds'!Q:Q,0)+1&amp;":J"&amp;-1+MATCH(2,'Player 1 Rounds'!E:E,0)),0),1))=TRUE(),"",INDEX(INDIRECT("'Player 1 Rounds'!q"&amp;MATCH(A216,'Player 1 Rounds'!Q:Q,0)+1&amp;":q"&amp;-1+MATCH(2,'Player 1 Rounds'!E:E,0)),MATCH(TRUE(),INDIRECT("'Player 1 Rounds'!J"&amp;MATCH(A216,'Player 1 Rounds'!Q:Q,0)+1&amp;":J"&amp;-1+MATCH(2,'Player 1 Rounds'!E:E,0)),0),1)),A$3:A216,0))=TRUE(),IF(ISNA(INDEX(INDIRECT("'Player 1 Rounds'!q"&amp;MATCH(A216,'Player 1 Rounds'!Q:Q,0)+1&amp;":q"&amp;-1+MATCH(2,'Player 1 Rounds'!E:E,0)),MATCH(TRUE(),INDIRECT("'Player 1 Rounds'!J"&amp;MATCH(A216,'Player 1 Rounds'!Q:Q,0)+1&amp;":J"&amp;-1+MATCH(2,'Player 1 Rounds'!E:E,0)),0),1))=TRUE(),"",INDEX(INDIRECT("'Player 1 Rounds'!q"&amp;MATCH(A216,'Player 1 Rounds'!Q:Q,0)+1&amp;":q"&amp;-1+MATCH(2,'Player 1 Rounds'!E:E,0)),MATCH(TRUE(),INDIRECT("'Player 1 Rounds'!J"&amp;MATCH(A216,'Player 1 Rounds'!Q:Q,0)+1&amp;":J"&amp;-1+MATCH(2,'Player 1 Rounds'!E:E,0)),0),1)),"")</f>
        <v/>
      </c>
      <c r="B217" s="14" t="str">
        <f ca="1">IF(ISERROR(INDEX('Player 1 Rounds'!O:O,MATCH(Head2Head!A217,'Player 1 Rounds'!Q:Q,0)))=TRUE,"",INDEX('Player 1 Rounds'!O:O,MATCH(Head2Head!A217,'Player 1 Rounds'!Q:Q,0)))</f>
        <v/>
      </c>
    </row>
    <row r="218" spans="1:2" ht="21.75" customHeight="1" x14ac:dyDescent="0.25">
      <c r="A218" s="13" t="str">
        <f ca="1">IF(ISNA(MATCH(IF(ISNA(INDEX(INDIRECT("'Player 1 Rounds'!q"&amp;MATCH(A217,'Player 1 Rounds'!Q:Q,0)+1&amp;":q"&amp;-1+MATCH(2,'Player 1 Rounds'!E:E,0)),MATCH(TRUE(),INDIRECT("'Player 1 Rounds'!J"&amp;MATCH(A217,'Player 1 Rounds'!Q:Q,0)+1&amp;":J"&amp;-1+MATCH(2,'Player 1 Rounds'!E:E,0)),0),1))=TRUE(),"",INDEX(INDIRECT("'Player 1 Rounds'!q"&amp;MATCH(A217,'Player 1 Rounds'!Q:Q,0)+1&amp;":q"&amp;-1+MATCH(2,'Player 1 Rounds'!E:E,0)),MATCH(TRUE(),INDIRECT("'Player 1 Rounds'!J"&amp;MATCH(A217,'Player 1 Rounds'!Q:Q,0)+1&amp;":J"&amp;-1+MATCH(2,'Player 1 Rounds'!E:E,0)),0),1)),A$3:A217,0))=TRUE(),IF(ISNA(INDEX(INDIRECT("'Player 1 Rounds'!q"&amp;MATCH(A217,'Player 1 Rounds'!Q:Q,0)+1&amp;":q"&amp;-1+MATCH(2,'Player 1 Rounds'!E:E,0)),MATCH(TRUE(),INDIRECT("'Player 1 Rounds'!J"&amp;MATCH(A217,'Player 1 Rounds'!Q:Q,0)+1&amp;":J"&amp;-1+MATCH(2,'Player 1 Rounds'!E:E,0)),0),1))=TRUE(),"",INDEX(INDIRECT("'Player 1 Rounds'!q"&amp;MATCH(A217,'Player 1 Rounds'!Q:Q,0)+1&amp;":q"&amp;-1+MATCH(2,'Player 1 Rounds'!E:E,0)),MATCH(TRUE(),INDIRECT("'Player 1 Rounds'!J"&amp;MATCH(A217,'Player 1 Rounds'!Q:Q,0)+1&amp;":J"&amp;-1+MATCH(2,'Player 1 Rounds'!E:E,0)),0),1)),"")</f>
        <v/>
      </c>
      <c r="B218" s="14" t="str">
        <f ca="1">IF(ISERROR(INDEX('Player 1 Rounds'!O:O,MATCH(Head2Head!A218,'Player 1 Rounds'!Q:Q,0)))=TRUE,"",INDEX('Player 1 Rounds'!O:O,MATCH(Head2Head!A218,'Player 1 Rounds'!Q:Q,0)))</f>
        <v/>
      </c>
    </row>
    <row r="219" spans="1:2" ht="21.75" customHeight="1" x14ac:dyDescent="0.25">
      <c r="A219" s="13" t="str">
        <f ca="1">IF(ISNA(MATCH(IF(ISNA(INDEX(INDIRECT("'Player 1 Rounds'!q"&amp;MATCH(A218,'Player 1 Rounds'!Q:Q,0)+1&amp;":q"&amp;-1+MATCH(2,'Player 1 Rounds'!E:E,0)),MATCH(TRUE(),INDIRECT("'Player 1 Rounds'!J"&amp;MATCH(A218,'Player 1 Rounds'!Q:Q,0)+1&amp;":J"&amp;-1+MATCH(2,'Player 1 Rounds'!E:E,0)),0),1))=TRUE(),"",INDEX(INDIRECT("'Player 1 Rounds'!q"&amp;MATCH(A218,'Player 1 Rounds'!Q:Q,0)+1&amp;":q"&amp;-1+MATCH(2,'Player 1 Rounds'!E:E,0)),MATCH(TRUE(),INDIRECT("'Player 1 Rounds'!J"&amp;MATCH(A218,'Player 1 Rounds'!Q:Q,0)+1&amp;":J"&amp;-1+MATCH(2,'Player 1 Rounds'!E:E,0)),0),1)),A$3:A218,0))=TRUE(),IF(ISNA(INDEX(INDIRECT("'Player 1 Rounds'!q"&amp;MATCH(A218,'Player 1 Rounds'!Q:Q,0)+1&amp;":q"&amp;-1+MATCH(2,'Player 1 Rounds'!E:E,0)),MATCH(TRUE(),INDIRECT("'Player 1 Rounds'!J"&amp;MATCH(A218,'Player 1 Rounds'!Q:Q,0)+1&amp;":J"&amp;-1+MATCH(2,'Player 1 Rounds'!E:E,0)),0),1))=TRUE(),"",INDEX(INDIRECT("'Player 1 Rounds'!q"&amp;MATCH(A218,'Player 1 Rounds'!Q:Q,0)+1&amp;":q"&amp;-1+MATCH(2,'Player 1 Rounds'!E:E,0)),MATCH(TRUE(),INDIRECT("'Player 1 Rounds'!J"&amp;MATCH(A218,'Player 1 Rounds'!Q:Q,0)+1&amp;":J"&amp;-1+MATCH(2,'Player 1 Rounds'!E:E,0)),0),1)),"")</f>
        <v/>
      </c>
      <c r="B219" s="14" t="str">
        <f ca="1">IF(ISERROR(INDEX('Player 1 Rounds'!O:O,MATCH(Head2Head!A219,'Player 1 Rounds'!Q:Q,0)))=TRUE,"",INDEX('Player 1 Rounds'!O:O,MATCH(Head2Head!A219,'Player 1 Rounds'!Q:Q,0)))</f>
        <v/>
      </c>
    </row>
    <row r="220" spans="1:2" ht="21.75" customHeight="1" x14ac:dyDescent="0.25">
      <c r="A220" s="13" t="str">
        <f ca="1">IF(ISNA(MATCH(IF(ISNA(INDEX(INDIRECT("'Player 1 Rounds'!q"&amp;MATCH(A219,'Player 1 Rounds'!Q:Q,0)+1&amp;":q"&amp;-1+MATCH(2,'Player 1 Rounds'!E:E,0)),MATCH(TRUE(),INDIRECT("'Player 1 Rounds'!J"&amp;MATCH(A219,'Player 1 Rounds'!Q:Q,0)+1&amp;":J"&amp;-1+MATCH(2,'Player 1 Rounds'!E:E,0)),0),1))=TRUE(),"",INDEX(INDIRECT("'Player 1 Rounds'!q"&amp;MATCH(A219,'Player 1 Rounds'!Q:Q,0)+1&amp;":q"&amp;-1+MATCH(2,'Player 1 Rounds'!E:E,0)),MATCH(TRUE(),INDIRECT("'Player 1 Rounds'!J"&amp;MATCH(A219,'Player 1 Rounds'!Q:Q,0)+1&amp;":J"&amp;-1+MATCH(2,'Player 1 Rounds'!E:E,0)),0),1)),A$3:A219,0))=TRUE(),IF(ISNA(INDEX(INDIRECT("'Player 1 Rounds'!q"&amp;MATCH(A219,'Player 1 Rounds'!Q:Q,0)+1&amp;":q"&amp;-1+MATCH(2,'Player 1 Rounds'!E:E,0)),MATCH(TRUE(),INDIRECT("'Player 1 Rounds'!J"&amp;MATCH(A219,'Player 1 Rounds'!Q:Q,0)+1&amp;":J"&amp;-1+MATCH(2,'Player 1 Rounds'!E:E,0)),0),1))=TRUE(),"",INDEX(INDIRECT("'Player 1 Rounds'!q"&amp;MATCH(A219,'Player 1 Rounds'!Q:Q,0)+1&amp;":q"&amp;-1+MATCH(2,'Player 1 Rounds'!E:E,0)),MATCH(TRUE(),INDIRECT("'Player 1 Rounds'!J"&amp;MATCH(A219,'Player 1 Rounds'!Q:Q,0)+1&amp;":J"&amp;-1+MATCH(2,'Player 1 Rounds'!E:E,0)),0),1)),"")</f>
        <v/>
      </c>
      <c r="B220" s="14" t="str">
        <f ca="1">IF(ISERROR(INDEX('Player 1 Rounds'!O:O,MATCH(Head2Head!A220,'Player 1 Rounds'!Q:Q,0)))=TRUE,"",INDEX('Player 1 Rounds'!O:O,MATCH(Head2Head!A220,'Player 1 Rounds'!Q:Q,0)))</f>
        <v/>
      </c>
    </row>
    <row r="221" spans="1:2" ht="21.75" customHeight="1" x14ac:dyDescent="0.25">
      <c r="A221" s="13" t="str">
        <f ca="1">IF(ISNA(MATCH(IF(ISNA(INDEX(INDIRECT("'Player 1 Rounds'!q"&amp;MATCH(A220,'Player 1 Rounds'!Q:Q,0)+1&amp;":q"&amp;-1+MATCH(2,'Player 1 Rounds'!E:E,0)),MATCH(TRUE(),INDIRECT("'Player 1 Rounds'!J"&amp;MATCH(A220,'Player 1 Rounds'!Q:Q,0)+1&amp;":J"&amp;-1+MATCH(2,'Player 1 Rounds'!E:E,0)),0),1))=TRUE(),"",INDEX(INDIRECT("'Player 1 Rounds'!q"&amp;MATCH(A220,'Player 1 Rounds'!Q:Q,0)+1&amp;":q"&amp;-1+MATCH(2,'Player 1 Rounds'!E:E,0)),MATCH(TRUE(),INDIRECT("'Player 1 Rounds'!J"&amp;MATCH(A220,'Player 1 Rounds'!Q:Q,0)+1&amp;":J"&amp;-1+MATCH(2,'Player 1 Rounds'!E:E,0)),0),1)),A$3:A220,0))=TRUE(),IF(ISNA(INDEX(INDIRECT("'Player 1 Rounds'!q"&amp;MATCH(A220,'Player 1 Rounds'!Q:Q,0)+1&amp;":q"&amp;-1+MATCH(2,'Player 1 Rounds'!E:E,0)),MATCH(TRUE(),INDIRECT("'Player 1 Rounds'!J"&amp;MATCH(A220,'Player 1 Rounds'!Q:Q,0)+1&amp;":J"&amp;-1+MATCH(2,'Player 1 Rounds'!E:E,0)),0),1))=TRUE(),"",INDEX(INDIRECT("'Player 1 Rounds'!q"&amp;MATCH(A220,'Player 1 Rounds'!Q:Q,0)+1&amp;":q"&amp;-1+MATCH(2,'Player 1 Rounds'!E:E,0)),MATCH(TRUE(),INDIRECT("'Player 1 Rounds'!J"&amp;MATCH(A220,'Player 1 Rounds'!Q:Q,0)+1&amp;":J"&amp;-1+MATCH(2,'Player 1 Rounds'!E:E,0)),0),1)),"")</f>
        <v/>
      </c>
      <c r="B221" s="14" t="str">
        <f ca="1">IF(ISERROR(INDEX('Player 1 Rounds'!O:O,MATCH(Head2Head!A221,'Player 1 Rounds'!Q:Q,0)))=TRUE,"",INDEX('Player 1 Rounds'!O:O,MATCH(Head2Head!A221,'Player 1 Rounds'!Q:Q,0)))</f>
        <v/>
      </c>
    </row>
    <row r="222" spans="1:2" ht="21.75" customHeight="1" x14ac:dyDescent="0.25">
      <c r="A222" s="13" t="str">
        <f ca="1">IF(ISNA(MATCH(IF(ISNA(INDEX(INDIRECT("'Player 1 Rounds'!q"&amp;MATCH(A221,'Player 1 Rounds'!Q:Q,0)+1&amp;":q"&amp;-1+MATCH(2,'Player 1 Rounds'!E:E,0)),MATCH(TRUE(),INDIRECT("'Player 1 Rounds'!J"&amp;MATCH(A221,'Player 1 Rounds'!Q:Q,0)+1&amp;":J"&amp;-1+MATCH(2,'Player 1 Rounds'!E:E,0)),0),1))=TRUE(),"",INDEX(INDIRECT("'Player 1 Rounds'!q"&amp;MATCH(A221,'Player 1 Rounds'!Q:Q,0)+1&amp;":q"&amp;-1+MATCH(2,'Player 1 Rounds'!E:E,0)),MATCH(TRUE(),INDIRECT("'Player 1 Rounds'!J"&amp;MATCH(A221,'Player 1 Rounds'!Q:Q,0)+1&amp;":J"&amp;-1+MATCH(2,'Player 1 Rounds'!E:E,0)),0),1)),A$3:A221,0))=TRUE(),IF(ISNA(INDEX(INDIRECT("'Player 1 Rounds'!q"&amp;MATCH(A221,'Player 1 Rounds'!Q:Q,0)+1&amp;":q"&amp;-1+MATCH(2,'Player 1 Rounds'!E:E,0)),MATCH(TRUE(),INDIRECT("'Player 1 Rounds'!J"&amp;MATCH(A221,'Player 1 Rounds'!Q:Q,0)+1&amp;":J"&amp;-1+MATCH(2,'Player 1 Rounds'!E:E,0)),0),1))=TRUE(),"",INDEX(INDIRECT("'Player 1 Rounds'!q"&amp;MATCH(A221,'Player 1 Rounds'!Q:Q,0)+1&amp;":q"&amp;-1+MATCH(2,'Player 1 Rounds'!E:E,0)),MATCH(TRUE(),INDIRECT("'Player 1 Rounds'!J"&amp;MATCH(A221,'Player 1 Rounds'!Q:Q,0)+1&amp;":J"&amp;-1+MATCH(2,'Player 1 Rounds'!E:E,0)),0),1)),"")</f>
        <v/>
      </c>
      <c r="B222" s="14" t="str">
        <f ca="1">IF(ISERROR(INDEX('Player 1 Rounds'!O:O,MATCH(Head2Head!A222,'Player 1 Rounds'!Q:Q,0)))=TRUE,"",INDEX('Player 1 Rounds'!O:O,MATCH(Head2Head!A222,'Player 1 Rounds'!Q:Q,0)))</f>
        <v/>
      </c>
    </row>
    <row r="223" spans="1:2" ht="21.75" customHeight="1" x14ac:dyDescent="0.25">
      <c r="A223" s="13" t="str">
        <f ca="1">IF(ISNA(MATCH(IF(ISNA(INDEX(INDIRECT("'Player 1 Rounds'!q"&amp;MATCH(A222,'Player 1 Rounds'!Q:Q,0)+1&amp;":q"&amp;-1+MATCH(2,'Player 1 Rounds'!E:E,0)),MATCH(TRUE(),INDIRECT("'Player 1 Rounds'!J"&amp;MATCH(A222,'Player 1 Rounds'!Q:Q,0)+1&amp;":J"&amp;-1+MATCH(2,'Player 1 Rounds'!E:E,0)),0),1))=TRUE(),"",INDEX(INDIRECT("'Player 1 Rounds'!q"&amp;MATCH(A222,'Player 1 Rounds'!Q:Q,0)+1&amp;":q"&amp;-1+MATCH(2,'Player 1 Rounds'!E:E,0)),MATCH(TRUE(),INDIRECT("'Player 1 Rounds'!J"&amp;MATCH(A222,'Player 1 Rounds'!Q:Q,0)+1&amp;":J"&amp;-1+MATCH(2,'Player 1 Rounds'!E:E,0)),0),1)),A$3:A222,0))=TRUE(),IF(ISNA(INDEX(INDIRECT("'Player 1 Rounds'!q"&amp;MATCH(A222,'Player 1 Rounds'!Q:Q,0)+1&amp;":q"&amp;-1+MATCH(2,'Player 1 Rounds'!E:E,0)),MATCH(TRUE(),INDIRECT("'Player 1 Rounds'!J"&amp;MATCH(A222,'Player 1 Rounds'!Q:Q,0)+1&amp;":J"&amp;-1+MATCH(2,'Player 1 Rounds'!E:E,0)),0),1))=TRUE(),"",INDEX(INDIRECT("'Player 1 Rounds'!q"&amp;MATCH(A222,'Player 1 Rounds'!Q:Q,0)+1&amp;":q"&amp;-1+MATCH(2,'Player 1 Rounds'!E:E,0)),MATCH(TRUE(),INDIRECT("'Player 1 Rounds'!J"&amp;MATCH(A222,'Player 1 Rounds'!Q:Q,0)+1&amp;":J"&amp;-1+MATCH(2,'Player 1 Rounds'!E:E,0)),0),1)),"")</f>
        <v/>
      </c>
      <c r="B223" s="14" t="str">
        <f ca="1">IF(ISERROR(INDEX('Player 1 Rounds'!O:O,MATCH(Head2Head!A223,'Player 1 Rounds'!Q:Q,0)))=TRUE,"",INDEX('Player 1 Rounds'!O:O,MATCH(Head2Head!A223,'Player 1 Rounds'!Q:Q,0)))</f>
        <v/>
      </c>
    </row>
    <row r="224" spans="1:2" ht="21.75" customHeight="1" x14ac:dyDescent="0.25">
      <c r="A224" s="13" t="str">
        <f ca="1">IF(ISNA(MATCH(IF(ISNA(INDEX(INDIRECT("'Player 1 Rounds'!q"&amp;MATCH(A223,'Player 1 Rounds'!Q:Q,0)+1&amp;":q"&amp;-1+MATCH(2,'Player 1 Rounds'!E:E,0)),MATCH(TRUE(),INDIRECT("'Player 1 Rounds'!J"&amp;MATCH(A223,'Player 1 Rounds'!Q:Q,0)+1&amp;":J"&amp;-1+MATCH(2,'Player 1 Rounds'!E:E,0)),0),1))=TRUE(),"",INDEX(INDIRECT("'Player 1 Rounds'!q"&amp;MATCH(A223,'Player 1 Rounds'!Q:Q,0)+1&amp;":q"&amp;-1+MATCH(2,'Player 1 Rounds'!E:E,0)),MATCH(TRUE(),INDIRECT("'Player 1 Rounds'!J"&amp;MATCH(A223,'Player 1 Rounds'!Q:Q,0)+1&amp;":J"&amp;-1+MATCH(2,'Player 1 Rounds'!E:E,0)),0),1)),A$3:A223,0))=TRUE(),IF(ISNA(INDEX(INDIRECT("'Player 1 Rounds'!q"&amp;MATCH(A223,'Player 1 Rounds'!Q:Q,0)+1&amp;":q"&amp;-1+MATCH(2,'Player 1 Rounds'!E:E,0)),MATCH(TRUE(),INDIRECT("'Player 1 Rounds'!J"&amp;MATCH(A223,'Player 1 Rounds'!Q:Q,0)+1&amp;":J"&amp;-1+MATCH(2,'Player 1 Rounds'!E:E,0)),0),1))=TRUE(),"",INDEX(INDIRECT("'Player 1 Rounds'!q"&amp;MATCH(A223,'Player 1 Rounds'!Q:Q,0)+1&amp;":q"&amp;-1+MATCH(2,'Player 1 Rounds'!E:E,0)),MATCH(TRUE(),INDIRECT("'Player 1 Rounds'!J"&amp;MATCH(A223,'Player 1 Rounds'!Q:Q,0)+1&amp;":J"&amp;-1+MATCH(2,'Player 1 Rounds'!E:E,0)),0),1)),"")</f>
        <v/>
      </c>
      <c r="B224" s="14" t="str">
        <f ca="1">IF(ISERROR(INDEX('Player 1 Rounds'!O:O,MATCH(Head2Head!A224,'Player 1 Rounds'!Q:Q,0)))=TRUE,"",INDEX('Player 1 Rounds'!O:O,MATCH(Head2Head!A224,'Player 1 Rounds'!Q:Q,0)))</f>
        <v/>
      </c>
    </row>
    <row r="225" spans="1:2" ht="21.75" customHeight="1" x14ac:dyDescent="0.25">
      <c r="A225" s="13" t="str">
        <f ca="1">IF(ISNA(MATCH(IF(ISNA(INDEX(INDIRECT("'Player 1 Rounds'!q"&amp;MATCH(A224,'Player 1 Rounds'!Q:Q,0)+1&amp;":q"&amp;-1+MATCH(2,'Player 1 Rounds'!E:E,0)),MATCH(TRUE(),INDIRECT("'Player 1 Rounds'!J"&amp;MATCH(A224,'Player 1 Rounds'!Q:Q,0)+1&amp;":J"&amp;-1+MATCH(2,'Player 1 Rounds'!E:E,0)),0),1))=TRUE(),"",INDEX(INDIRECT("'Player 1 Rounds'!q"&amp;MATCH(A224,'Player 1 Rounds'!Q:Q,0)+1&amp;":q"&amp;-1+MATCH(2,'Player 1 Rounds'!E:E,0)),MATCH(TRUE(),INDIRECT("'Player 1 Rounds'!J"&amp;MATCH(A224,'Player 1 Rounds'!Q:Q,0)+1&amp;":J"&amp;-1+MATCH(2,'Player 1 Rounds'!E:E,0)),0),1)),A$3:A224,0))=TRUE(),IF(ISNA(INDEX(INDIRECT("'Player 1 Rounds'!q"&amp;MATCH(A224,'Player 1 Rounds'!Q:Q,0)+1&amp;":q"&amp;-1+MATCH(2,'Player 1 Rounds'!E:E,0)),MATCH(TRUE(),INDIRECT("'Player 1 Rounds'!J"&amp;MATCH(A224,'Player 1 Rounds'!Q:Q,0)+1&amp;":J"&amp;-1+MATCH(2,'Player 1 Rounds'!E:E,0)),0),1))=TRUE(),"",INDEX(INDIRECT("'Player 1 Rounds'!q"&amp;MATCH(A224,'Player 1 Rounds'!Q:Q,0)+1&amp;":q"&amp;-1+MATCH(2,'Player 1 Rounds'!E:E,0)),MATCH(TRUE(),INDIRECT("'Player 1 Rounds'!J"&amp;MATCH(A224,'Player 1 Rounds'!Q:Q,0)+1&amp;":J"&amp;-1+MATCH(2,'Player 1 Rounds'!E:E,0)),0),1)),"")</f>
        <v/>
      </c>
      <c r="B225" s="14" t="str">
        <f ca="1">IF(ISERROR(INDEX('Player 1 Rounds'!O:O,MATCH(Head2Head!A225,'Player 1 Rounds'!Q:Q,0)))=TRUE,"",INDEX('Player 1 Rounds'!O:O,MATCH(Head2Head!A225,'Player 1 Rounds'!Q:Q,0)))</f>
        <v/>
      </c>
    </row>
    <row r="226" spans="1:2" ht="21.75" customHeight="1" x14ac:dyDescent="0.25">
      <c r="A226" s="13" t="str">
        <f ca="1">IF(ISNA(MATCH(IF(ISNA(INDEX(INDIRECT("'Player 1 Rounds'!q"&amp;MATCH(A225,'Player 1 Rounds'!Q:Q,0)+1&amp;":q"&amp;-1+MATCH(2,'Player 1 Rounds'!E:E,0)),MATCH(TRUE(),INDIRECT("'Player 1 Rounds'!J"&amp;MATCH(A225,'Player 1 Rounds'!Q:Q,0)+1&amp;":J"&amp;-1+MATCH(2,'Player 1 Rounds'!E:E,0)),0),1))=TRUE(),"",INDEX(INDIRECT("'Player 1 Rounds'!q"&amp;MATCH(A225,'Player 1 Rounds'!Q:Q,0)+1&amp;":q"&amp;-1+MATCH(2,'Player 1 Rounds'!E:E,0)),MATCH(TRUE(),INDIRECT("'Player 1 Rounds'!J"&amp;MATCH(A225,'Player 1 Rounds'!Q:Q,0)+1&amp;":J"&amp;-1+MATCH(2,'Player 1 Rounds'!E:E,0)),0),1)),A$3:A225,0))=TRUE(),IF(ISNA(INDEX(INDIRECT("'Player 1 Rounds'!q"&amp;MATCH(A225,'Player 1 Rounds'!Q:Q,0)+1&amp;":q"&amp;-1+MATCH(2,'Player 1 Rounds'!E:E,0)),MATCH(TRUE(),INDIRECT("'Player 1 Rounds'!J"&amp;MATCH(A225,'Player 1 Rounds'!Q:Q,0)+1&amp;":J"&amp;-1+MATCH(2,'Player 1 Rounds'!E:E,0)),0),1))=TRUE(),"",INDEX(INDIRECT("'Player 1 Rounds'!q"&amp;MATCH(A225,'Player 1 Rounds'!Q:Q,0)+1&amp;":q"&amp;-1+MATCH(2,'Player 1 Rounds'!E:E,0)),MATCH(TRUE(),INDIRECT("'Player 1 Rounds'!J"&amp;MATCH(A225,'Player 1 Rounds'!Q:Q,0)+1&amp;":J"&amp;-1+MATCH(2,'Player 1 Rounds'!E:E,0)),0),1)),"")</f>
        <v/>
      </c>
      <c r="B226" s="14" t="str">
        <f ca="1">IF(ISERROR(INDEX('Player 1 Rounds'!O:O,MATCH(Head2Head!A226,'Player 1 Rounds'!Q:Q,0)))=TRUE,"",INDEX('Player 1 Rounds'!O:O,MATCH(Head2Head!A226,'Player 1 Rounds'!Q:Q,0)))</f>
        <v/>
      </c>
    </row>
    <row r="227" spans="1:2" ht="21.75" customHeight="1" x14ac:dyDescent="0.25">
      <c r="A227" s="13" t="str">
        <f ca="1">IF(ISNA(MATCH(IF(ISNA(INDEX(INDIRECT("'Player 1 Rounds'!q"&amp;MATCH(A226,'Player 1 Rounds'!Q:Q,0)+1&amp;":q"&amp;-1+MATCH(2,'Player 1 Rounds'!E:E,0)),MATCH(TRUE(),INDIRECT("'Player 1 Rounds'!J"&amp;MATCH(A226,'Player 1 Rounds'!Q:Q,0)+1&amp;":J"&amp;-1+MATCH(2,'Player 1 Rounds'!E:E,0)),0),1))=TRUE(),"",INDEX(INDIRECT("'Player 1 Rounds'!q"&amp;MATCH(A226,'Player 1 Rounds'!Q:Q,0)+1&amp;":q"&amp;-1+MATCH(2,'Player 1 Rounds'!E:E,0)),MATCH(TRUE(),INDIRECT("'Player 1 Rounds'!J"&amp;MATCH(A226,'Player 1 Rounds'!Q:Q,0)+1&amp;":J"&amp;-1+MATCH(2,'Player 1 Rounds'!E:E,0)),0),1)),A$3:A226,0))=TRUE(),IF(ISNA(INDEX(INDIRECT("'Player 1 Rounds'!q"&amp;MATCH(A226,'Player 1 Rounds'!Q:Q,0)+1&amp;":q"&amp;-1+MATCH(2,'Player 1 Rounds'!E:E,0)),MATCH(TRUE(),INDIRECT("'Player 1 Rounds'!J"&amp;MATCH(A226,'Player 1 Rounds'!Q:Q,0)+1&amp;":J"&amp;-1+MATCH(2,'Player 1 Rounds'!E:E,0)),0),1))=TRUE(),"",INDEX(INDIRECT("'Player 1 Rounds'!q"&amp;MATCH(A226,'Player 1 Rounds'!Q:Q,0)+1&amp;":q"&amp;-1+MATCH(2,'Player 1 Rounds'!E:E,0)),MATCH(TRUE(),INDIRECT("'Player 1 Rounds'!J"&amp;MATCH(A226,'Player 1 Rounds'!Q:Q,0)+1&amp;":J"&amp;-1+MATCH(2,'Player 1 Rounds'!E:E,0)),0),1)),"")</f>
        <v/>
      </c>
      <c r="B227" s="14" t="str">
        <f ca="1">IF(ISERROR(INDEX('Player 1 Rounds'!O:O,MATCH(Head2Head!A227,'Player 1 Rounds'!Q:Q,0)))=TRUE,"",INDEX('Player 1 Rounds'!O:O,MATCH(Head2Head!A227,'Player 1 Rounds'!Q:Q,0)))</f>
        <v/>
      </c>
    </row>
    <row r="228" spans="1:2" ht="21.75" customHeight="1" x14ac:dyDescent="0.25">
      <c r="A228" s="13" t="str">
        <f ca="1">IF(ISNA(MATCH(IF(ISNA(INDEX(INDIRECT("'Player 1 Rounds'!q"&amp;MATCH(A227,'Player 1 Rounds'!Q:Q,0)+1&amp;":q"&amp;-1+MATCH(2,'Player 1 Rounds'!E:E,0)),MATCH(TRUE(),INDIRECT("'Player 1 Rounds'!J"&amp;MATCH(A227,'Player 1 Rounds'!Q:Q,0)+1&amp;":J"&amp;-1+MATCH(2,'Player 1 Rounds'!E:E,0)),0),1))=TRUE(),"",INDEX(INDIRECT("'Player 1 Rounds'!q"&amp;MATCH(A227,'Player 1 Rounds'!Q:Q,0)+1&amp;":q"&amp;-1+MATCH(2,'Player 1 Rounds'!E:E,0)),MATCH(TRUE(),INDIRECT("'Player 1 Rounds'!J"&amp;MATCH(A227,'Player 1 Rounds'!Q:Q,0)+1&amp;":J"&amp;-1+MATCH(2,'Player 1 Rounds'!E:E,0)),0),1)),A$3:A227,0))=TRUE(),IF(ISNA(INDEX(INDIRECT("'Player 1 Rounds'!q"&amp;MATCH(A227,'Player 1 Rounds'!Q:Q,0)+1&amp;":q"&amp;-1+MATCH(2,'Player 1 Rounds'!E:E,0)),MATCH(TRUE(),INDIRECT("'Player 1 Rounds'!J"&amp;MATCH(A227,'Player 1 Rounds'!Q:Q,0)+1&amp;":J"&amp;-1+MATCH(2,'Player 1 Rounds'!E:E,0)),0),1))=TRUE(),"",INDEX(INDIRECT("'Player 1 Rounds'!q"&amp;MATCH(A227,'Player 1 Rounds'!Q:Q,0)+1&amp;":q"&amp;-1+MATCH(2,'Player 1 Rounds'!E:E,0)),MATCH(TRUE(),INDIRECT("'Player 1 Rounds'!J"&amp;MATCH(A227,'Player 1 Rounds'!Q:Q,0)+1&amp;":J"&amp;-1+MATCH(2,'Player 1 Rounds'!E:E,0)),0),1)),"")</f>
        <v/>
      </c>
      <c r="B228" s="14" t="str">
        <f ca="1">IF(ISERROR(INDEX('Player 1 Rounds'!O:O,MATCH(Head2Head!A228,'Player 1 Rounds'!Q:Q,0)))=TRUE,"",INDEX('Player 1 Rounds'!O:O,MATCH(Head2Head!A228,'Player 1 Rounds'!Q:Q,0)))</f>
        <v/>
      </c>
    </row>
    <row r="229" spans="1:2" ht="21.75" customHeight="1" x14ac:dyDescent="0.25">
      <c r="A229" s="13" t="str">
        <f ca="1">IF(ISNA(MATCH(IF(ISNA(INDEX(INDIRECT("'Player 1 Rounds'!q"&amp;MATCH(A228,'Player 1 Rounds'!Q:Q,0)+1&amp;":q"&amp;-1+MATCH(2,'Player 1 Rounds'!E:E,0)),MATCH(TRUE(),INDIRECT("'Player 1 Rounds'!J"&amp;MATCH(A228,'Player 1 Rounds'!Q:Q,0)+1&amp;":J"&amp;-1+MATCH(2,'Player 1 Rounds'!E:E,0)),0),1))=TRUE(),"",INDEX(INDIRECT("'Player 1 Rounds'!q"&amp;MATCH(A228,'Player 1 Rounds'!Q:Q,0)+1&amp;":q"&amp;-1+MATCH(2,'Player 1 Rounds'!E:E,0)),MATCH(TRUE(),INDIRECT("'Player 1 Rounds'!J"&amp;MATCH(A228,'Player 1 Rounds'!Q:Q,0)+1&amp;":J"&amp;-1+MATCH(2,'Player 1 Rounds'!E:E,0)),0),1)),A$3:A228,0))=TRUE(),IF(ISNA(INDEX(INDIRECT("'Player 1 Rounds'!q"&amp;MATCH(A228,'Player 1 Rounds'!Q:Q,0)+1&amp;":q"&amp;-1+MATCH(2,'Player 1 Rounds'!E:E,0)),MATCH(TRUE(),INDIRECT("'Player 1 Rounds'!J"&amp;MATCH(A228,'Player 1 Rounds'!Q:Q,0)+1&amp;":J"&amp;-1+MATCH(2,'Player 1 Rounds'!E:E,0)),0),1))=TRUE(),"",INDEX(INDIRECT("'Player 1 Rounds'!q"&amp;MATCH(A228,'Player 1 Rounds'!Q:Q,0)+1&amp;":q"&amp;-1+MATCH(2,'Player 1 Rounds'!E:E,0)),MATCH(TRUE(),INDIRECT("'Player 1 Rounds'!J"&amp;MATCH(A228,'Player 1 Rounds'!Q:Q,0)+1&amp;":J"&amp;-1+MATCH(2,'Player 1 Rounds'!E:E,0)),0),1)),"")</f>
        <v/>
      </c>
      <c r="B229" s="14" t="str">
        <f ca="1">IF(ISERROR(INDEX('Player 1 Rounds'!O:O,MATCH(Head2Head!A229,'Player 1 Rounds'!Q:Q,0)))=TRUE,"",INDEX('Player 1 Rounds'!O:O,MATCH(Head2Head!A229,'Player 1 Rounds'!Q:Q,0)))</f>
        <v/>
      </c>
    </row>
    <row r="230" spans="1:2" ht="21.75" customHeight="1" x14ac:dyDescent="0.25">
      <c r="A230" s="13" t="str">
        <f ca="1">IF(ISNA(MATCH(IF(ISNA(INDEX(INDIRECT("'Player 1 Rounds'!q"&amp;MATCH(A229,'Player 1 Rounds'!Q:Q,0)+1&amp;":q"&amp;-1+MATCH(2,'Player 1 Rounds'!E:E,0)),MATCH(TRUE(),INDIRECT("'Player 1 Rounds'!J"&amp;MATCH(A229,'Player 1 Rounds'!Q:Q,0)+1&amp;":J"&amp;-1+MATCH(2,'Player 1 Rounds'!E:E,0)),0),1))=TRUE(),"",INDEX(INDIRECT("'Player 1 Rounds'!q"&amp;MATCH(A229,'Player 1 Rounds'!Q:Q,0)+1&amp;":q"&amp;-1+MATCH(2,'Player 1 Rounds'!E:E,0)),MATCH(TRUE(),INDIRECT("'Player 1 Rounds'!J"&amp;MATCH(A229,'Player 1 Rounds'!Q:Q,0)+1&amp;":J"&amp;-1+MATCH(2,'Player 1 Rounds'!E:E,0)),0),1)),A$3:A229,0))=TRUE(),IF(ISNA(INDEX(INDIRECT("'Player 1 Rounds'!q"&amp;MATCH(A229,'Player 1 Rounds'!Q:Q,0)+1&amp;":q"&amp;-1+MATCH(2,'Player 1 Rounds'!E:E,0)),MATCH(TRUE(),INDIRECT("'Player 1 Rounds'!J"&amp;MATCH(A229,'Player 1 Rounds'!Q:Q,0)+1&amp;":J"&amp;-1+MATCH(2,'Player 1 Rounds'!E:E,0)),0),1))=TRUE(),"",INDEX(INDIRECT("'Player 1 Rounds'!q"&amp;MATCH(A229,'Player 1 Rounds'!Q:Q,0)+1&amp;":q"&amp;-1+MATCH(2,'Player 1 Rounds'!E:E,0)),MATCH(TRUE(),INDIRECT("'Player 1 Rounds'!J"&amp;MATCH(A229,'Player 1 Rounds'!Q:Q,0)+1&amp;":J"&amp;-1+MATCH(2,'Player 1 Rounds'!E:E,0)),0),1)),"")</f>
        <v/>
      </c>
      <c r="B230" s="14" t="str">
        <f ca="1">IF(ISERROR(INDEX('Player 1 Rounds'!O:O,MATCH(Head2Head!A230,'Player 1 Rounds'!Q:Q,0)))=TRUE,"",INDEX('Player 1 Rounds'!O:O,MATCH(Head2Head!A230,'Player 1 Rounds'!Q:Q,0)))</f>
        <v/>
      </c>
    </row>
    <row r="231" spans="1:2" ht="21.75" customHeight="1" x14ac:dyDescent="0.25">
      <c r="A231" s="13" t="str">
        <f ca="1">IF(ISNA(MATCH(IF(ISNA(INDEX(INDIRECT("'Player 1 Rounds'!q"&amp;MATCH(A230,'Player 1 Rounds'!Q:Q,0)+1&amp;":q"&amp;-1+MATCH(2,'Player 1 Rounds'!E:E,0)),MATCH(TRUE(),INDIRECT("'Player 1 Rounds'!J"&amp;MATCH(A230,'Player 1 Rounds'!Q:Q,0)+1&amp;":J"&amp;-1+MATCH(2,'Player 1 Rounds'!E:E,0)),0),1))=TRUE(),"",INDEX(INDIRECT("'Player 1 Rounds'!q"&amp;MATCH(A230,'Player 1 Rounds'!Q:Q,0)+1&amp;":q"&amp;-1+MATCH(2,'Player 1 Rounds'!E:E,0)),MATCH(TRUE(),INDIRECT("'Player 1 Rounds'!J"&amp;MATCH(A230,'Player 1 Rounds'!Q:Q,0)+1&amp;":J"&amp;-1+MATCH(2,'Player 1 Rounds'!E:E,0)),0),1)),A$3:A230,0))=TRUE(),IF(ISNA(INDEX(INDIRECT("'Player 1 Rounds'!q"&amp;MATCH(A230,'Player 1 Rounds'!Q:Q,0)+1&amp;":q"&amp;-1+MATCH(2,'Player 1 Rounds'!E:E,0)),MATCH(TRUE(),INDIRECT("'Player 1 Rounds'!J"&amp;MATCH(A230,'Player 1 Rounds'!Q:Q,0)+1&amp;":J"&amp;-1+MATCH(2,'Player 1 Rounds'!E:E,0)),0),1))=TRUE(),"",INDEX(INDIRECT("'Player 1 Rounds'!q"&amp;MATCH(A230,'Player 1 Rounds'!Q:Q,0)+1&amp;":q"&amp;-1+MATCH(2,'Player 1 Rounds'!E:E,0)),MATCH(TRUE(),INDIRECT("'Player 1 Rounds'!J"&amp;MATCH(A230,'Player 1 Rounds'!Q:Q,0)+1&amp;":J"&amp;-1+MATCH(2,'Player 1 Rounds'!E:E,0)),0),1)),"")</f>
        <v/>
      </c>
      <c r="B231" s="14" t="str">
        <f ca="1">IF(ISERROR(INDEX('Player 1 Rounds'!O:O,MATCH(Head2Head!A231,'Player 1 Rounds'!Q:Q,0)))=TRUE,"",INDEX('Player 1 Rounds'!O:O,MATCH(Head2Head!A231,'Player 1 Rounds'!Q:Q,0)))</f>
        <v/>
      </c>
    </row>
    <row r="232" spans="1:2" ht="21.75" customHeight="1" x14ac:dyDescent="0.25">
      <c r="A232" s="13" t="str">
        <f ca="1">IF(ISNA(MATCH(IF(ISNA(INDEX(INDIRECT("'Player 1 Rounds'!q"&amp;MATCH(A231,'Player 1 Rounds'!Q:Q,0)+1&amp;":q"&amp;-1+MATCH(2,'Player 1 Rounds'!E:E,0)),MATCH(TRUE(),INDIRECT("'Player 1 Rounds'!J"&amp;MATCH(A231,'Player 1 Rounds'!Q:Q,0)+1&amp;":J"&amp;-1+MATCH(2,'Player 1 Rounds'!E:E,0)),0),1))=TRUE(),"",INDEX(INDIRECT("'Player 1 Rounds'!q"&amp;MATCH(A231,'Player 1 Rounds'!Q:Q,0)+1&amp;":q"&amp;-1+MATCH(2,'Player 1 Rounds'!E:E,0)),MATCH(TRUE(),INDIRECT("'Player 1 Rounds'!J"&amp;MATCH(A231,'Player 1 Rounds'!Q:Q,0)+1&amp;":J"&amp;-1+MATCH(2,'Player 1 Rounds'!E:E,0)),0),1)),A$3:A231,0))=TRUE(),IF(ISNA(INDEX(INDIRECT("'Player 1 Rounds'!q"&amp;MATCH(A231,'Player 1 Rounds'!Q:Q,0)+1&amp;":q"&amp;-1+MATCH(2,'Player 1 Rounds'!E:E,0)),MATCH(TRUE(),INDIRECT("'Player 1 Rounds'!J"&amp;MATCH(A231,'Player 1 Rounds'!Q:Q,0)+1&amp;":J"&amp;-1+MATCH(2,'Player 1 Rounds'!E:E,0)),0),1))=TRUE(),"",INDEX(INDIRECT("'Player 1 Rounds'!q"&amp;MATCH(A231,'Player 1 Rounds'!Q:Q,0)+1&amp;":q"&amp;-1+MATCH(2,'Player 1 Rounds'!E:E,0)),MATCH(TRUE(),INDIRECT("'Player 1 Rounds'!J"&amp;MATCH(A231,'Player 1 Rounds'!Q:Q,0)+1&amp;":J"&amp;-1+MATCH(2,'Player 1 Rounds'!E:E,0)),0),1)),"")</f>
        <v/>
      </c>
      <c r="B232" s="14" t="str">
        <f ca="1">IF(ISERROR(INDEX('Player 1 Rounds'!O:O,MATCH(Head2Head!A232,'Player 1 Rounds'!Q:Q,0)))=TRUE,"",INDEX('Player 1 Rounds'!O:O,MATCH(Head2Head!A232,'Player 1 Rounds'!Q:Q,0)))</f>
        <v/>
      </c>
    </row>
    <row r="233" spans="1:2" ht="21.75" customHeight="1" x14ac:dyDescent="0.25">
      <c r="A233" s="13" t="str">
        <f ca="1">IF(ISNA(MATCH(IF(ISNA(INDEX(INDIRECT("'Player 1 Rounds'!q"&amp;MATCH(A232,'Player 1 Rounds'!Q:Q,0)+1&amp;":q"&amp;-1+MATCH(2,'Player 1 Rounds'!E:E,0)),MATCH(TRUE(),INDIRECT("'Player 1 Rounds'!J"&amp;MATCH(A232,'Player 1 Rounds'!Q:Q,0)+1&amp;":J"&amp;-1+MATCH(2,'Player 1 Rounds'!E:E,0)),0),1))=TRUE(),"",INDEX(INDIRECT("'Player 1 Rounds'!q"&amp;MATCH(A232,'Player 1 Rounds'!Q:Q,0)+1&amp;":q"&amp;-1+MATCH(2,'Player 1 Rounds'!E:E,0)),MATCH(TRUE(),INDIRECT("'Player 1 Rounds'!J"&amp;MATCH(A232,'Player 1 Rounds'!Q:Q,0)+1&amp;":J"&amp;-1+MATCH(2,'Player 1 Rounds'!E:E,0)),0),1)),A$3:A232,0))=TRUE(),IF(ISNA(INDEX(INDIRECT("'Player 1 Rounds'!q"&amp;MATCH(A232,'Player 1 Rounds'!Q:Q,0)+1&amp;":q"&amp;-1+MATCH(2,'Player 1 Rounds'!E:E,0)),MATCH(TRUE(),INDIRECT("'Player 1 Rounds'!J"&amp;MATCH(A232,'Player 1 Rounds'!Q:Q,0)+1&amp;":J"&amp;-1+MATCH(2,'Player 1 Rounds'!E:E,0)),0),1))=TRUE(),"",INDEX(INDIRECT("'Player 1 Rounds'!q"&amp;MATCH(A232,'Player 1 Rounds'!Q:Q,0)+1&amp;":q"&amp;-1+MATCH(2,'Player 1 Rounds'!E:E,0)),MATCH(TRUE(),INDIRECT("'Player 1 Rounds'!J"&amp;MATCH(A232,'Player 1 Rounds'!Q:Q,0)+1&amp;":J"&amp;-1+MATCH(2,'Player 1 Rounds'!E:E,0)),0),1)),"")</f>
        <v/>
      </c>
      <c r="B233" s="14" t="str">
        <f ca="1">IF(ISERROR(INDEX('Player 1 Rounds'!O:O,MATCH(Head2Head!A233,'Player 1 Rounds'!Q:Q,0)))=TRUE,"",INDEX('Player 1 Rounds'!O:O,MATCH(Head2Head!A233,'Player 1 Rounds'!Q:Q,0)))</f>
        <v/>
      </c>
    </row>
    <row r="234" spans="1:2" ht="21.75" customHeight="1" x14ac:dyDescent="0.25">
      <c r="A234" s="13" t="str">
        <f ca="1">IF(ISNA(MATCH(IF(ISNA(INDEX(INDIRECT("'Player 1 Rounds'!q"&amp;MATCH(A233,'Player 1 Rounds'!Q:Q,0)+1&amp;":q"&amp;-1+MATCH(2,'Player 1 Rounds'!E:E,0)),MATCH(TRUE(),INDIRECT("'Player 1 Rounds'!J"&amp;MATCH(A233,'Player 1 Rounds'!Q:Q,0)+1&amp;":J"&amp;-1+MATCH(2,'Player 1 Rounds'!E:E,0)),0),1))=TRUE(),"",INDEX(INDIRECT("'Player 1 Rounds'!q"&amp;MATCH(A233,'Player 1 Rounds'!Q:Q,0)+1&amp;":q"&amp;-1+MATCH(2,'Player 1 Rounds'!E:E,0)),MATCH(TRUE(),INDIRECT("'Player 1 Rounds'!J"&amp;MATCH(A233,'Player 1 Rounds'!Q:Q,0)+1&amp;":J"&amp;-1+MATCH(2,'Player 1 Rounds'!E:E,0)),0),1)),A$3:A233,0))=TRUE(),IF(ISNA(INDEX(INDIRECT("'Player 1 Rounds'!q"&amp;MATCH(A233,'Player 1 Rounds'!Q:Q,0)+1&amp;":q"&amp;-1+MATCH(2,'Player 1 Rounds'!E:E,0)),MATCH(TRUE(),INDIRECT("'Player 1 Rounds'!J"&amp;MATCH(A233,'Player 1 Rounds'!Q:Q,0)+1&amp;":J"&amp;-1+MATCH(2,'Player 1 Rounds'!E:E,0)),0),1))=TRUE(),"",INDEX(INDIRECT("'Player 1 Rounds'!q"&amp;MATCH(A233,'Player 1 Rounds'!Q:Q,0)+1&amp;":q"&amp;-1+MATCH(2,'Player 1 Rounds'!E:E,0)),MATCH(TRUE(),INDIRECT("'Player 1 Rounds'!J"&amp;MATCH(A233,'Player 1 Rounds'!Q:Q,0)+1&amp;":J"&amp;-1+MATCH(2,'Player 1 Rounds'!E:E,0)),0),1)),"")</f>
        <v/>
      </c>
      <c r="B234" s="14" t="str">
        <f ca="1">IF(ISERROR(INDEX('Player 1 Rounds'!O:O,MATCH(Head2Head!A234,'Player 1 Rounds'!Q:Q,0)))=TRUE,"",INDEX('Player 1 Rounds'!O:O,MATCH(Head2Head!A234,'Player 1 Rounds'!Q:Q,0)))</f>
        <v/>
      </c>
    </row>
    <row r="235" spans="1:2" ht="21.75" customHeight="1" x14ac:dyDescent="0.25">
      <c r="A235" s="13" t="str">
        <f ca="1">IF(ISNA(MATCH(IF(ISNA(INDEX(INDIRECT("'Player 1 Rounds'!q"&amp;MATCH(A234,'Player 1 Rounds'!Q:Q,0)+1&amp;":q"&amp;-1+MATCH(2,'Player 1 Rounds'!E:E,0)),MATCH(TRUE(),INDIRECT("'Player 1 Rounds'!J"&amp;MATCH(A234,'Player 1 Rounds'!Q:Q,0)+1&amp;":J"&amp;-1+MATCH(2,'Player 1 Rounds'!E:E,0)),0),1))=TRUE(),"",INDEX(INDIRECT("'Player 1 Rounds'!q"&amp;MATCH(A234,'Player 1 Rounds'!Q:Q,0)+1&amp;":q"&amp;-1+MATCH(2,'Player 1 Rounds'!E:E,0)),MATCH(TRUE(),INDIRECT("'Player 1 Rounds'!J"&amp;MATCH(A234,'Player 1 Rounds'!Q:Q,0)+1&amp;":J"&amp;-1+MATCH(2,'Player 1 Rounds'!E:E,0)),0),1)),A$3:A234,0))=TRUE(),IF(ISNA(INDEX(INDIRECT("'Player 1 Rounds'!q"&amp;MATCH(A234,'Player 1 Rounds'!Q:Q,0)+1&amp;":q"&amp;-1+MATCH(2,'Player 1 Rounds'!E:E,0)),MATCH(TRUE(),INDIRECT("'Player 1 Rounds'!J"&amp;MATCH(A234,'Player 1 Rounds'!Q:Q,0)+1&amp;":J"&amp;-1+MATCH(2,'Player 1 Rounds'!E:E,0)),0),1))=TRUE(),"",INDEX(INDIRECT("'Player 1 Rounds'!q"&amp;MATCH(A234,'Player 1 Rounds'!Q:Q,0)+1&amp;":q"&amp;-1+MATCH(2,'Player 1 Rounds'!E:E,0)),MATCH(TRUE(),INDIRECT("'Player 1 Rounds'!J"&amp;MATCH(A234,'Player 1 Rounds'!Q:Q,0)+1&amp;":J"&amp;-1+MATCH(2,'Player 1 Rounds'!E:E,0)),0),1)),"")</f>
        <v/>
      </c>
      <c r="B235" s="14" t="str">
        <f ca="1">IF(ISERROR(INDEX('Player 1 Rounds'!O:O,MATCH(Head2Head!A235,'Player 1 Rounds'!Q:Q,0)))=TRUE,"",INDEX('Player 1 Rounds'!O:O,MATCH(Head2Head!A235,'Player 1 Rounds'!Q:Q,0)))</f>
        <v/>
      </c>
    </row>
    <row r="236" spans="1:2" ht="21.75" customHeight="1" x14ac:dyDescent="0.25">
      <c r="A236" s="13" t="str">
        <f ca="1">IF(ISNA(MATCH(IF(ISNA(INDEX(INDIRECT("'Player 1 Rounds'!q"&amp;MATCH(A235,'Player 1 Rounds'!Q:Q,0)+1&amp;":q"&amp;-1+MATCH(2,'Player 1 Rounds'!E:E,0)),MATCH(TRUE(),INDIRECT("'Player 1 Rounds'!J"&amp;MATCH(A235,'Player 1 Rounds'!Q:Q,0)+1&amp;":J"&amp;-1+MATCH(2,'Player 1 Rounds'!E:E,0)),0),1))=TRUE(),"",INDEX(INDIRECT("'Player 1 Rounds'!q"&amp;MATCH(A235,'Player 1 Rounds'!Q:Q,0)+1&amp;":q"&amp;-1+MATCH(2,'Player 1 Rounds'!E:E,0)),MATCH(TRUE(),INDIRECT("'Player 1 Rounds'!J"&amp;MATCH(A235,'Player 1 Rounds'!Q:Q,0)+1&amp;":J"&amp;-1+MATCH(2,'Player 1 Rounds'!E:E,0)),0),1)),A$3:A235,0))=TRUE(),IF(ISNA(INDEX(INDIRECT("'Player 1 Rounds'!q"&amp;MATCH(A235,'Player 1 Rounds'!Q:Q,0)+1&amp;":q"&amp;-1+MATCH(2,'Player 1 Rounds'!E:E,0)),MATCH(TRUE(),INDIRECT("'Player 1 Rounds'!J"&amp;MATCH(A235,'Player 1 Rounds'!Q:Q,0)+1&amp;":J"&amp;-1+MATCH(2,'Player 1 Rounds'!E:E,0)),0),1))=TRUE(),"",INDEX(INDIRECT("'Player 1 Rounds'!q"&amp;MATCH(A235,'Player 1 Rounds'!Q:Q,0)+1&amp;":q"&amp;-1+MATCH(2,'Player 1 Rounds'!E:E,0)),MATCH(TRUE(),INDIRECT("'Player 1 Rounds'!J"&amp;MATCH(A235,'Player 1 Rounds'!Q:Q,0)+1&amp;":J"&amp;-1+MATCH(2,'Player 1 Rounds'!E:E,0)),0),1)),"")</f>
        <v/>
      </c>
      <c r="B236" s="14" t="str">
        <f ca="1">IF(ISERROR(INDEX('Player 1 Rounds'!O:O,MATCH(Head2Head!A236,'Player 1 Rounds'!Q:Q,0)))=TRUE,"",INDEX('Player 1 Rounds'!O:O,MATCH(Head2Head!A236,'Player 1 Rounds'!Q:Q,0)))</f>
        <v/>
      </c>
    </row>
    <row r="237" spans="1:2" ht="21.75" customHeight="1" x14ac:dyDescent="0.25">
      <c r="A237" s="13" t="str">
        <f ca="1">IF(ISNA(MATCH(IF(ISNA(INDEX(INDIRECT("'Player 1 Rounds'!q"&amp;MATCH(A236,'Player 1 Rounds'!Q:Q,0)+1&amp;":q"&amp;-1+MATCH(2,'Player 1 Rounds'!E:E,0)),MATCH(TRUE(),INDIRECT("'Player 1 Rounds'!J"&amp;MATCH(A236,'Player 1 Rounds'!Q:Q,0)+1&amp;":J"&amp;-1+MATCH(2,'Player 1 Rounds'!E:E,0)),0),1))=TRUE(),"",INDEX(INDIRECT("'Player 1 Rounds'!q"&amp;MATCH(A236,'Player 1 Rounds'!Q:Q,0)+1&amp;":q"&amp;-1+MATCH(2,'Player 1 Rounds'!E:E,0)),MATCH(TRUE(),INDIRECT("'Player 1 Rounds'!J"&amp;MATCH(A236,'Player 1 Rounds'!Q:Q,0)+1&amp;":J"&amp;-1+MATCH(2,'Player 1 Rounds'!E:E,0)),0),1)),A$3:A236,0))=TRUE(),IF(ISNA(INDEX(INDIRECT("'Player 1 Rounds'!q"&amp;MATCH(A236,'Player 1 Rounds'!Q:Q,0)+1&amp;":q"&amp;-1+MATCH(2,'Player 1 Rounds'!E:E,0)),MATCH(TRUE(),INDIRECT("'Player 1 Rounds'!J"&amp;MATCH(A236,'Player 1 Rounds'!Q:Q,0)+1&amp;":J"&amp;-1+MATCH(2,'Player 1 Rounds'!E:E,0)),0),1))=TRUE(),"",INDEX(INDIRECT("'Player 1 Rounds'!q"&amp;MATCH(A236,'Player 1 Rounds'!Q:Q,0)+1&amp;":q"&amp;-1+MATCH(2,'Player 1 Rounds'!E:E,0)),MATCH(TRUE(),INDIRECT("'Player 1 Rounds'!J"&amp;MATCH(A236,'Player 1 Rounds'!Q:Q,0)+1&amp;":J"&amp;-1+MATCH(2,'Player 1 Rounds'!E:E,0)),0),1)),"")</f>
        <v/>
      </c>
      <c r="B237" s="14" t="str">
        <f ca="1">IF(ISERROR(INDEX('Player 1 Rounds'!O:O,MATCH(Head2Head!A237,'Player 1 Rounds'!Q:Q,0)))=TRUE,"",INDEX('Player 1 Rounds'!O:O,MATCH(Head2Head!A237,'Player 1 Rounds'!Q:Q,0)))</f>
        <v/>
      </c>
    </row>
    <row r="238" spans="1:2" ht="21.75" customHeight="1" x14ac:dyDescent="0.25">
      <c r="A238" s="13" t="str">
        <f ca="1">IF(ISNA(MATCH(IF(ISNA(INDEX(INDIRECT("'Player 1 Rounds'!q"&amp;MATCH(A237,'Player 1 Rounds'!Q:Q,0)+1&amp;":q"&amp;-1+MATCH(2,'Player 1 Rounds'!E:E,0)),MATCH(TRUE(),INDIRECT("'Player 1 Rounds'!J"&amp;MATCH(A237,'Player 1 Rounds'!Q:Q,0)+1&amp;":J"&amp;-1+MATCH(2,'Player 1 Rounds'!E:E,0)),0),1))=TRUE(),"",INDEX(INDIRECT("'Player 1 Rounds'!q"&amp;MATCH(A237,'Player 1 Rounds'!Q:Q,0)+1&amp;":q"&amp;-1+MATCH(2,'Player 1 Rounds'!E:E,0)),MATCH(TRUE(),INDIRECT("'Player 1 Rounds'!J"&amp;MATCH(A237,'Player 1 Rounds'!Q:Q,0)+1&amp;":J"&amp;-1+MATCH(2,'Player 1 Rounds'!E:E,0)),0),1)),A$3:A237,0))=TRUE(),IF(ISNA(INDEX(INDIRECT("'Player 1 Rounds'!q"&amp;MATCH(A237,'Player 1 Rounds'!Q:Q,0)+1&amp;":q"&amp;-1+MATCH(2,'Player 1 Rounds'!E:E,0)),MATCH(TRUE(),INDIRECT("'Player 1 Rounds'!J"&amp;MATCH(A237,'Player 1 Rounds'!Q:Q,0)+1&amp;":J"&amp;-1+MATCH(2,'Player 1 Rounds'!E:E,0)),0),1))=TRUE(),"",INDEX(INDIRECT("'Player 1 Rounds'!q"&amp;MATCH(A237,'Player 1 Rounds'!Q:Q,0)+1&amp;":q"&amp;-1+MATCH(2,'Player 1 Rounds'!E:E,0)),MATCH(TRUE(),INDIRECT("'Player 1 Rounds'!J"&amp;MATCH(A237,'Player 1 Rounds'!Q:Q,0)+1&amp;":J"&amp;-1+MATCH(2,'Player 1 Rounds'!E:E,0)),0),1)),"")</f>
        <v/>
      </c>
      <c r="B238" s="14" t="str">
        <f ca="1">IF(ISERROR(INDEX('Player 1 Rounds'!O:O,MATCH(Head2Head!A238,'Player 1 Rounds'!Q:Q,0)))=TRUE,"",INDEX('Player 1 Rounds'!O:O,MATCH(Head2Head!A238,'Player 1 Rounds'!Q:Q,0)))</f>
        <v/>
      </c>
    </row>
    <row r="239" spans="1:2" ht="21.75" customHeight="1" x14ac:dyDescent="0.25">
      <c r="A239" s="13" t="str">
        <f ca="1">IF(ISNA(MATCH(IF(ISNA(INDEX(INDIRECT("'Player 1 Rounds'!q"&amp;MATCH(A238,'Player 1 Rounds'!Q:Q,0)+1&amp;":q"&amp;-1+MATCH(2,'Player 1 Rounds'!E:E,0)),MATCH(TRUE(),INDIRECT("'Player 1 Rounds'!J"&amp;MATCH(A238,'Player 1 Rounds'!Q:Q,0)+1&amp;":J"&amp;-1+MATCH(2,'Player 1 Rounds'!E:E,0)),0),1))=TRUE(),"",INDEX(INDIRECT("'Player 1 Rounds'!q"&amp;MATCH(A238,'Player 1 Rounds'!Q:Q,0)+1&amp;":q"&amp;-1+MATCH(2,'Player 1 Rounds'!E:E,0)),MATCH(TRUE(),INDIRECT("'Player 1 Rounds'!J"&amp;MATCH(A238,'Player 1 Rounds'!Q:Q,0)+1&amp;":J"&amp;-1+MATCH(2,'Player 1 Rounds'!E:E,0)),0),1)),A$3:A238,0))=TRUE(),IF(ISNA(INDEX(INDIRECT("'Player 1 Rounds'!q"&amp;MATCH(A238,'Player 1 Rounds'!Q:Q,0)+1&amp;":q"&amp;-1+MATCH(2,'Player 1 Rounds'!E:E,0)),MATCH(TRUE(),INDIRECT("'Player 1 Rounds'!J"&amp;MATCH(A238,'Player 1 Rounds'!Q:Q,0)+1&amp;":J"&amp;-1+MATCH(2,'Player 1 Rounds'!E:E,0)),0),1))=TRUE(),"",INDEX(INDIRECT("'Player 1 Rounds'!q"&amp;MATCH(A238,'Player 1 Rounds'!Q:Q,0)+1&amp;":q"&amp;-1+MATCH(2,'Player 1 Rounds'!E:E,0)),MATCH(TRUE(),INDIRECT("'Player 1 Rounds'!J"&amp;MATCH(A238,'Player 1 Rounds'!Q:Q,0)+1&amp;":J"&amp;-1+MATCH(2,'Player 1 Rounds'!E:E,0)),0),1)),"")</f>
        <v/>
      </c>
      <c r="B239" s="14" t="str">
        <f ca="1">IF(ISERROR(INDEX('Player 1 Rounds'!O:O,MATCH(Head2Head!A239,'Player 1 Rounds'!Q:Q,0)))=TRUE,"",INDEX('Player 1 Rounds'!O:O,MATCH(Head2Head!A239,'Player 1 Rounds'!Q:Q,0)))</f>
        <v/>
      </c>
    </row>
    <row r="240" spans="1:2" ht="21.75" customHeight="1" x14ac:dyDescent="0.25">
      <c r="A240" s="13" t="str">
        <f ca="1">IF(ISNA(MATCH(IF(ISNA(INDEX(INDIRECT("'Player 1 Rounds'!q"&amp;MATCH(A239,'Player 1 Rounds'!Q:Q,0)+1&amp;":q"&amp;-1+MATCH(2,'Player 1 Rounds'!E:E,0)),MATCH(TRUE(),INDIRECT("'Player 1 Rounds'!J"&amp;MATCH(A239,'Player 1 Rounds'!Q:Q,0)+1&amp;":J"&amp;-1+MATCH(2,'Player 1 Rounds'!E:E,0)),0),1))=TRUE(),"",INDEX(INDIRECT("'Player 1 Rounds'!q"&amp;MATCH(A239,'Player 1 Rounds'!Q:Q,0)+1&amp;":q"&amp;-1+MATCH(2,'Player 1 Rounds'!E:E,0)),MATCH(TRUE(),INDIRECT("'Player 1 Rounds'!J"&amp;MATCH(A239,'Player 1 Rounds'!Q:Q,0)+1&amp;":J"&amp;-1+MATCH(2,'Player 1 Rounds'!E:E,0)),0),1)),A$3:A239,0))=TRUE(),IF(ISNA(INDEX(INDIRECT("'Player 1 Rounds'!q"&amp;MATCH(A239,'Player 1 Rounds'!Q:Q,0)+1&amp;":q"&amp;-1+MATCH(2,'Player 1 Rounds'!E:E,0)),MATCH(TRUE(),INDIRECT("'Player 1 Rounds'!J"&amp;MATCH(A239,'Player 1 Rounds'!Q:Q,0)+1&amp;":J"&amp;-1+MATCH(2,'Player 1 Rounds'!E:E,0)),0),1))=TRUE(),"",INDEX(INDIRECT("'Player 1 Rounds'!q"&amp;MATCH(A239,'Player 1 Rounds'!Q:Q,0)+1&amp;":q"&amp;-1+MATCH(2,'Player 1 Rounds'!E:E,0)),MATCH(TRUE(),INDIRECT("'Player 1 Rounds'!J"&amp;MATCH(A239,'Player 1 Rounds'!Q:Q,0)+1&amp;":J"&amp;-1+MATCH(2,'Player 1 Rounds'!E:E,0)),0),1)),"")</f>
        <v/>
      </c>
      <c r="B240" s="14" t="str">
        <f ca="1">IF(ISERROR(INDEX('Player 1 Rounds'!O:O,MATCH(Head2Head!A240,'Player 1 Rounds'!Q:Q,0)))=TRUE,"",INDEX('Player 1 Rounds'!O:O,MATCH(Head2Head!A240,'Player 1 Rounds'!Q:Q,0)))</f>
        <v/>
      </c>
    </row>
    <row r="241" spans="1:2" ht="21.75" customHeight="1" x14ac:dyDescent="0.25">
      <c r="A241" s="13" t="str">
        <f ca="1">IF(ISNA(MATCH(IF(ISNA(INDEX(INDIRECT("'Player 1 Rounds'!q"&amp;MATCH(A240,'Player 1 Rounds'!Q:Q,0)+1&amp;":q"&amp;-1+MATCH(2,'Player 1 Rounds'!E:E,0)),MATCH(TRUE(),INDIRECT("'Player 1 Rounds'!J"&amp;MATCH(A240,'Player 1 Rounds'!Q:Q,0)+1&amp;":J"&amp;-1+MATCH(2,'Player 1 Rounds'!E:E,0)),0),1))=TRUE(),"",INDEX(INDIRECT("'Player 1 Rounds'!q"&amp;MATCH(A240,'Player 1 Rounds'!Q:Q,0)+1&amp;":q"&amp;-1+MATCH(2,'Player 1 Rounds'!E:E,0)),MATCH(TRUE(),INDIRECT("'Player 1 Rounds'!J"&amp;MATCH(A240,'Player 1 Rounds'!Q:Q,0)+1&amp;":J"&amp;-1+MATCH(2,'Player 1 Rounds'!E:E,0)),0),1)),A$3:A240,0))=TRUE(),IF(ISNA(INDEX(INDIRECT("'Player 1 Rounds'!q"&amp;MATCH(A240,'Player 1 Rounds'!Q:Q,0)+1&amp;":q"&amp;-1+MATCH(2,'Player 1 Rounds'!E:E,0)),MATCH(TRUE(),INDIRECT("'Player 1 Rounds'!J"&amp;MATCH(A240,'Player 1 Rounds'!Q:Q,0)+1&amp;":J"&amp;-1+MATCH(2,'Player 1 Rounds'!E:E,0)),0),1))=TRUE(),"",INDEX(INDIRECT("'Player 1 Rounds'!q"&amp;MATCH(A240,'Player 1 Rounds'!Q:Q,0)+1&amp;":q"&amp;-1+MATCH(2,'Player 1 Rounds'!E:E,0)),MATCH(TRUE(),INDIRECT("'Player 1 Rounds'!J"&amp;MATCH(A240,'Player 1 Rounds'!Q:Q,0)+1&amp;":J"&amp;-1+MATCH(2,'Player 1 Rounds'!E:E,0)),0),1)),"")</f>
        <v/>
      </c>
      <c r="B241" s="14" t="str">
        <f ca="1">IF(ISERROR(INDEX('Player 1 Rounds'!O:O,MATCH(Head2Head!A241,'Player 1 Rounds'!Q:Q,0)))=TRUE,"",INDEX('Player 1 Rounds'!O:O,MATCH(Head2Head!A241,'Player 1 Rounds'!Q:Q,0)))</f>
        <v/>
      </c>
    </row>
    <row r="242" spans="1:2" ht="21.75" customHeight="1" x14ac:dyDescent="0.25">
      <c r="A242" s="13" t="str">
        <f ca="1">IF(ISNA(MATCH(IF(ISNA(INDEX(INDIRECT("'Player 1 Rounds'!q"&amp;MATCH(A241,'Player 1 Rounds'!Q:Q,0)+1&amp;":q"&amp;-1+MATCH(2,'Player 1 Rounds'!E:E,0)),MATCH(TRUE(),INDIRECT("'Player 1 Rounds'!J"&amp;MATCH(A241,'Player 1 Rounds'!Q:Q,0)+1&amp;":J"&amp;-1+MATCH(2,'Player 1 Rounds'!E:E,0)),0),1))=TRUE(),"",INDEX(INDIRECT("'Player 1 Rounds'!q"&amp;MATCH(A241,'Player 1 Rounds'!Q:Q,0)+1&amp;":q"&amp;-1+MATCH(2,'Player 1 Rounds'!E:E,0)),MATCH(TRUE(),INDIRECT("'Player 1 Rounds'!J"&amp;MATCH(A241,'Player 1 Rounds'!Q:Q,0)+1&amp;":J"&amp;-1+MATCH(2,'Player 1 Rounds'!E:E,0)),0),1)),A$3:A241,0))=TRUE(),IF(ISNA(INDEX(INDIRECT("'Player 1 Rounds'!q"&amp;MATCH(A241,'Player 1 Rounds'!Q:Q,0)+1&amp;":q"&amp;-1+MATCH(2,'Player 1 Rounds'!E:E,0)),MATCH(TRUE(),INDIRECT("'Player 1 Rounds'!J"&amp;MATCH(A241,'Player 1 Rounds'!Q:Q,0)+1&amp;":J"&amp;-1+MATCH(2,'Player 1 Rounds'!E:E,0)),0),1))=TRUE(),"",INDEX(INDIRECT("'Player 1 Rounds'!q"&amp;MATCH(A241,'Player 1 Rounds'!Q:Q,0)+1&amp;":q"&amp;-1+MATCH(2,'Player 1 Rounds'!E:E,0)),MATCH(TRUE(),INDIRECT("'Player 1 Rounds'!J"&amp;MATCH(A241,'Player 1 Rounds'!Q:Q,0)+1&amp;":J"&amp;-1+MATCH(2,'Player 1 Rounds'!E:E,0)),0),1)),"")</f>
        <v/>
      </c>
      <c r="B242" s="14" t="str">
        <f ca="1">IF(ISERROR(INDEX('Player 1 Rounds'!O:O,MATCH(Head2Head!A242,'Player 1 Rounds'!Q:Q,0)))=TRUE,"",INDEX('Player 1 Rounds'!O:O,MATCH(Head2Head!A242,'Player 1 Rounds'!Q:Q,0)))</f>
        <v/>
      </c>
    </row>
    <row r="243" spans="1:2" ht="21.75" customHeight="1" x14ac:dyDescent="0.25">
      <c r="A243" s="13" t="str">
        <f ca="1">IF(ISNA(MATCH(IF(ISNA(INDEX(INDIRECT("'Player 1 Rounds'!q"&amp;MATCH(A242,'Player 1 Rounds'!Q:Q,0)+1&amp;":q"&amp;-1+MATCH(2,'Player 1 Rounds'!E:E,0)),MATCH(TRUE(),INDIRECT("'Player 1 Rounds'!J"&amp;MATCH(A242,'Player 1 Rounds'!Q:Q,0)+1&amp;":J"&amp;-1+MATCH(2,'Player 1 Rounds'!E:E,0)),0),1))=TRUE(),"",INDEX(INDIRECT("'Player 1 Rounds'!q"&amp;MATCH(A242,'Player 1 Rounds'!Q:Q,0)+1&amp;":q"&amp;-1+MATCH(2,'Player 1 Rounds'!E:E,0)),MATCH(TRUE(),INDIRECT("'Player 1 Rounds'!J"&amp;MATCH(A242,'Player 1 Rounds'!Q:Q,0)+1&amp;":J"&amp;-1+MATCH(2,'Player 1 Rounds'!E:E,0)),0),1)),A$3:A242,0))=TRUE(),IF(ISNA(INDEX(INDIRECT("'Player 1 Rounds'!q"&amp;MATCH(A242,'Player 1 Rounds'!Q:Q,0)+1&amp;":q"&amp;-1+MATCH(2,'Player 1 Rounds'!E:E,0)),MATCH(TRUE(),INDIRECT("'Player 1 Rounds'!J"&amp;MATCH(A242,'Player 1 Rounds'!Q:Q,0)+1&amp;":J"&amp;-1+MATCH(2,'Player 1 Rounds'!E:E,0)),0),1))=TRUE(),"",INDEX(INDIRECT("'Player 1 Rounds'!q"&amp;MATCH(A242,'Player 1 Rounds'!Q:Q,0)+1&amp;":q"&amp;-1+MATCH(2,'Player 1 Rounds'!E:E,0)),MATCH(TRUE(),INDIRECT("'Player 1 Rounds'!J"&amp;MATCH(A242,'Player 1 Rounds'!Q:Q,0)+1&amp;":J"&amp;-1+MATCH(2,'Player 1 Rounds'!E:E,0)),0),1)),"")</f>
        <v/>
      </c>
      <c r="B243" s="14" t="str">
        <f ca="1">IF(ISERROR(INDEX('Player 1 Rounds'!O:O,MATCH(Head2Head!A243,'Player 1 Rounds'!Q:Q,0)))=TRUE,"",INDEX('Player 1 Rounds'!O:O,MATCH(Head2Head!A243,'Player 1 Rounds'!Q:Q,0)))</f>
        <v/>
      </c>
    </row>
    <row r="244" spans="1:2" ht="21.75" customHeight="1" x14ac:dyDescent="0.25">
      <c r="A244" s="13" t="str">
        <f ca="1">IF(ISNA(MATCH(IF(ISNA(INDEX(INDIRECT("'Player 1 Rounds'!q"&amp;MATCH(A243,'Player 1 Rounds'!Q:Q,0)+1&amp;":q"&amp;-1+MATCH(2,'Player 1 Rounds'!E:E,0)),MATCH(TRUE(),INDIRECT("'Player 1 Rounds'!J"&amp;MATCH(A243,'Player 1 Rounds'!Q:Q,0)+1&amp;":J"&amp;-1+MATCH(2,'Player 1 Rounds'!E:E,0)),0),1))=TRUE(),"",INDEX(INDIRECT("'Player 1 Rounds'!q"&amp;MATCH(A243,'Player 1 Rounds'!Q:Q,0)+1&amp;":q"&amp;-1+MATCH(2,'Player 1 Rounds'!E:E,0)),MATCH(TRUE(),INDIRECT("'Player 1 Rounds'!J"&amp;MATCH(A243,'Player 1 Rounds'!Q:Q,0)+1&amp;":J"&amp;-1+MATCH(2,'Player 1 Rounds'!E:E,0)),0),1)),A$3:A243,0))=TRUE(),IF(ISNA(INDEX(INDIRECT("'Player 1 Rounds'!q"&amp;MATCH(A243,'Player 1 Rounds'!Q:Q,0)+1&amp;":q"&amp;-1+MATCH(2,'Player 1 Rounds'!E:E,0)),MATCH(TRUE(),INDIRECT("'Player 1 Rounds'!J"&amp;MATCH(A243,'Player 1 Rounds'!Q:Q,0)+1&amp;":J"&amp;-1+MATCH(2,'Player 1 Rounds'!E:E,0)),0),1))=TRUE(),"",INDEX(INDIRECT("'Player 1 Rounds'!q"&amp;MATCH(A243,'Player 1 Rounds'!Q:Q,0)+1&amp;":q"&amp;-1+MATCH(2,'Player 1 Rounds'!E:E,0)),MATCH(TRUE(),INDIRECT("'Player 1 Rounds'!J"&amp;MATCH(A243,'Player 1 Rounds'!Q:Q,0)+1&amp;":J"&amp;-1+MATCH(2,'Player 1 Rounds'!E:E,0)),0),1)),"")</f>
        <v/>
      </c>
      <c r="B244" s="14" t="str">
        <f ca="1">IF(ISERROR(INDEX('Player 1 Rounds'!O:O,MATCH(Head2Head!A244,'Player 1 Rounds'!Q:Q,0)))=TRUE,"",INDEX('Player 1 Rounds'!O:O,MATCH(Head2Head!A244,'Player 1 Rounds'!Q:Q,0)))</f>
        <v/>
      </c>
    </row>
    <row r="245" spans="1:2" ht="21.75" customHeight="1" x14ac:dyDescent="0.25">
      <c r="A245" s="13" t="str">
        <f ca="1">IF(ISNA(MATCH(IF(ISNA(INDEX(INDIRECT("'Player 1 Rounds'!q"&amp;MATCH(A244,'Player 1 Rounds'!Q:Q,0)+1&amp;":q"&amp;-1+MATCH(2,'Player 1 Rounds'!E:E,0)),MATCH(TRUE(),INDIRECT("'Player 1 Rounds'!J"&amp;MATCH(A244,'Player 1 Rounds'!Q:Q,0)+1&amp;":J"&amp;-1+MATCH(2,'Player 1 Rounds'!E:E,0)),0),1))=TRUE(),"",INDEX(INDIRECT("'Player 1 Rounds'!q"&amp;MATCH(A244,'Player 1 Rounds'!Q:Q,0)+1&amp;":q"&amp;-1+MATCH(2,'Player 1 Rounds'!E:E,0)),MATCH(TRUE(),INDIRECT("'Player 1 Rounds'!J"&amp;MATCH(A244,'Player 1 Rounds'!Q:Q,0)+1&amp;":J"&amp;-1+MATCH(2,'Player 1 Rounds'!E:E,0)),0),1)),A$3:A244,0))=TRUE(),IF(ISNA(INDEX(INDIRECT("'Player 1 Rounds'!q"&amp;MATCH(A244,'Player 1 Rounds'!Q:Q,0)+1&amp;":q"&amp;-1+MATCH(2,'Player 1 Rounds'!E:E,0)),MATCH(TRUE(),INDIRECT("'Player 1 Rounds'!J"&amp;MATCH(A244,'Player 1 Rounds'!Q:Q,0)+1&amp;":J"&amp;-1+MATCH(2,'Player 1 Rounds'!E:E,0)),0),1))=TRUE(),"",INDEX(INDIRECT("'Player 1 Rounds'!q"&amp;MATCH(A244,'Player 1 Rounds'!Q:Q,0)+1&amp;":q"&amp;-1+MATCH(2,'Player 1 Rounds'!E:E,0)),MATCH(TRUE(),INDIRECT("'Player 1 Rounds'!J"&amp;MATCH(A244,'Player 1 Rounds'!Q:Q,0)+1&amp;":J"&amp;-1+MATCH(2,'Player 1 Rounds'!E:E,0)),0),1)),"")</f>
        <v/>
      </c>
      <c r="B245" s="14" t="str">
        <f ca="1">IF(ISERROR(INDEX('Player 1 Rounds'!O:O,MATCH(Head2Head!A245,'Player 1 Rounds'!Q:Q,0)))=TRUE,"",INDEX('Player 1 Rounds'!O:O,MATCH(Head2Head!A245,'Player 1 Rounds'!Q:Q,0)))</f>
        <v/>
      </c>
    </row>
    <row r="246" spans="1:2" ht="21.75" customHeight="1" x14ac:dyDescent="0.25">
      <c r="A246" s="13" t="str">
        <f ca="1">IF(ISNA(MATCH(IF(ISNA(INDEX(INDIRECT("'Player 1 Rounds'!q"&amp;MATCH(A245,'Player 1 Rounds'!Q:Q,0)+1&amp;":q"&amp;-1+MATCH(2,'Player 1 Rounds'!E:E,0)),MATCH(TRUE(),INDIRECT("'Player 1 Rounds'!J"&amp;MATCH(A245,'Player 1 Rounds'!Q:Q,0)+1&amp;":J"&amp;-1+MATCH(2,'Player 1 Rounds'!E:E,0)),0),1))=TRUE(),"",INDEX(INDIRECT("'Player 1 Rounds'!q"&amp;MATCH(A245,'Player 1 Rounds'!Q:Q,0)+1&amp;":q"&amp;-1+MATCH(2,'Player 1 Rounds'!E:E,0)),MATCH(TRUE(),INDIRECT("'Player 1 Rounds'!J"&amp;MATCH(A245,'Player 1 Rounds'!Q:Q,0)+1&amp;":J"&amp;-1+MATCH(2,'Player 1 Rounds'!E:E,0)),0),1)),A$3:A245,0))=TRUE(),IF(ISNA(INDEX(INDIRECT("'Player 1 Rounds'!q"&amp;MATCH(A245,'Player 1 Rounds'!Q:Q,0)+1&amp;":q"&amp;-1+MATCH(2,'Player 1 Rounds'!E:E,0)),MATCH(TRUE(),INDIRECT("'Player 1 Rounds'!J"&amp;MATCH(A245,'Player 1 Rounds'!Q:Q,0)+1&amp;":J"&amp;-1+MATCH(2,'Player 1 Rounds'!E:E,0)),0),1))=TRUE(),"",INDEX(INDIRECT("'Player 1 Rounds'!q"&amp;MATCH(A245,'Player 1 Rounds'!Q:Q,0)+1&amp;":q"&amp;-1+MATCH(2,'Player 1 Rounds'!E:E,0)),MATCH(TRUE(),INDIRECT("'Player 1 Rounds'!J"&amp;MATCH(A245,'Player 1 Rounds'!Q:Q,0)+1&amp;":J"&amp;-1+MATCH(2,'Player 1 Rounds'!E:E,0)),0),1)),"")</f>
        <v/>
      </c>
      <c r="B246" s="14" t="str">
        <f ca="1">IF(ISERROR(INDEX('Player 1 Rounds'!O:O,MATCH(Head2Head!A246,'Player 1 Rounds'!Q:Q,0)))=TRUE,"",INDEX('Player 1 Rounds'!O:O,MATCH(Head2Head!A246,'Player 1 Rounds'!Q:Q,0)))</f>
        <v/>
      </c>
    </row>
    <row r="247" spans="1:2" ht="21.75" customHeight="1" x14ac:dyDescent="0.25">
      <c r="A247" s="13" t="str">
        <f ca="1">IF(ISNA(MATCH(IF(ISNA(INDEX(INDIRECT("'Player 1 Rounds'!q"&amp;MATCH(A246,'Player 1 Rounds'!Q:Q,0)+1&amp;":q"&amp;-1+MATCH(2,'Player 1 Rounds'!E:E,0)),MATCH(TRUE(),INDIRECT("'Player 1 Rounds'!J"&amp;MATCH(A246,'Player 1 Rounds'!Q:Q,0)+1&amp;":J"&amp;-1+MATCH(2,'Player 1 Rounds'!E:E,0)),0),1))=TRUE(),"",INDEX(INDIRECT("'Player 1 Rounds'!q"&amp;MATCH(A246,'Player 1 Rounds'!Q:Q,0)+1&amp;":q"&amp;-1+MATCH(2,'Player 1 Rounds'!E:E,0)),MATCH(TRUE(),INDIRECT("'Player 1 Rounds'!J"&amp;MATCH(A246,'Player 1 Rounds'!Q:Q,0)+1&amp;":J"&amp;-1+MATCH(2,'Player 1 Rounds'!E:E,0)),0),1)),A$3:A246,0))=TRUE(),IF(ISNA(INDEX(INDIRECT("'Player 1 Rounds'!q"&amp;MATCH(A246,'Player 1 Rounds'!Q:Q,0)+1&amp;":q"&amp;-1+MATCH(2,'Player 1 Rounds'!E:E,0)),MATCH(TRUE(),INDIRECT("'Player 1 Rounds'!J"&amp;MATCH(A246,'Player 1 Rounds'!Q:Q,0)+1&amp;":J"&amp;-1+MATCH(2,'Player 1 Rounds'!E:E,0)),0),1))=TRUE(),"",INDEX(INDIRECT("'Player 1 Rounds'!q"&amp;MATCH(A246,'Player 1 Rounds'!Q:Q,0)+1&amp;":q"&amp;-1+MATCH(2,'Player 1 Rounds'!E:E,0)),MATCH(TRUE(),INDIRECT("'Player 1 Rounds'!J"&amp;MATCH(A246,'Player 1 Rounds'!Q:Q,0)+1&amp;":J"&amp;-1+MATCH(2,'Player 1 Rounds'!E:E,0)),0),1)),"")</f>
        <v/>
      </c>
      <c r="B247" s="14" t="str">
        <f ca="1">IF(ISERROR(INDEX('Player 1 Rounds'!O:O,MATCH(Head2Head!A247,'Player 1 Rounds'!Q:Q,0)))=TRUE,"",INDEX('Player 1 Rounds'!O:O,MATCH(Head2Head!A247,'Player 1 Rounds'!Q:Q,0)))</f>
        <v/>
      </c>
    </row>
    <row r="248" spans="1:2" ht="21.75" customHeight="1" x14ac:dyDescent="0.25">
      <c r="A248" s="13" t="str">
        <f ca="1">IF(ISNA(MATCH(IF(ISNA(INDEX(INDIRECT("'Player 1 Rounds'!q"&amp;MATCH(A247,'Player 1 Rounds'!Q:Q,0)+1&amp;":q"&amp;-1+MATCH(2,'Player 1 Rounds'!E:E,0)),MATCH(TRUE(),INDIRECT("'Player 1 Rounds'!J"&amp;MATCH(A247,'Player 1 Rounds'!Q:Q,0)+1&amp;":J"&amp;-1+MATCH(2,'Player 1 Rounds'!E:E,0)),0),1))=TRUE(),"",INDEX(INDIRECT("'Player 1 Rounds'!q"&amp;MATCH(A247,'Player 1 Rounds'!Q:Q,0)+1&amp;":q"&amp;-1+MATCH(2,'Player 1 Rounds'!E:E,0)),MATCH(TRUE(),INDIRECT("'Player 1 Rounds'!J"&amp;MATCH(A247,'Player 1 Rounds'!Q:Q,0)+1&amp;":J"&amp;-1+MATCH(2,'Player 1 Rounds'!E:E,0)),0),1)),A$3:A247,0))=TRUE(),IF(ISNA(INDEX(INDIRECT("'Player 1 Rounds'!q"&amp;MATCH(A247,'Player 1 Rounds'!Q:Q,0)+1&amp;":q"&amp;-1+MATCH(2,'Player 1 Rounds'!E:E,0)),MATCH(TRUE(),INDIRECT("'Player 1 Rounds'!J"&amp;MATCH(A247,'Player 1 Rounds'!Q:Q,0)+1&amp;":J"&amp;-1+MATCH(2,'Player 1 Rounds'!E:E,0)),0),1))=TRUE(),"",INDEX(INDIRECT("'Player 1 Rounds'!q"&amp;MATCH(A247,'Player 1 Rounds'!Q:Q,0)+1&amp;":q"&amp;-1+MATCH(2,'Player 1 Rounds'!E:E,0)),MATCH(TRUE(),INDIRECT("'Player 1 Rounds'!J"&amp;MATCH(A247,'Player 1 Rounds'!Q:Q,0)+1&amp;":J"&amp;-1+MATCH(2,'Player 1 Rounds'!E:E,0)),0),1)),"")</f>
        <v/>
      </c>
      <c r="B248" s="14" t="str">
        <f ca="1">IF(ISERROR(INDEX('Player 1 Rounds'!O:O,MATCH(Head2Head!A248,'Player 1 Rounds'!Q:Q,0)))=TRUE,"",INDEX('Player 1 Rounds'!O:O,MATCH(Head2Head!A248,'Player 1 Rounds'!Q:Q,0)))</f>
        <v/>
      </c>
    </row>
    <row r="249" spans="1:2" ht="21.75" customHeight="1" x14ac:dyDescent="0.25">
      <c r="A249" s="13" t="str">
        <f ca="1">IF(ISNA(MATCH(IF(ISNA(INDEX(INDIRECT("'Player 1 Rounds'!q"&amp;MATCH(A248,'Player 1 Rounds'!Q:Q,0)+1&amp;":q"&amp;-1+MATCH(2,'Player 1 Rounds'!E:E,0)),MATCH(TRUE(),INDIRECT("'Player 1 Rounds'!J"&amp;MATCH(A248,'Player 1 Rounds'!Q:Q,0)+1&amp;":J"&amp;-1+MATCH(2,'Player 1 Rounds'!E:E,0)),0),1))=TRUE(),"",INDEX(INDIRECT("'Player 1 Rounds'!q"&amp;MATCH(A248,'Player 1 Rounds'!Q:Q,0)+1&amp;":q"&amp;-1+MATCH(2,'Player 1 Rounds'!E:E,0)),MATCH(TRUE(),INDIRECT("'Player 1 Rounds'!J"&amp;MATCH(A248,'Player 1 Rounds'!Q:Q,0)+1&amp;":J"&amp;-1+MATCH(2,'Player 1 Rounds'!E:E,0)),0),1)),A$3:A248,0))=TRUE(),IF(ISNA(INDEX(INDIRECT("'Player 1 Rounds'!q"&amp;MATCH(A248,'Player 1 Rounds'!Q:Q,0)+1&amp;":q"&amp;-1+MATCH(2,'Player 1 Rounds'!E:E,0)),MATCH(TRUE(),INDIRECT("'Player 1 Rounds'!J"&amp;MATCH(A248,'Player 1 Rounds'!Q:Q,0)+1&amp;":J"&amp;-1+MATCH(2,'Player 1 Rounds'!E:E,0)),0),1))=TRUE(),"",INDEX(INDIRECT("'Player 1 Rounds'!q"&amp;MATCH(A248,'Player 1 Rounds'!Q:Q,0)+1&amp;":q"&amp;-1+MATCH(2,'Player 1 Rounds'!E:E,0)),MATCH(TRUE(),INDIRECT("'Player 1 Rounds'!J"&amp;MATCH(A248,'Player 1 Rounds'!Q:Q,0)+1&amp;":J"&amp;-1+MATCH(2,'Player 1 Rounds'!E:E,0)),0),1)),"")</f>
        <v/>
      </c>
      <c r="B249" s="14" t="str">
        <f ca="1">IF(ISERROR(INDEX('Player 1 Rounds'!O:O,MATCH(Head2Head!A249,'Player 1 Rounds'!Q:Q,0)))=TRUE,"",INDEX('Player 1 Rounds'!O:O,MATCH(Head2Head!A249,'Player 1 Rounds'!Q:Q,0)))</f>
        <v/>
      </c>
    </row>
    <row r="250" spans="1:2" ht="21.75" customHeight="1" x14ac:dyDescent="0.25">
      <c r="A250" s="13" t="str">
        <f ca="1">IF(ISNA(MATCH(IF(ISNA(INDEX(INDIRECT("'Player 1 Rounds'!q"&amp;MATCH(A249,'Player 1 Rounds'!Q:Q,0)+1&amp;":q"&amp;-1+MATCH(2,'Player 1 Rounds'!E:E,0)),MATCH(TRUE(),INDIRECT("'Player 1 Rounds'!J"&amp;MATCH(A249,'Player 1 Rounds'!Q:Q,0)+1&amp;":J"&amp;-1+MATCH(2,'Player 1 Rounds'!E:E,0)),0),1))=TRUE(),"",INDEX(INDIRECT("'Player 1 Rounds'!q"&amp;MATCH(A249,'Player 1 Rounds'!Q:Q,0)+1&amp;":q"&amp;-1+MATCH(2,'Player 1 Rounds'!E:E,0)),MATCH(TRUE(),INDIRECT("'Player 1 Rounds'!J"&amp;MATCH(A249,'Player 1 Rounds'!Q:Q,0)+1&amp;":J"&amp;-1+MATCH(2,'Player 1 Rounds'!E:E,0)),0),1)),A$3:A249,0))=TRUE(),IF(ISNA(INDEX(INDIRECT("'Player 1 Rounds'!q"&amp;MATCH(A249,'Player 1 Rounds'!Q:Q,0)+1&amp;":q"&amp;-1+MATCH(2,'Player 1 Rounds'!E:E,0)),MATCH(TRUE(),INDIRECT("'Player 1 Rounds'!J"&amp;MATCH(A249,'Player 1 Rounds'!Q:Q,0)+1&amp;":J"&amp;-1+MATCH(2,'Player 1 Rounds'!E:E,0)),0),1))=TRUE(),"",INDEX(INDIRECT("'Player 1 Rounds'!q"&amp;MATCH(A249,'Player 1 Rounds'!Q:Q,0)+1&amp;":q"&amp;-1+MATCH(2,'Player 1 Rounds'!E:E,0)),MATCH(TRUE(),INDIRECT("'Player 1 Rounds'!J"&amp;MATCH(A249,'Player 1 Rounds'!Q:Q,0)+1&amp;":J"&amp;-1+MATCH(2,'Player 1 Rounds'!E:E,0)),0),1)),"")</f>
        <v/>
      </c>
      <c r="B250" s="14" t="str">
        <f ca="1">IF(ISERROR(INDEX('Player 1 Rounds'!O:O,MATCH(Head2Head!A250,'Player 1 Rounds'!Q:Q,0)))=TRUE,"",INDEX('Player 1 Rounds'!O:O,MATCH(Head2Head!A250,'Player 1 Rounds'!Q:Q,0)))</f>
        <v/>
      </c>
    </row>
    <row r="251" spans="1:2" ht="21.75" customHeight="1" x14ac:dyDescent="0.25">
      <c r="A251" s="13" t="str">
        <f ca="1">IF(ISNA(MATCH(IF(ISNA(INDEX(INDIRECT("'Player 1 Rounds'!q"&amp;MATCH(A250,'Player 1 Rounds'!Q:Q,0)+1&amp;":q"&amp;-1+MATCH(2,'Player 1 Rounds'!E:E,0)),MATCH(TRUE(),INDIRECT("'Player 1 Rounds'!J"&amp;MATCH(A250,'Player 1 Rounds'!Q:Q,0)+1&amp;":J"&amp;-1+MATCH(2,'Player 1 Rounds'!E:E,0)),0),1))=TRUE(),"",INDEX(INDIRECT("'Player 1 Rounds'!q"&amp;MATCH(A250,'Player 1 Rounds'!Q:Q,0)+1&amp;":q"&amp;-1+MATCH(2,'Player 1 Rounds'!E:E,0)),MATCH(TRUE(),INDIRECT("'Player 1 Rounds'!J"&amp;MATCH(A250,'Player 1 Rounds'!Q:Q,0)+1&amp;":J"&amp;-1+MATCH(2,'Player 1 Rounds'!E:E,0)),0),1)),A$3:A250,0))=TRUE(),IF(ISNA(INDEX(INDIRECT("'Player 1 Rounds'!q"&amp;MATCH(A250,'Player 1 Rounds'!Q:Q,0)+1&amp;":q"&amp;-1+MATCH(2,'Player 1 Rounds'!E:E,0)),MATCH(TRUE(),INDIRECT("'Player 1 Rounds'!J"&amp;MATCH(A250,'Player 1 Rounds'!Q:Q,0)+1&amp;":J"&amp;-1+MATCH(2,'Player 1 Rounds'!E:E,0)),0),1))=TRUE(),"",INDEX(INDIRECT("'Player 1 Rounds'!q"&amp;MATCH(A250,'Player 1 Rounds'!Q:Q,0)+1&amp;":q"&amp;-1+MATCH(2,'Player 1 Rounds'!E:E,0)),MATCH(TRUE(),INDIRECT("'Player 1 Rounds'!J"&amp;MATCH(A250,'Player 1 Rounds'!Q:Q,0)+1&amp;":J"&amp;-1+MATCH(2,'Player 1 Rounds'!E:E,0)),0),1)),"")</f>
        <v/>
      </c>
      <c r="B251" s="14" t="str">
        <f ca="1">IF(ISERROR(INDEX('Player 1 Rounds'!O:O,MATCH(Head2Head!A251,'Player 1 Rounds'!Q:Q,0)))=TRUE,"",INDEX('Player 1 Rounds'!O:O,MATCH(Head2Head!A251,'Player 1 Rounds'!Q:Q,0)))</f>
        <v/>
      </c>
    </row>
    <row r="252" spans="1:2" ht="21.75" customHeight="1" x14ac:dyDescent="0.25">
      <c r="A252" s="13" t="str">
        <f ca="1">IF(ISNA(MATCH(IF(ISNA(INDEX(INDIRECT("'Player 1 Rounds'!q"&amp;MATCH(A251,'Player 1 Rounds'!Q:Q,0)+1&amp;":q"&amp;-1+MATCH(2,'Player 1 Rounds'!E:E,0)),MATCH(TRUE(),INDIRECT("'Player 1 Rounds'!J"&amp;MATCH(A251,'Player 1 Rounds'!Q:Q,0)+1&amp;":J"&amp;-1+MATCH(2,'Player 1 Rounds'!E:E,0)),0),1))=TRUE(),"",INDEX(INDIRECT("'Player 1 Rounds'!q"&amp;MATCH(A251,'Player 1 Rounds'!Q:Q,0)+1&amp;":q"&amp;-1+MATCH(2,'Player 1 Rounds'!E:E,0)),MATCH(TRUE(),INDIRECT("'Player 1 Rounds'!J"&amp;MATCH(A251,'Player 1 Rounds'!Q:Q,0)+1&amp;":J"&amp;-1+MATCH(2,'Player 1 Rounds'!E:E,0)),0),1)),A$3:A251,0))=TRUE(),IF(ISNA(INDEX(INDIRECT("'Player 1 Rounds'!q"&amp;MATCH(A251,'Player 1 Rounds'!Q:Q,0)+1&amp;":q"&amp;-1+MATCH(2,'Player 1 Rounds'!E:E,0)),MATCH(TRUE(),INDIRECT("'Player 1 Rounds'!J"&amp;MATCH(A251,'Player 1 Rounds'!Q:Q,0)+1&amp;":J"&amp;-1+MATCH(2,'Player 1 Rounds'!E:E,0)),0),1))=TRUE(),"",INDEX(INDIRECT("'Player 1 Rounds'!q"&amp;MATCH(A251,'Player 1 Rounds'!Q:Q,0)+1&amp;":q"&amp;-1+MATCH(2,'Player 1 Rounds'!E:E,0)),MATCH(TRUE(),INDIRECT("'Player 1 Rounds'!J"&amp;MATCH(A251,'Player 1 Rounds'!Q:Q,0)+1&amp;":J"&amp;-1+MATCH(2,'Player 1 Rounds'!E:E,0)),0),1)),"")</f>
        <v/>
      </c>
      <c r="B252" s="14" t="str">
        <f ca="1">IF(ISERROR(INDEX('Player 1 Rounds'!O:O,MATCH(Head2Head!A252,'Player 1 Rounds'!Q:Q,0)))=TRUE,"",INDEX('Player 1 Rounds'!O:O,MATCH(Head2Head!A252,'Player 1 Rounds'!Q:Q,0)))</f>
        <v/>
      </c>
    </row>
    <row r="253" spans="1:2" ht="21.75" customHeight="1" x14ac:dyDescent="0.25">
      <c r="A253" s="13" t="str">
        <f ca="1">IF(ISNA(MATCH(IF(ISNA(INDEX(INDIRECT("'Player 1 Rounds'!q"&amp;MATCH(A252,'Player 1 Rounds'!Q:Q,0)+1&amp;":q"&amp;-1+MATCH(2,'Player 1 Rounds'!E:E,0)),MATCH(TRUE(),INDIRECT("'Player 1 Rounds'!J"&amp;MATCH(A252,'Player 1 Rounds'!Q:Q,0)+1&amp;":J"&amp;-1+MATCH(2,'Player 1 Rounds'!E:E,0)),0),1))=TRUE(),"",INDEX(INDIRECT("'Player 1 Rounds'!q"&amp;MATCH(A252,'Player 1 Rounds'!Q:Q,0)+1&amp;":q"&amp;-1+MATCH(2,'Player 1 Rounds'!E:E,0)),MATCH(TRUE(),INDIRECT("'Player 1 Rounds'!J"&amp;MATCH(A252,'Player 1 Rounds'!Q:Q,0)+1&amp;":J"&amp;-1+MATCH(2,'Player 1 Rounds'!E:E,0)),0),1)),A$3:A252,0))=TRUE(),IF(ISNA(INDEX(INDIRECT("'Player 1 Rounds'!q"&amp;MATCH(A252,'Player 1 Rounds'!Q:Q,0)+1&amp;":q"&amp;-1+MATCH(2,'Player 1 Rounds'!E:E,0)),MATCH(TRUE(),INDIRECT("'Player 1 Rounds'!J"&amp;MATCH(A252,'Player 1 Rounds'!Q:Q,0)+1&amp;":J"&amp;-1+MATCH(2,'Player 1 Rounds'!E:E,0)),0),1))=TRUE(),"",INDEX(INDIRECT("'Player 1 Rounds'!q"&amp;MATCH(A252,'Player 1 Rounds'!Q:Q,0)+1&amp;":q"&amp;-1+MATCH(2,'Player 1 Rounds'!E:E,0)),MATCH(TRUE(),INDIRECT("'Player 1 Rounds'!J"&amp;MATCH(A252,'Player 1 Rounds'!Q:Q,0)+1&amp;":J"&amp;-1+MATCH(2,'Player 1 Rounds'!E:E,0)),0),1)),"")</f>
        <v/>
      </c>
      <c r="B253" s="14" t="str">
        <f ca="1">IF(ISERROR(INDEX('Player 1 Rounds'!O:O,MATCH(Head2Head!A253,'Player 1 Rounds'!Q:Q,0)))=TRUE,"",INDEX('Player 1 Rounds'!O:O,MATCH(Head2Head!A253,'Player 1 Rounds'!Q:Q,0)))</f>
        <v/>
      </c>
    </row>
    <row r="254" spans="1:2" ht="21.75" customHeight="1" x14ac:dyDescent="0.25">
      <c r="A254" s="13" t="str">
        <f ca="1">IF(ISNA(MATCH(IF(ISNA(INDEX(INDIRECT("'Player 1 Rounds'!q"&amp;MATCH(A253,'Player 1 Rounds'!Q:Q,0)+1&amp;":q"&amp;-1+MATCH(2,'Player 1 Rounds'!E:E,0)),MATCH(TRUE(),INDIRECT("'Player 1 Rounds'!J"&amp;MATCH(A253,'Player 1 Rounds'!Q:Q,0)+1&amp;":J"&amp;-1+MATCH(2,'Player 1 Rounds'!E:E,0)),0),1))=TRUE(),"",INDEX(INDIRECT("'Player 1 Rounds'!q"&amp;MATCH(A253,'Player 1 Rounds'!Q:Q,0)+1&amp;":q"&amp;-1+MATCH(2,'Player 1 Rounds'!E:E,0)),MATCH(TRUE(),INDIRECT("'Player 1 Rounds'!J"&amp;MATCH(A253,'Player 1 Rounds'!Q:Q,0)+1&amp;":J"&amp;-1+MATCH(2,'Player 1 Rounds'!E:E,0)),0),1)),A$3:A253,0))=TRUE(),IF(ISNA(INDEX(INDIRECT("'Player 1 Rounds'!q"&amp;MATCH(A253,'Player 1 Rounds'!Q:Q,0)+1&amp;":q"&amp;-1+MATCH(2,'Player 1 Rounds'!E:E,0)),MATCH(TRUE(),INDIRECT("'Player 1 Rounds'!J"&amp;MATCH(A253,'Player 1 Rounds'!Q:Q,0)+1&amp;":J"&amp;-1+MATCH(2,'Player 1 Rounds'!E:E,0)),0),1))=TRUE(),"",INDEX(INDIRECT("'Player 1 Rounds'!q"&amp;MATCH(A253,'Player 1 Rounds'!Q:Q,0)+1&amp;":q"&amp;-1+MATCH(2,'Player 1 Rounds'!E:E,0)),MATCH(TRUE(),INDIRECT("'Player 1 Rounds'!J"&amp;MATCH(A253,'Player 1 Rounds'!Q:Q,0)+1&amp;":J"&amp;-1+MATCH(2,'Player 1 Rounds'!E:E,0)),0),1)),"")</f>
        <v/>
      </c>
      <c r="B254" s="14" t="str">
        <f ca="1">IF(ISERROR(INDEX('Player 1 Rounds'!O:O,MATCH(Head2Head!A254,'Player 1 Rounds'!Q:Q,0)))=TRUE,"",INDEX('Player 1 Rounds'!O:O,MATCH(Head2Head!A254,'Player 1 Rounds'!Q:Q,0)))</f>
        <v/>
      </c>
    </row>
    <row r="255" spans="1:2" ht="21.75" customHeight="1" x14ac:dyDescent="0.25">
      <c r="A255" s="13" t="str">
        <f ca="1">IF(ISNA(MATCH(IF(ISNA(INDEX(INDIRECT("'Player 1 Rounds'!q"&amp;MATCH(A254,'Player 1 Rounds'!Q:Q,0)+1&amp;":q"&amp;-1+MATCH(2,'Player 1 Rounds'!E:E,0)),MATCH(TRUE(),INDIRECT("'Player 1 Rounds'!J"&amp;MATCH(A254,'Player 1 Rounds'!Q:Q,0)+1&amp;":J"&amp;-1+MATCH(2,'Player 1 Rounds'!E:E,0)),0),1))=TRUE(),"",INDEX(INDIRECT("'Player 1 Rounds'!q"&amp;MATCH(A254,'Player 1 Rounds'!Q:Q,0)+1&amp;":q"&amp;-1+MATCH(2,'Player 1 Rounds'!E:E,0)),MATCH(TRUE(),INDIRECT("'Player 1 Rounds'!J"&amp;MATCH(A254,'Player 1 Rounds'!Q:Q,0)+1&amp;":J"&amp;-1+MATCH(2,'Player 1 Rounds'!E:E,0)),0),1)),A$3:A254,0))=TRUE(),IF(ISNA(INDEX(INDIRECT("'Player 1 Rounds'!q"&amp;MATCH(A254,'Player 1 Rounds'!Q:Q,0)+1&amp;":q"&amp;-1+MATCH(2,'Player 1 Rounds'!E:E,0)),MATCH(TRUE(),INDIRECT("'Player 1 Rounds'!J"&amp;MATCH(A254,'Player 1 Rounds'!Q:Q,0)+1&amp;":J"&amp;-1+MATCH(2,'Player 1 Rounds'!E:E,0)),0),1))=TRUE(),"",INDEX(INDIRECT("'Player 1 Rounds'!q"&amp;MATCH(A254,'Player 1 Rounds'!Q:Q,0)+1&amp;":q"&amp;-1+MATCH(2,'Player 1 Rounds'!E:E,0)),MATCH(TRUE(),INDIRECT("'Player 1 Rounds'!J"&amp;MATCH(A254,'Player 1 Rounds'!Q:Q,0)+1&amp;":J"&amp;-1+MATCH(2,'Player 1 Rounds'!E:E,0)),0),1)),"")</f>
        <v/>
      </c>
      <c r="B255" s="14" t="str">
        <f ca="1">IF(ISERROR(INDEX('Player 1 Rounds'!O:O,MATCH(Head2Head!A255,'Player 1 Rounds'!Q:Q,0)))=TRUE,"",INDEX('Player 1 Rounds'!O:O,MATCH(Head2Head!A255,'Player 1 Rounds'!Q:Q,0)))</f>
        <v/>
      </c>
    </row>
    <row r="256" spans="1:2" ht="21.75" customHeight="1" x14ac:dyDescent="0.25">
      <c r="A256" s="13" t="str">
        <f ca="1">IF(ISNA(MATCH(IF(ISNA(INDEX(INDIRECT("'Player 1 Rounds'!q"&amp;MATCH(A255,'Player 1 Rounds'!Q:Q,0)+1&amp;":q"&amp;-1+MATCH(2,'Player 1 Rounds'!E:E,0)),MATCH(TRUE(),INDIRECT("'Player 1 Rounds'!J"&amp;MATCH(A255,'Player 1 Rounds'!Q:Q,0)+1&amp;":J"&amp;-1+MATCH(2,'Player 1 Rounds'!E:E,0)),0),1))=TRUE(),"",INDEX(INDIRECT("'Player 1 Rounds'!q"&amp;MATCH(A255,'Player 1 Rounds'!Q:Q,0)+1&amp;":q"&amp;-1+MATCH(2,'Player 1 Rounds'!E:E,0)),MATCH(TRUE(),INDIRECT("'Player 1 Rounds'!J"&amp;MATCH(A255,'Player 1 Rounds'!Q:Q,0)+1&amp;":J"&amp;-1+MATCH(2,'Player 1 Rounds'!E:E,0)),0),1)),A$3:A255,0))=TRUE(),IF(ISNA(INDEX(INDIRECT("'Player 1 Rounds'!q"&amp;MATCH(A255,'Player 1 Rounds'!Q:Q,0)+1&amp;":q"&amp;-1+MATCH(2,'Player 1 Rounds'!E:E,0)),MATCH(TRUE(),INDIRECT("'Player 1 Rounds'!J"&amp;MATCH(A255,'Player 1 Rounds'!Q:Q,0)+1&amp;":J"&amp;-1+MATCH(2,'Player 1 Rounds'!E:E,0)),0),1))=TRUE(),"",INDEX(INDIRECT("'Player 1 Rounds'!q"&amp;MATCH(A255,'Player 1 Rounds'!Q:Q,0)+1&amp;":q"&amp;-1+MATCH(2,'Player 1 Rounds'!E:E,0)),MATCH(TRUE(),INDIRECT("'Player 1 Rounds'!J"&amp;MATCH(A255,'Player 1 Rounds'!Q:Q,0)+1&amp;":J"&amp;-1+MATCH(2,'Player 1 Rounds'!E:E,0)),0),1)),"")</f>
        <v/>
      </c>
      <c r="B256" s="14" t="str">
        <f ca="1">IF(ISERROR(INDEX('Player 1 Rounds'!O:O,MATCH(Head2Head!A256,'Player 1 Rounds'!Q:Q,0)))=TRUE,"",INDEX('Player 1 Rounds'!O:O,MATCH(Head2Head!A256,'Player 1 Rounds'!Q:Q,0)))</f>
        <v/>
      </c>
    </row>
    <row r="257" spans="1:2" ht="21.75" customHeight="1" x14ac:dyDescent="0.25">
      <c r="A257" s="13" t="str">
        <f ca="1">IF(ISNA(MATCH(IF(ISNA(INDEX(INDIRECT("'Player 1 Rounds'!q"&amp;MATCH(A256,'Player 1 Rounds'!Q:Q,0)+1&amp;":q"&amp;-1+MATCH(2,'Player 1 Rounds'!E:E,0)),MATCH(TRUE(),INDIRECT("'Player 1 Rounds'!J"&amp;MATCH(A256,'Player 1 Rounds'!Q:Q,0)+1&amp;":J"&amp;-1+MATCH(2,'Player 1 Rounds'!E:E,0)),0),1))=TRUE(),"",INDEX(INDIRECT("'Player 1 Rounds'!q"&amp;MATCH(A256,'Player 1 Rounds'!Q:Q,0)+1&amp;":q"&amp;-1+MATCH(2,'Player 1 Rounds'!E:E,0)),MATCH(TRUE(),INDIRECT("'Player 1 Rounds'!J"&amp;MATCH(A256,'Player 1 Rounds'!Q:Q,0)+1&amp;":J"&amp;-1+MATCH(2,'Player 1 Rounds'!E:E,0)),0),1)),A$3:A256,0))=TRUE(),IF(ISNA(INDEX(INDIRECT("'Player 1 Rounds'!q"&amp;MATCH(A256,'Player 1 Rounds'!Q:Q,0)+1&amp;":q"&amp;-1+MATCH(2,'Player 1 Rounds'!E:E,0)),MATCH(TRUE(),INDIRECT("'Player 1 Rounds'!J"&amp;MATCH(A256,'Player 1 Rounds'!Q:Q,0)+1&amp;":J"&amp;-1+MATCH(2,'Player 1 Rounds'!E:E,0)),0),1))=TRUE(),"",INDEX(INDIRECT("'Player 1 Rounds'!q"&amp;MATCH(A256,'Player 1 Rounds'!Q:Q,0)+1&amp;":q"&amp;-1+MATCH(2,'Player 1 Rounds'!E:E,0)),MATCH(TRUE(),INDIRECT("'Player 1 Rounds'!J"&amp;MATCH(A256,'Player 1 Rounds'!Q:Q,0)+1&amp;":J"&amp;-1+MATCH(2,'Player 1 Rounds'!E:E,0)),0),1)),"")</f>
        <v/>
      </c>
      <c r="B257" s="14" t="str">
        <f ca="1">IF(ISERROR(INDEX('Player 1 Rounds'!O:O,MATCH(Head2Head!A257,'Player 1 Rounds'!Q:Q,0)))=TRUE,"",INDEX('Player 1 Rounds'!O:O,MATCH(Head2Head!A257,'Player 1 Rounds'!Q:Q,0)))</f>
        <v/>
      </c>
    </row>
    <row r="258" spans="1:2" ht="21.75" customHeight="1" x14ac:dyDescent="0.25">
      <c r="A258" s="13" t="str">
        <f ca="1">IF(ISNA(MATCH(IF(ISNA(INDEX(INDIRECT("'Player 1 Rounds'!q"&amp;MATCH(A257,'Player 1 Rounds'!Q:Q,0)+1&amp;":q"&amp;-1+MATCH(2,'Player 1 Rounds'!E:E,0)),MATCH(TRUE(),INDIRECT("'Player 1 Rounds'!J"&amp;MATCH(A257,'Player 1 Rounds'!Q:Q,0)+1&amp;":J"&amp;-1+MATCH(2,'Player 1 Rounds'!E:E,0)),0),1))=TRUE(),"",INDEX(INDIRECT("'Player 1 Rounds'!q"&amp;MATCH(A257,'Player 1 Rounds'!Q:Q,0)+1&amp;":q"&amp;-1+MATCH(2,'Player 1 Rounds'!E:E,0)),MATCH(TRUE(),INDIRECT("'Player 1 Rounds'!J"&amp;MATCH(A257,'Player 1 Rounds'!Q:Q,0)+1&amp;":J"&amp;-1+MATCH(2,'Player 1 Rounds'!E:E,0)),0),1)),A$3:A257,0))=TRUE(),IF(ISNA(INDEX(INDIRECT("'Player 1 Rounds'!q"&amp;MATCH(A257,'Player 1 Rounds'!Q:Q,0)+1&amp;":q"&amp;-1+MATCH(2,'Player 1 Rounds'!E:E,0)),MATCH(TRUE(),INDIRECT("'Player 1 Rounds'!J"&amp;MATCH(A257,'Player 1 Rounds'!Q:Q,0)+1&amp;":J"&amp;-1+MATCH(2,'Player 1 Rounds'!E:E,0)),0),1))=TRUE(),"",INDEX(INDIRECT("'Player 1 Rounds'!q"&amp;MATCH(A257,'Player 1 Rounds'!Q:Q,0)+1&amp;":q"&amp;-1+MATCH(2,'Player 1 Rounds'!E:E,0)),MATCH(TRUE(),INDIRECT("'Player 1 Rounds'!J"&amp;MATCH(A257,'Player 1 Rounds'!Q:Q,0)+1&amp;":J"&amp;-1+MATCH(2,'Player 1 Rounds'!E:E,0)),0),1)),"")</f>
        <v/>
      </c>
      <c r="B258" s="14" t="str">
        <f ca="1">IF(ISERROR(INDEX('Player 1 Rounds'!O:O,MATCH(Head2Head!A258,'Player 1 Rounds'!Q:Q,0)))=TRUE,"",INDEX('Player 1 Rounds'!O:O,MATCH(Head2Head!A258,'Player 1 Rounds'!Q:Q,0)))</f>
        <v/>
      </c>
    </row>
    <row r="259" spans="1:2" ht="21.75" customHeight="1" x14ac:dyDescent="0.25">
      <c r="A259" s="13" t="str">
        <f ca="1">IF(ISNA(MATCH(IF(ISNA(INDEX(INDIRECT("'Player 1 Rounds'!q"&amp;MATCH(A258,'Player 1 Rounds'!Q:Q,0)+1&amp;":q"&amp;-1+MATCH(2,'Player 1 Rounds'!E:E,0)),MATCH(TRUE(),INDIRECT("'Player 1 Rounds'!J"&amp;MATCH(A258,'Player 1 Rounds'!Q:Q,0)+1&amp;":J"&amp;-1+MATCH(2,'Player 1 Rounds'!E:E,0)),0),1))=TRUE(),"",INDEX(INDIRECT("'Player 1 Rounds'!q"&amp;MATCH(A258,'Player 1 Rounds'!Q:Q,0)+1&amp;":q"&amp;-1+MATCH(2,'Player 1 Rounds'!E:E,0)),MATCH(TRUE(),INDIRECT("'Player 1 Rounds'!J"&amp;MATCH(A258,'Player 1 Rounds'!Q:Q,0)+1&amp;":J"&amp;-1+MATCH(2,'Player 1 Rounds'!E:E,0)),0),1)),A$3:A258,0))=TRUE(),IF(ISNA(INDEX(INDIRECT("'Player 1 Rounds'!q"&amp;MATCH(A258,'Player 1 Rounds'!Q:Q,0)+1&amp;":q"&amp;-1+MATCH(2,'Player 1 Rounds'!E:E,0)),MATCH(TRUE(),INDIRECT("'Player 1 Rounds'!J"&amp;MATCH(A258,'Player 1 Rounds'!Q:Q,0)+1&amp;":J"&amp;-1+MATCH(2,'Player 1 Rounds'!E:E,0)),0),1))=TRUE(),"",INDEX(INDIRECT("'Player 1 Rounds'!q"&amp;MATCH(A258,'Player 1 Rounds'!Q:Q,0)+1&amp;":q"&amp;-1+MATCH(2,'Player 1 Rounds'!E:E,0)),MATCH(TRUE(),INDIRECT("'Player 1 Rounds'!J"&amp;MATCH(A258,'Player 1 Rounds'!Q:Q,0)+1&amp;":J"&amp;-1+MATCH(2,'Player 1 Rounds'!E:E,0)),0),1)),"")</f>
        <v/>
      </c>
      <c r="B259" s="14" t="str">
        <f ca="1">IF(ISERROR(INDEX('Player 1 Rounds'!O:O,MATCH(Head2Head!A259,'Player 1 Rounds'!Q:Q,0)))=TRUE,"",INDEX('Player 1 Rounds'!O:O,MATCH(Head2Head!A259,'Player 1 Rounds'!Q:Q,0)))</f>
        <v/>
      </c>
    </row>
    <row r="260" spans="1:2" ht="21.75" customHeight="1" x14ac:dyDescent="0.25">
      <c r="A260" s="13" t="str">
        <f ca="1">IF(ISNA(MATCH(IF(ISNA(INDEX(INDIRECT("'Player 1 Rounds'!q"&amp;MATCH(A259,'Player 1 Rounds'!Q:Q,0)+1&amp;":q"&amp;-1+MATCH(2,'Player 1 Rounds'!E:E,0)),MATCH(TRUE(),INDIRECT("'Player 1 Rounds'!J"&amp;MATCH(A259,'Player 1 Rounds'!Q:Q,0)+1&amp;":J"&amp;-1+MATCH(2,'Player 1 Rounds'!E:E,0)),0),1))=TRUE(),"",INDEX(INDIRECT("'Player 1 Rounds'!q"&amp;MATCH(A259,'Player 1 Rounds'!Q:Q,0)+1&amp;":q"&amp;-1+MATCH(2,'Player 1 Rounds'!E:E,0)),MATCH(TRUE(),INDIRECT("'Player 1 Rounds'!J"&amp;MATCH(A259,'Player 1 Rounds'!Q:Q,0)+1&amp;":J"&amp;-1+MATCH(2,'Player 1 Rounds'!E:E,0)),0),1)),A$3:A259,0))=TRUE(),IF(ISNA(INDEX(INDIRECT("'Player 1 Rounds'!q"&amp;MATCH(A259,'Player 1 Rounds'!Q:Q,0)+1&amp;":q"&amp;-1+MATCH(2,'Player 1 Rounds'!E:E,0)),MATCH(TRUE(),INDIRECT("'Player 1 Rounds'!J"&amp;MATCH(A259,'Player 1 Rounds'!Q:Q,0)+1&amp;":J"&amp;-1+MATCH(2,'Player 1 Rounds'!E:E,0)),0),1))=TRUE(),"",INDEX(INDIRECT("'Player 1 Rounds'!q"&amp;MATCH(A259,'Player 1 Rounds'!Q:Q,0)+1&amp;":q"&amp;-1+MATCH(2,'Player 1 Rounds'!E:E,0)),MATCH(TRUE(),INDIRECT("'Player 1 Rounds'!J"&amp;MATCH(A259,'Player 1 Rounds'!Q:Q,0)+1&amp;":J"&amp;-1+MATCH(2,'Player 1 Rounds'!E:E,0)),0),1)),"")</f>
        <v/>
      </c>
      <c r="B260" s="14" t="str">
        <f ca="1">IF(ISERROR(INDEX('Player 1 Rounds'!O:O,MATCH(Head2Head!A260,'Player 1 Rounds'!Q:Q,0)))=TRUE,"",INDEX('Player 1 Rounds'!O:O,MATCH(Head2Head!A260,'Player 1 Rounds'!Q:Q,0)))</f>
        <v/>
      </c>
    </row>
    <row r="261" spans="1:2" ht="21.75" customHeight="1" x14ac:dyDescent="0.25">
      <c r="A261" s="13" t="str">
        <f ca="1">IF(ISNA(MATCH(IF(ISNA(INDEX(INDIRECT("'Player 1 Rounds'!q"&amp;MATCH(A260,'Player 1 Rounds'!Q:Q,0)+1&amp;":q"&amp;-1+MATCH(2,'Player 1 Rounds'!E:E,0)),MATCH(TRUE(),INDIRECT("'Player 1 Rounds'!J"&amp;MATCH(A260,'Player 1 Rounds'!Q:Q,0)+1&amp;":J"&amp;-1+MATCH(2,'Player 1 Rounds'!E:E,0)),0),1))=TRUE(),"",INDEX(INDIRECT("'Player 1 Rounds'!q"&amp;MATCH(A260,'Player 1 Rounds'!Q:Q,0)+1&amp;":q"&amp;-1+MATCH(2,'Player 1 Rounds'!E:E,0)),MATCH(TRUE(),INDIRECT("'Player 1 Rounds'!J"&amp;MATCH(A260,'Player 1 Rounds'!Q:Q,0)+1&amp;":J"&amp;-1+MATCH(2,'Player 1 Rounds'!E:E,0)),0),1)),A$3:A260,0))=TRUE(),IF(ISNA(INDEX(INDIRECT("'Player 1 Rounds'!q"&amp;MATCH(A260,'Player 1 Rounds'!Q:Q,0)+1&amp;":q"&amp;-1+MATCH(2,'Player 1 Rounds'!E:E,0)),MATCH(TRUE(),INDIRECT("'Player 1 Rounds'!J"&amp;MATCH(A260,'Player 1 Rounds'!Q:Q,0)+1&amp;":J"&amp;-1+MATCH(2,'Player 1 Rounds'!E:E,0)),0),1))=TRUE(),"",INDEX(INDIRECT("'Player 1 Rounds'!q"&amp;MATCH(A260,'Player 1 Rounds'!Q:Q,0)+1&amp;":q"&amp;-1+MATCH(2,'Player 1 Rounds'!E:E,0)),MATCH(TRUE(),INDIRECT("'Player 1 Rounds'!J"&amp;MATCH(A260,'Player 1 Rounds'!Q:Q,0)+1&amp;":J"&amp;-1+MATCH(2,'Player 1 Rounds'!E:E,0)),0),1)),"")</f>
        <v/>
      </c>
      <c r="B261" s="14" t="str">
        <f ca="1">IF(ISERROR(INDEX('Player 1 Rounds'!O:O,MATCH(Head2Head!A261,'Player 1 Rounds'!Q:Q,0)))=TRUE,"",INDEX('Player 1 Rounds'!O:O,MATCH(Head2Head!A261,'Player 1 Rounds'!Q:Q,0)))</f>
        <v/>
      </c>
    </row>
    <row r="262" spans="1:2" ht="21.75" customHeight="1" x14ac:dyDescent="0.25">
      <c r="A262" s="13" t="str">
        <f ca="1">IF(ISNA(MATCH(IF(ISNA(INDEX(INDIRECT("'Player 1 Rounds'!q"&amp;MATCH(A261,'Player 1 Rounds'!Q:Q,0)+1&amp;":q"&amp;-1+MATCH(2,'Player 1 Rounds'!E:E,0)),MATCH(TRUE(),INDIRECT("'Player 1 Rounds'!J"&amp;MATCH(A261,'Player 1 Rounds'!Q:Q,0)+1&amp;":J"&amp;-1+MATCH(2,'Player 1 Rounds'!E:E,0)),0),1))=TRUE(),"",INDEX(INDIRECT("'Player 1 Rounds'!q"&amp;MATCH(A261,'Player 1 Rounds'!Q:Q,0)+1&amp;":q"&amp;-1+MATCH(2,'Player 1 Rounds'!E:E,0)),MATCH(TRUE(),INDIRECT("'Player 1 Rounds'!J"&amp;MATCH(A261,'Player 1 Rounds'!Q:Q,0)+1&amp;":J"&amp;-1+MATCH(2,'Player 1 Rounds'!E:E,0)),0),1)),A$3:A261,0))=TRUE(),IF(ISNA(INDEX(INDIRECT("'Player 1 Rounds'!q"&amp;MATCH(A261,'Player 1 Rounds'!Q:Q,0)+1&amp;":q"&amp;-1+MATCH(2,'Player 1 Rounds'!E:E,0)),MATCH(TRUE(),INDIRECT("'Player 1 Rounds'!J"&amp;MATCH(A261,'Player 1 Rounds'!Q:Q,0)+1&amp;":J"&amp;-1+MATCH(2,'Player 1 Rounds'!E:E,0)),0),1))=TRUE(),"",INDEX(INDIRECT("'Player 1 Rounds'!q"&amp;MATCH(A261,'Player 1 Rounds'!Q:Q,0)+1&amp;":q"&amp;-1+MATCH(2,'Player 1 Rounds'!E:E,0)),MATCH(TRUE(),INDIRECT("'Player 1 Rounds'!J"&amp;MATCH(A261,'Player 1 Rounds'!Q:Q,0)+1&amp;":J"&amp;-1+MATCH(2,'Player 1 Rounds'!E:E,0)),0),1)),"")</f>
        <v/>
      </c>
      <c r="B262" s="14" t="str">
        <f ca="1">IF(ISERROR(INDEX('Player 1 Rounds'!O:O,MATCH(Head2Head!A262,'Player 1 Rounds'!Q:Q,0)))=TRUE,"",INDEX('Player 1 Rounds'!O:O,MATCH(Head2Head!A262,'Player 1 Rounds'!Q:Q,0)))</f>
        <v/>
      </c>
    </row>
    <row r="263" spans="1:2" ht="21.75" customHeight="1" x14ac:dyDescent="0.25">
      <c r="A263" s="13" t="str">
        <f ca="1">IF(ISNA(MATCH(IF(ISNA(INDEX(INDIRECT("'Player 1 Rounds'!q"&amp;MATCH(A262,'Player 1 Rounds'!Q:Q,0)+1&amp;":q"&amp;-1+MATCH(2,'Player 1 Rounds'!E:E,0)),MATCH(TRUE(),INDIRECT("'Player 1 Rounds'!J"&amp;MATCH(A262,'Player 1 Rounds'!Q:Q,0)+1&amp;":J"&amp;-1+MATCH(2,'Player 1 Rounds'!E:E,0)),0),1))=TRUE(),"",INDEX(INDIRECT("'Player 1 Rounds'!q"&amp;MATCH(A262,'Player 1 Rounds'!Q:Q,0)+1&amp;":q"&amp;-1+MATCH(2,'Player 1 Rounds'!E:E,0)),MATCH(TRUE(),INDIRECT("'Player 1 Rounds'!J"&amp;MATCH(A262,'Player 1 Rounds'!Q:Q,0)+1&amp;":J"&amp;-1+MATCH(2,'Player 1 Rounds'!E:E,0)),0),1)),A$3:A262,0))=TRUE(),IF(ISNA(INDEX(INDIRECT("'Player 1 Rounds'!q"&amp;MATCH(A262,'Player 1 Rounds'!Q:Q,0)+1&amp;":q"&amp;-1+MATCH(2,'Player 1 Rounds'!E:E,0)),MATCH(TRUE(),INDIRECT("'Player 1 Rounds'!J"&amp;MATCH(A262,'Player 1 Rounds'!Q:Q,0)+1&amp;":J"&amp;-1+MATCH(2,'Player 1 Rounds'!E:E,0)),0),1))=TRUE(),"",INDEX(INDIRECT("'Player 1 Rounds'!q"&amp;MATCH(A262,'Player 1 Rounds'!Q:Q,0)+1&amp;":q"&amp;-1+MATCH(2,'Player 1 Rounds'!E:E,0)),MATCH(TRUE(),INDIRECT("'Player 1 Rounds'!J"&amp;MATCH(A262,'Player 1 Rounds'!Q:Q,0)+1&amp;":J"&amp;-1+MATCH(2,'Player 1 Rounds'!E:E,0)),0),1)),"")</f>
        <v/>
      </c>
      <c r="B263" s="14" t="str">
        <f ca="1">IF(ISERROR(INDEX('Player 1 Rounds'!O:O,MATCH(Head2Head!A263,'Player 1 Rounds'!Q:Q,0)))=TRUE,"",INDEX('Player 1 Rounds'!O:O,MATCH(Head2Head!A263,'Player 1 Rounds'!Q:Q,0)))</f>
        <v/>
      </c>
    </row>
    <row r="264" spans="1:2" ht="21.75" customHeight="1" x14ac:dyDescent="0.25">
      <c r="A264" s="13" t="str">
        <f ca="1">IF(ISNA(MATCH(IF(ISNA(INDEX(INDIRECT("'Player 1 Rounds'!q"&amp;MATCH(A263,'Player 1 Rounds'!Q:Q,0)+1&amp;":q"&amp;-1+MATCH(2,'Player 1 Rounds'!E:E,0)),MATCH(TRUE(),INDIRECT("'Player 1 Rounds'!J"&amp;MATCH(A263,'Player 1 Rounds'!Q:Q,0)+1&amp;":J"&amp;-1+MATCH(2,'Player 1 Rounds'!E:E,0)),0),1))=TRUE(),"",INDEX(INDIRECT("'Player 1 Rounds'!q"&amp;MATCH(A263,'Player 1 Rounds'!Q:Q,0)+1&amp;":q"&amp;-1+MATCH(2,'Player 1 Rounds'!E:E,0)),MATCH(TRUE(),INDIRECT("'Player 1 Rounds'!J"&amp;MATCH(A263,'Player 1 Rounds'!Q:Q,0)+1&amp;":J"&amp;-1+MATCH(2,'Player 1 Rounds'!E:E,0)),0),1)),A$3:A263,0))=TRUE(),IF(ISNA(INDEX(INDIRECT("'Player 1 Rounds'!q"&amp;MATCH(A263,'Player 1 Rounds'!Q:Q,0)+1&amp;":q"&amp;-1+MATCH(2,'Player 1 Rounds'!E:E,0)),MATCH(TRUE(),INDIRECT("'Player 1 Rounds'!J"&amp;MATCH(A263,'Player 1 Rounds'!Q:Q,0)+1&amp;":J"&amp;-1+MATCH(2,'Player 1 Rounds'!E:E,0)),0),1))=TRUE(),"",INDEX(INDIRECT("'Player 1 Rounds'!q"&amp;MATCH(A263,'Player 1 Rounds'!Q:Q,0)+1&amp;":q"&amp;-1+MATCH(2,'Player 1 Rounds'!E:E,0)),MATCH(TRUE(),INDIRECT("'Player 1 Rounds'!J"&amp;MATCH(A263,'Player 1 Rounds'!Q:Q,0)+1&amp;":J"&amp;-1+MATCH(2,'Player 1 Rounds'!E:E,0)),0),1)),"")</f>
        <v/>
      </c>
      <c r="B264" s="14" t="str">
        <f ca="1">IF(ISERROR(INDEX('Player 1 Rounds'!O:O,MATCH(Head2Head!A264,'Player 1 Rounds'!Q:Q,0)))=TRUE,"",INDEX('Player 1 Rounds'!O:O,MATCH(Head2Head!A264,'Player 1 Rounds'!Q:Q,0)))</f>
        <v/>
      </c>
    </row>
    <row r="265" spans="1:2" ht="21.75" customHeight="1" x14ac:dyDescent="0.25">
      <c r="A265" s="13" t="str">
        <f ca="1">IF(ISNA(MATCH(IF(ISNA(INDEX(INDIRECT("'Player 1 Rounds'!q"&amp;MATCH(A264,'Player 1 Rounds'!Q:Q,0)+1&amp;":q"&amp;-1+MATCH(2,'Player 1 Rounds'!E:E,0)),MATCH(TRUE(),INDIRECT("'Player 1 Rounds'!J"&amp;MATCH(A264,'Player 1 Rounds'!Q:Q,0)+1&amp;":J"&amp;-1+MATCH(2,'Player 1 Rounds'!E:E,0)),0),1))=TRUE(),"",INDEX(INDIRECT("'Player 1 Rounds'!q"&amp;MATCH(A264,'Player 1 Rounds'!Q:Q,0)+1&amp;":q"&amp;-1+MATCH(2,'Player 1 Rounds'!E:E,0)),MATCH(TRUE(),INDIRECT("'Player 1 Rounds'!J"&amp;MATCH(A264,'Player 1 Rounds'!Q:Q,0)+1&amp;":J"&amp;-1+MATCH(2,'Player 1 Rounds'!E:E,0)),0),1)),A$3:A264,0))=TRUE(),IF(ISNA(INDEX(INDIRECT("'Player 1 Rounds'!q"&amp;MATCH(A264,'Player 1 Rounds'!Q:Q,0)+1&amp;":q"&amp;-1+MATCH(2,'Player 1 Rounds'!E:E,0)),MATCH(TRUE(),INDIRECT("'Player 1 Rounds'!J"&amp;MATCH(A264,'Player 1 Rounds'!Q:Q,0)+1&amp;":J"&amp;-1+MATCH(2,'Player 1 Rounds'!E:E,0)),0),1))=TRUE(),"",INDEX(INDIRECT("'Player 1 Rounds'!q"&amp;MATCH(A264,'Player 1 Rounds'!Q:Q,0)+1&amp;":q"&amp;-1+MATCH(2,'Player 1 Rounds'!E:E,0)),MATCH(TRUE(),INDIRECT("'Player 1 Rounds'!J"&amp;MATCH(A264,'Player 1 Rounds'!Q:Q,0)+1&amp;":J"&amp;-1+MATCH(2,'Player 1 Rounds'!E:E,0)),0),1)),"")</f>
        <v/>
      </c>
      <c r="B265" s="14" t="str">
        <f ca="1">IF(ISERROR(INDEX('Player 1 Rounds'!O:O,MATCH(Head2Head!A265,'Player 1 Rounds'!Q:Q,0)))=TRUE,"",INDEX('Player 1 Rounds'!O:O,MATCH(Head2Head!A265,'Player 1 Rounds'!Q:Q,0)))</f>
        <v/>
      </c>
    </row>
    <row r="266" spans="1:2" ht="21.75" customHeight="1" x14ac:dyDescent="0.25">
      <c r="A266" s="13" t="str">
        <f ca="1">IF(ISNA(MATCH(IF(ISNA(INDEX(INDIRECT("'Player 1 Rounds'!q"&amp;MATCH(A265,'Player 1 Rounds'!Q:Q,0)+1&amp;":q"&amp;-1+MATCH(2,'Player 1 Rounds'!E:E,0)),MATCH(TRUE(),INDIRECT("'Player 1 Rounds'!J"&amp;MATCH(A265,'Player 1 Rounds'!Q:Q,0)+1&amp;":J"&amp;-1+MATCH(2,'Player 1 Rounds'!E:E,0)),0),1))=TRUE(),"",INDEX(INDIRECT("'Player 1 Rounds'!q"&amp;MATCH(A265,'Player 1 Rounds'!Q:Q,0)+1&amp;":q"&amp;-1+MATCH(2,'Player 1 Rounds'!E:E,0)),MATCH(TRUE(),INDIRECT("'Player 1 Rounds'!J"&amp;MATCH(A265,'Player 1 Rounds'!Q:Q,0)+1&amp;":J"&amp;-1+MATCH(2,'Player 1 Rounds'!E:E,0)),0),1)),A$3:A265,0))=TRUE(),IF(ISNA(INDEX(INDIRECT("'Player 1 Rounds'!q"&amp;MATCH(A265,'Player 1 Rounds'!Q:Q,0)+1&amp;":q"&amp;-1+MATCH(2,'Player 1 Rounds'!E:E,0)),MATCH(TRUE(),INDIRECT("'Player 1 Rounds'!J"&amp;MATCH(A265,'Player 1 Rounds'!Q:Q,0)+1&amp;":J"&amp;-1+MATCH(2,'Player 1 Rounds'!E:E,0)),0),1))=TRUE(),"",INDEX(INDIRECT("'Player 1 Rounds'!q"&amp;MATCH(A265,'Player 1 Rounds'!Q:Q,0)+1&amp;":q"&amp;-1+MATCH(2,'Player 1 Rounds'!E:E,0)),MATCH(TRUE(),INDIRECT("'Player 1 Rounds'!J"&amp;MATCH(A265,'Player 1 Rounds'!Q:Q,0)+1&amp;":J"&amp;-1+MATCH(2,'Player 1 Rounds'!E:E,0)),0),1)),"")</f>
        <v/>
      </c>
      <c r="B266" s="14" t="str">
        <f ca="1">IF(ISERROR(INDEX('Player 1 Rounds'!O:O,MATCH(Head2Head!A266,'Player 1 Rounds'!Q:Q,0)))=TRUE,"",INDEX('Player 1 Rounds'!O:O,MATCH(Head2Head!A266,'Player 1 Rounds'!Q:Q,0)))</f>
        <v/>
      </c>
    </row>
    <row r="267" spans="1:2" ht="21.75" customHeight="1" x14ac:dyDescent="0.25">
      <c r="A267" s="13" t="str">
        <f ca="1">IF(ISNA(MATCH(IF(ISNA(INDEX(INDIRECT("'Player 1 Rounds'!q"&amp;MATCH(A266,'Player 1 Rounds'!Q:Q,0)+1&amp;":q"&amp;-1+MATCH(2,'Player 1 Rounds'!E:E,0)),MATCH(TRUE(),INDIRECT("'Player 1 Rounds'!J"&amp;MATCH(A266,'Player 1 Rounds'!Q:Q,0)+1&amp;":J"&amp;-1+MATCH(2,'Player 1 Rounds'!E:E,0)),0),1))=TRUE(),"",INDEX(INDIRECT("'Player 1 Rounds'!q"&amp;MATCH(A266,'Player 1 Rounds'!Q:Q,0)+1&amp;":q"&amp;-1+MATCH(2,'Player 1 Rounds'!E:E,0)),MATCH(TRUE(),INDIRECT("'Player 1 Rounds'!J"&amp;MATCH(A266,'Player 1 Rounds'!Q:Q,0)+1&amp;":J"&amp;-1+MATCH(2,'Player 1 Rounds'!E:E,0)),0),1)),A$3:A266,0))=TRUE(),IF(ISNA(INDEX(INDIRECT("'Player 1 Rounds'!q"&amp;MATCH(A266,'Player 1 Rounds'!Q:Q,0)+1&amp;":q"&amp;-1+MATCH(2,'Player 1 Rounds'!E:E,0)),MATCH(TRUE(),INDIRECT("'Player 1 Rounds'!J"&amp;MATCH(A266,'Player 1 Rounds'!Q:Q,0)+1&amp;":J"&amp;-1+MATCH(2,'Player 1 Rounds'!E:E,0)),0),1))=TRUE(),"",INDEX(INDIRECT("'Player 1 Rounds'!q"&amp;MATCH(A266,'Player 1 Rounds'!Q:Q,0)+1&amp;":q"&amp;-1+MATCH(2,'Player 1 Rounds'!E:E,0)),MATCH(TRUE(),INDIRECT("'Player 1 Rounds'!J"&amp;MATCH(A266,'Player 1 Rounds'!Q:Q,0)+1&amp;":J"&amp;-1+MATCH(2,'Player 1 Rounds'!E:E,0)),0),1)),"")</f>
        <v/>
      </c>
      <c r="B267" s="14" t="str">
        <f ca="1">IF(ISERROR(INDEX('Player 1 Rounds'!O:O,MATCH(Head2Head!A267,'Player 1 Rounds'!Q:Q,0)))=TRUE,"",INDEX('Player 1 Rounds'!O:O,MATCH(Head2Head!A267,'Player 1 Rounds'!Q:Q,0)))</f>
        <v/>
      </c>
    </row>
    <row r="268" spans="1:2" ht="21.75" customHeight="1" x14ac:dyDescent="0.25">
      <c r="A268" s="13" t="str">
        <f ca="1">IF(ISNA(MATCH(IF(ISNA(INDEX(INDIRECT("'Player 1 Rounds'!q"&amp;MATCH(A267,'Player 1 Rounds'!Q:Q,0)+1&amp;":q"&amp;-1+MATCH(2,'Player 1 Rounds'!E:E,0)),MATCH(TRUE(),INDIRECT("'Player 1 Rounds'!J"&amp;MATCH(A267,'Player 1 Rounds'!Q:Q,0)+1&amp;":J"&amp;-1+MATCH(2,'Player 1 Rounds'!E:E,0)),0),1))=TRUE(),"",INDEX(INDIRECT("'Player 1 Rounds'!q"&amp;MATCH(A267,'Player 1 Rounds'!Q:Q,0)+1&amp;":q"&amp;-1+MATCH(2,'Player 1 Rounds'!E:E,0)),MATCH(TRUE(),INDIRECT("'Player 1 Rounds'!J"&amp;MATCH(A267,'Player 1 Rounds'!Q:Q,0)+1&amp;":J"&amp;-1+MATCH(2,'Player 1 Rounds'!E:E,0)),0),1)),A$3:A267,0))=TRUE(),IF(ISNA(INDEX(INDIRECT("'Player 1 Rounds'!q"&amp;MATCH(A267,'Player 1 Rounds'!Q:Q,0)+1&amp;":q"&amp;-1+MATCH(2,'Player 1 Rounds'!E:E,0)),MATCH(TRUE(),INDIRECT("'Player 1 Rounds'!J"&amp;MATCH(A267,'Player 1 Rounds'!Q:Q,0)+1&amp;":J"&amp;-1+MATCH(2,'Player 1 Rounds'!E:E,0)),0),1))=TRUE(),"",INDEX(INDIRECT("'Player 1 Rounds'!q"&amp;MATCH(A267,'Player 1 Rounds'!Q:Q,0)+1&amp;":q"&amp;-1+MATCH(2,'Player 1 Rounds'!E:E,0)),MATCH(TRUE(),INDIRECT("'Player 1 Rounds'!J"&amp;MATCH(A267,'Player 1 Rounds'!Q:Q,0)+1&amp;":J"&amp;-1+MATCH(2,'Player 1 Rounds'!E:E,0)),0),1)),"")</f>
        <v/>
      </c>
      <c r="B268" s="14" t="str">
        <f ca="1">IF(ISERROR(INDEX('Player 1 Rounds'!O:O,MATCH(Head2Head!A268,'Player 1 Rounds'!Q:Q,0)))=TRUE,"",INDEX('Player 1 Rounds'!O:O,MATCH(Head2Head!A268,'Player 1 Rounds'!Q:Q,0)))</f>
        <v/>
      </c>
    </row>
    <row r="269" spans="1:2" ht="21.75" customHeight="1" x14ac:dyDescent="0.25">
      <c r="A269" s="13" t="str">
        <f ca="1">IF(ISNA(MATCH(IF(ISNA(INDEX(INDIRECT("'Player 1 Rounds'!q"&amp;MATCH(A268,'Player 1 Rounds'!Q:Q,0)+1&amp;":q"&amp;-1+MATCH(2,'Player 1 Rounds'!E:E,0)),MATCH(TRUE(),INDIRECT("'Player 1 Rounds'!J"&amp;MATCH(A268,'Player 1 Rounds'!Q:Q,0)+1&amp;":J"&amp;-1+MATCH(2,'Player 1 Rounds'!E:E,0)),0),1))=TRUE(),"",INDEX(INDIRECT("'Player 1 Rounds'!q"&amp;MATCH(A268,'Player 1 Rounds'!Q:Q,0)+1&amp;":q"&amp;-1+MATCH(2,'Player 1 Rounds'!E:E,0)),MATCH(TRUE(),INDIRECT("'Player 1 Rounds'!J"&amp;MATCH(A268,'Player 1 Rounds'!Q:Q,0)+1&amp;":J"&amp;-1+MATCH(2,'Player 1 Rounds'!E:E,0)),0),1)),A$3:A268,0))=TRUE(),IF(ISNA(INDEX(INDIRECT("'Player 1 Rounds'!q"&amp;MATCH(A268,'Player 1 Rounds'!Q:Q,0)+1&amp;":q"&amp;-1+MATCH(2,'Player 1 Rounds'!E:E,0)),MATCH(TRUE(),INDIRECT("'Player 1 Rounds'!J"&amp;MATCH(A268,'Player 1 Rounds'!Q:Q,0)+1&amp;":J"&amp;-1+MATCH(2,'Player 1 Rounds'!E:E,0)),0),1))=TRUE(),"",INDEX(INDIRECT("'Player 1 Rounds'!q"&amp;MATCH(A268,'Player 1 Rounds'!Q:Q,0)+1&amp;":q"&amp;-1+MATCH(2,'Player 1 Rounds'!E:E,0)),MATCH(TRUE(),INDIRECT("'Player 1 Rounds'!J"&amp;MATCH(A268,'Player 1 Rounds'!Q:Q,0)+1&amp;":J"&amp;-1+MATCH(2,'Player 1 Rounds'!E:E,0)),0),1)),"")</f>
        <v/>
      </c>
      <c r="B269" s="14" t="str">
        <f ca="1">IF(ISERROR(INDEX('Player 1 Rounds'!O:O,MATCH(Head2Head!A269,'Player 1 Rounds'!Q:Q,0)))=TRUE,"",INDEX('Player 1 Rounds'!O:O,MATCH(Head2Head!A269,'Player 1 Rounds'!Q:Q,0)))</f>
        <v/>
      </c>
    </row>
    <row r="270" spans="1:2" ht="21.75" customHeight="1" x14ac:dyDescent="0.25">
      <c r="A270" s="13" t="str">
        <f ca="1">IF(ISNA(MATCH(IF(ISNA(INDEX(INDIRECT("'Player 1 Rounds'!q"&amp;MATCH(A269,'Player 1 Rounds'!Q:Q,0)+1&amp;":q"&amp;-1+MATCH(2,'Player 1 Rounds'!E:E,0)),MATCH(TRUE(),INDIRECT("'Player 1 Rounds'!J"&amp;MATCH(A269,'Player 1 Rounds'!Q:Q,0)+1&amp;":J"&amp;-1+MATCH(2,'Player 1 Rounds'!E:E,0)),0),1))=TRUE(),"",INDEX(INDIRECT("'Player 1 Rounds'!q"&amp;MATCH(A269,'Player 1 Rounds'!Q:Q,0)+1&amp;":q"&amp;-1+MATCH(2,'Player 1 Rounds'!E:E,0)),MATCH(TRUE(),INDIRECT("'Player 1 Rounds'!J"&amp;MATCH(A269,'Player 1 Rounds'!Q:Q,0)+1&amp;":J"&amp;-1+MATCH(2,'Player 1 Rounds'!E:E,0)),0),1)),A$3:A269,0))=TRUE(),IF(ISNA(INDEX(INDIRECT("'Player 1 Rounds'!q"&amp;MATCH(A269,'Player 1 Rounds'!Q:Q,0)+1&amp;":q"&amp;-1+MATCH(2,'Player 1 Rounds'!E:E,0)),MATCH(TRUE(),INDIRECT("'Player 1 Rounds'!J"&amp;MATCH(A269,'Player 1 Rounds'!Q:Q,0)+1&amp;":J"&amp;-1+MATCH(2,'Player 1 Rounds'!E:E,0)),0),1))=TRUE(),"",INDEX(INDIRECT("'Player 1 Rounds'!q"&amp;MATCH(A269,'Player 1 Rounds'!Q:Q,0)+1&amp;":q"&amp;-1+MATCH(2,'Player 1 Rounds'!E:E,0)),MATCH(TRUE(),INDIRECT("'Player 1 Rounds'!J"&amp;MATCH(A269,'Player 1 Rounds'!Q:Q,0)+1&amp;":J"&amp;-1+MATCH(2,'Player 1 Rounds'!E:E,0)),0),1)),"")</f>
        <v/>
      </c>
      <c r="B270" s="14" t="str">
        <f ca="1">IF(ISERROR(INDEX('Player 1 Rounds'!O:O,MATCH(Head2Head!A270,'Player 1 Rounds'!Q:Q,0)))=TRUE,"",INDEX('Player 1 Rounds'!O:O,MATCH(Head2Head!A270,'Player 1 Rounds'!Q:Q,0)))</f>
        <v/>
      </c>
    </row>
    <row r="271" spans="1:2" ht="21.75" customHeight="1" x14ac:dyDescent="0.25">
      <c r="A271" s="13" t="str">
        <f ca="1">IF(ISNA(MATCH(IF(ISNA(INDEX(INDIRECT("'Player 1 Rounds'!q"&amp;MATCH(A270,'Player 1 Rounds'!Q:Q,0)+1&amp;":q"&amp;-1+MATCH(2,'Player 1 Rounds'!E:E,0)),MATCH(TRUE(),INDIRECT("'Player 1 Rounds'!J"&amp;MATCH(A270,'Player 1 Rounds'!Q:Q,0)+1&amp;":J"&amp;-1+MATCH(2,'Player 1 Rounds'!E:E,0)),0),1))=TRUE(),"",INDEX(INDIRECT("'Player 1 Rounds'!q"&amp;MATCH(A270,'Player 1 Rounds'!Q:Q,0)+1&amp;":q"&amp;-1+MATCH(2,'Player 1 Rounds'!E:E,0)),MATCH(TRUE(),INDIRECT("'Player 1 Rounds'!J"&amp;MATCH(A270,'Player 1 Rounds'!Q:Q,0)+1&amp;":J"&amp;-1+MATCH(2,'Player 1 Rounds'!E:E,0)),0),1)),A$3:A270,0))=TRUE(),IF(ISNA(INDEX(INDIRECT("'Player 1 Rounds'!q"&amp;MATCH(A270,'Player 1 Rounds'!Q:Q,0)+1&amp;":q"&amp;-1+MATCH(2,'Player 1 Rounds'!E:E,0)),MATCH(TRUE(),INDIRECT("'Player 1 Rounds'!J"&amp;MATCH(A270,'Player 1 Rounds'!Q:Q,0)+1&amp;":J"&amp;-1+MATCH(2,'Player 1 Rounds'!E:E,0)),0),1))=TRUE(),"",INDEX(INDIRECT("'Player 1 Rounds'!q"&amp;MATCH(A270,'Player 1 Rounds'!Q:Q,0)+1&amp;":q"&amp;-1+MATCH(2,'Player 1 Rounds'!E:E,0)),MATCH(TRUE(),INDIRECT("'Player 1 Rounds'!J"&amp;MATCH(A270,'Player 1 Rounds'!Q:Q,0)+1&amp;":J"&amp;-1+MATCH(2,'Player 1 Rounds'!E:E,0)),0),1)),"")</f>
        <v/>
      </c>
      <c r="B271" s="14" t="str">
        <f ca="1">IF(ISERROR(INDEX('Player 1 Rounds'!O:O,MATCH(Head2Head!A271,'Player 1 Rounds'!Q:Q,0)))=TRUE,"",INDEX('Player 1 Rounds'!O:O,MATCH(Head2Head!A271,'Player 1 Rounds'!Q:Q,0)))</f>
        <v/>
      </c>
    </row>
    <row r="272" spans="1:2" ht="21.75" customHeight="1" x14ac:dyDescent="0.25">
      <c r="A272" s="13" t="str">
        <f ca="1">IF(ISNA(MATCH(IF(ISNA(INDEX(INDIRECT("'Player 1 Rounds'!q"&amp;MATCH(A271,'Player 1 Rounds'!Q:Q,0)+1&amp;":q"&amp;-1+MATCH(2,'Player 1 Rounds'!E:E,0)),MATCH(TRUE(),INDIRECT("'Player 1 Rounds'!J"&amp;MATCH(A271,'Player 1 Rounds'!Q:Q,0)+1&amp;":J"&amp;-1+MATCH(2,'Player 1 Rounds'!E:E,0)),0),1))=TRUE(),"",INDEX(INDIRECT("'Player 1 Rounds'!q"&amp;MATCH(A271,'Player 1 Rounds'!Q:Q,0)+1&amp;":q"&amp;-1+MATCH(2,'Player 1 Rounds'!E:E,0)),MATCH(TRUE(),INDIRECT("'Player 1 Rounds'!J"&amp;MATCH(A271,'Player 1 Rounds'!Q:Q,0)+1&amp;":J"&amp;-1+MATCH(2,'Player 1 Rounds'!E:E,0)),0),1)),A$3:A271,0))=TRUE(),IF(ISNA(INDEX(INDIRECT("'Player 1 Rounds'!q"&amp;MATCH(A271,'Player 1 Rounds'!Q:Q,0)+1&amp;":q"&amp;-1+MATCH(2,'Player 1 Rounds'!E:E,0)),MATCH(TRUE(),INDIRECT("'Player 1 Rounds'!J"&amp;MATCH(A271,'Player 1 Rounds'!Q:Q,0)+1&amp;":J"&amp;-1+MATCH(2,'Player 1 Rounds'!E:E,0)),0),1))=TRUE(),"",INDEX(INDIRECT("'Player 1 Rounds'!q"&amp;MATCH(A271,'Player 1 Rounds'!Q:Q,0)+1&amp;":q"&amp;-1+MATCH(2,'Player 1 Rounds'!E:E,0)),MATCH(TRUE(),INDIRECT("'Player 1 Rounds'!J"&amp;MATCH(A271,'Player 1 Rounds'!Q:Q,0)+1&amp;":J"&amp;-1+MATCH(2,'Player 1 Rounds'!E:E,0)),0),1)),"")</f>
        <v/>
      </c>
      <c r="B272" s="14" t="str">
        <f ca="1">IF(ISERROR(INDEX('Player 1 Rounds'!O:O,MATCH(Head2Head!A272,'Player 1 Rounds'!Q:Q,0)))=TRUE,"",INDEX('Player 1 Rounds'!O:O,MATCH(Head2Head!A272,'Player 1 Rounds'!Q:Q,0)))</f>
        <v/>
      </c>
    </row>
    <row r="273" spans="1:2" ht="21.75" customHeight="1" x14ac:dyDescent="0.25">
      <c r="A273" s="13" t="str">
        <f ca="1">IF(ISNA(MATCH(IF(ISNA(INDEX(INDIRECT("'Player 1 Rounds'!q"&amp;MATCH(A272,'Player 1 Rounds'!Q:Q,0)+1&amp;":q"&amp;-1+MATCH(2,'Player 1 Rounds'!E:E,0)),MATCH(TRUE(),INDIRECT("'Player 1 Rounds'!J"&amp;MATCH(A272,'Player 1 Rounds'!Q:Q,0)+1&amp;":J"&amp;-1+MATCH(2,'Player 1 Rounds'!E:E,0)),0),1))=TRUE(),"",INDEX(INDIRECT("'Player 1 Rounds'!q"&amp;MATCH(A272,'Player 1 Rounds'!Q:Q,0)+1&amp;":q"&amp;-1+MATCH(2,'Player 1 Rounds'!E:E,0)),MATCH(TRUE(),INDIRECT("'Player 1 Rounds'!J"&amp;MATCH(A272,'Player 1 Rounds'!Q:Q,0)+1&amp;":J"&amp;-1+MATCH(2,'Player 1 Rounds'!E:E,0)),0),1)),A$3:A272,0))=TRUE(),IF(ISNA(INDEX(INDIRECT("'Player 1 Rounds'!q"&amp;MATCH(A272,'Player 1 Rounds'!Q:Q,0)+1&amp;":q"&amp;-1+MATCH(2,'Player 1 Rounds'!E:E,0)),MATCH(TRUE(),INDIRECT("'Player 1 Rounds'!J"&amp;MATCH(A272,'Player 1 Rounds'!Q:Q,0)+1&amp;":J"&amp;-1+MATCH(2,'Player 1 Rounds'!E:E,0)),0),1))=TRUE(),"",INDEX(INDIRECT("'Player 1 Rounds'!q"&amp;MATCH(A272,'Player 1 Rounds'!Q:Q,0)+1&amp;":q"&amp;-1+MATCH(2,'Player 1 Rounds'!E:E,0)),MATCH(TRUE(),INDIRECT("'Player 1 Rounds'!J"&amp;MATCH(A272,'Player 1 Rounds'!Q:Q,0)+1&amp;":J"&amp;-1+MATCH(2,'Player 1 Rounds'!E:E,0)),0),1)),"")</f>
        <v/>
      </c>
      <c r="B273" s="14" t="str">
        <f ca="1">IF(ISERROR(INDEX('Player 1 Rounds'!O:O,MATCH(Head2Head!A273,'Player 1 Rounds'!Q:Q,0)))=TRUE,"",INDEX('Player 1 Rounds'!O:O,MATCH(Head2Head!A273,'Player 1 Rounds'!Q:Q,0)))</f>
        <v/>
      </c>
    </row>
    <row r="274" spans="1:2" ht="21.75" customHeight="1" x14ac:dyDescent="0.25">
      <c r="A274" s="13" t="str">
        <f ca="1">IF(ISNA(MATCH(IF(ISNA(INDEX(INDIRECT("'Player 1 Rounds'!q"&amp;MATCH(A273,'Player 1 Rounds'!Q:Q,0)+1&amp;":q"&amp;-1+MATCH(2,'Player 1 Rounds'!E:E,0)),MATCH(TRUE(),INDIRECT("'Player 1 Rounds'!J"&amp;MATCH(A273,'Player 1 Rounds'!Q:Q,0)+1&amp;":J"&amp;-1+MATCH(2,'Player 1 Rounds'!E:E,0)),0),1))=TRUE(),"",INDEX(INDIRECT("'Player 1 Rounds'!q"&amp;MATCH(A273,'Player 1 Rounds'!Q:Q,0)+1&amp;":q"&amp;-1+MATCH(2,'Player 1 Rounds'!E:E,0)),MATCH(TRUE(),INDIRECT("'Player 1 Rounds'!J"&amp;MATCH(A273,'Player 1 Rounds'!Q:Q,0)+1&amp;":J"&amp;-1+MATCH(2,'Player 1 Rounds'!E:E,0)),0),1)),A$3:A273,0))=TRUE(),IF(ISNA(INDEX(INDIRECT("'Player 1 Rounds'!q"&amp;MATCH(A273,'Player 1 Rounds'!Q:Q,0)+1&amp;":q"&amp;-1+MATCH(2,'Player 1 Rounds'!E:E,0)),MATCH(TRUE(),INDIRECT("'Player 1 Rounds'!J"&amp;MATCH(A273,'Player 1 Rounds'!Q:Q,0)+1&amp;":J"&amp;-1+MATCH(2,'Player 1 Rounds'!E:E,0)),0),1))=TRUE(),"",INDEX(INDIRECT("'Player 1 Rounds'!q"&amp;MATCH(A273,'Player 1 Rounds'!Q:Q,0)+1&amp;":q"&amp;-1+MATCH(2,'Player 1 Rounds'!E:E,0)),MATCH(TRUE(),INDIRECT("'Player 1 Rounds'!J"&amp;MATCH(A273,'Player 1 Rounds'!Q:Q,0)+1&amp;":J"&amp;-1+MATCH(2,'Player 1 Rounds'!E:E,0)),0),1)),"")</f>
        <v/>
      </c>
      <c r="B274" s="14" t="str">
        <f ca="1">IF(ISERROR(INDEX('Player 1 Rounds'!O:O,MATCH(Head2Head!A274,'Player 1 Rounds'!Q:Q,0)))=TRUE,"",INDEX('Player 1 Rounds'!O:O,MATCH(Head2Head!A274,'Player 1 Rounds'!Q:Q,0)))</f>
        <v/>
      </c>
    </row>
    <row r="275" spans="1:2" ht="21.75" customHeight="1" x14ac:dyDescent="0.25">
      <c r="A275" s="13" t="str">
        <f ca="1">IF(ISNA(MATCH(IF(ISNA(INDEX(INDIRECT("'Player 1 Rounds'!q"&amp;MATCH(A274,'Player 1 Rounds'!Q:Q,0)+1&amp;":q"&amp;-1+MATCH(2,'Player 1 Rounds'!E:E,0)),MATCH(TRUE(),INDIRECT("'Player 1 Rounds'!J"&amp;MATCH(A274,'Player 1 Rounds'!Q:Q,0)+1&amp;":J"&amp;-1+MATCH(2,'Player 1 Rounds'!E:E,0)),0),1))=TRUE(),"",INDEX(INDIRECT("'Player 1 Rounds'!q"&amp;MATCH(A274,'Player 1 Rounds'!Q:Q,0)+1&amp;":q"&amp;-1+MATCH(2,'Player 1 Rounds'!E:E,0)),MATCH(TRUE(),INDIRECT("'Player 1 Rounds'!J"&amp;MATCH(A274,'Player 1 Rounds'!Q:Q,0)+1&amp;":J"&amp;-1+MATCH(2,'Player 1 Rounds'!E:E,0)),0),1)),A$3:A274,0))=TRUE(),IF(ISNA(INDEX(INDIRECT("'Player 1 Rounds'!q"&amp;MATCH(A274,'Player 1 Rounds'!Q:Q,0)+1&amp;":q"&amp;-1+MATCH(2,'Player 1 Rounds'!E:E,0)),MATCH(TRUE(),INDIRECT("'Player 1 Rounds'!J"&amp;MATCH(A274,'Player 1 Rounds'!Q:Q,0)+1&amp;":J"&amp;-1+MATCH(2,'Player 1 Rounds'!E:E,0)),0),1))=TRUE(),"",INDEX(INDIRECT("'Player 1 Rounds'!q"&amp;MATCH(A274,'Player 1 Rounds'!Q:Q,0)+1&amp;":q"&amp;-1+MATCH(2,'Player 1 Rounds'!E:E,0)),MATCH(TRUE(),INDIRECT("'Player 1 Rounds'!J"&amp;MATCH(A274,'Player 1 Rounds'!Q:Q,0)+1&amp;":J"&amp;-1+MATCH(2,'Player 1 Rounds'!E:E,0)),0),1)),"")</f>
        <v/>
      </c>
      <c r="B275" s="14" t="str">
        <f ca="1">IF(ISERROR(INDEX('Player 1 Rounds'!O:O,MATCH(Head2Head!A275,'Player 1 Rounds'!Q:Q,0)))=TRUE,"",INDEX('Player 1 Rounds'!O:O,MATCH(Head2Head!A275,'Player 1 Rounds'!Q:Q,0)))</f>
        <v/>
      </c>
    </row>
    <row r="276" spans="1:2" ht="21.75" customHeight="1" x14ac:dyDescent="0.25">
      <c r="A276" s="13" t="str">
        <f ca="1">IF(ISNA(MATCH(IF(ISNA(INDEX(INDIRECT("'Player 1 Rounds'!q"&amp;MATCH(A275,'Player 1 Rounds'!Q:Q,0)+1&amp;":q"&amp;-1+MATCH(2,'Player 1 Rounds'!E:E,0)),MATCH(TRUE(),INDIRECT("'Player 1 Rounds'!J"&amp;MATCH(A275,'Player 1 Rounds'!Q:Q,0)+1&amp;":J"&amp;-1+MATCH(2,'Player 1 Rounds'!E:E,0)),0),1))=TRUE(),"",INDEX(INDIRECT("'Player 1 Rounds'!q"&amp;MATCH(A275,'Player 1 Rounds'!Q:Q,0)+1&amp;":q"&amp;-1+MATCH(2,'Player 1 Rounds'!E:E,0)),MATCH(TRUE(),INDIRECT("'Player 1 Rounds'!J"&amp;MATCH(A275,'Player 1 Rounds'!Q:Q,0)+1&amp;":J"&amp;-1+MATCH(2,'Player 1 Rounds'!E:E,0)),0),1)),A$3:A275,0))=TRUE(),IF(ISNA(INDEX(INDIRECT("'Player 1 Rounds'!q"&amp;MATCH(A275,'Player 1 Rounds'!Q:Q,0)+1&amp;":q"&amp;-1+MATCH(2,'Player 1 Rounds'!E:E,0)),MATCH(TRUE(),INDIRECT("'Player 1 Rounds'!J"&amp;MATCH(A275,'Player 1 Rounds'!Q:Q,0)+1&amp;":J"&amp;-1+MATCH(2,'Player 1 Rounds'!E:E,0)),0),1))=TRUE(),"",INDEX(INDIRECT("'Player 1 Rounds'!q"&amp;MATCH(A275,'Player 1 Rounds'!Q:Q,0)+1&amp;":q"&amp;-1+MATCH(2,'Player 1 Rounds'!E:E,0)),MATCH(TRUE(),INDIRECT("'Player 1 Rounds'!J"&amp;MATCH(A275,'Player 1 Rounds'!Q:Q,0)+1&amp;":J"&amp;-1+MATCH(2,'Player 1 Rounds'!E:E,0)),0),1)),"")</f>
        <v/>
      </c>
      <c r="B276" s="14" t="str">
        <f ca="1">IF(ISERROR(INDEX('Player 1 Rounds'!O:O,MATCH(Head2Head!A276,'Player 1 Rounds'!Q:Q,0)))=TRUE,"",INDEX('Player 1 Rounds'!O:O,MATCH(Head2Head!A276,'Player 1 Rounds'!Q:Q,0)))</f>
        <v/>
      </c>
    </row>
    <row r="277" spans="1:2" ht="21.75" customHeight="1" x14ac:dyDescent="0.25">
      <c r="A277" s="13" t="str">
        <f ca="1">IF(ISNA(MATCH(IF(ISNA(INDEX(INDIRECT("'Player 1 Rounds'!q"&amp;MATCH(A276,'Player 1 Rounds'!Q:Q,0)+1&amp;":q"&amp;-1+MATCH(2,'Player 1 Rounds'!E:E,0)),MATCH(TRUE(),INDIRECT("'Player 1 Rounds'!J"&amp;MATCH(A276,'Player 1 Rounds'!Q:Q,0)+1&amp;":J"&amp;-1+MATCH(2,'Player 1 Rounds'!E:E,0)),0),1))=TRUE(),"",INDEX(INDIRECT("'Player 1 Rounds'!q"&amp;MATCH(A276,'Player 1 Rounds'!Q:Q,0)+1&amp;":q"&amp;-1+MATCH(2,'Player 1 Rounds'!E:E,0)),MATCH(TRUE(),INDIRECT("'Player 1 Rounds'!J"&amp;MATCH(A276,'Player 1 Rounds'!Q:Q,0)+1&amp;":J"&amp;-1+MATCH(2,'Player 1 Rounds'!E:E,0)),0),1)),A$3:A276,0))=TRUE(),IF(ISNA(INDEX(INDIRECT("'Player 1 Rounds'!q"&amp;MATCH(A276,'Player 1 Rounds'!Q:Q,0)+1&amp;":q"&amp;-1+MATCH(2,'Player 1 Rounds'!E:E,0)),MATCH(TRUE(),INDIRECT("'Player 1 Rounds'!J"&amp;MATCH(A276,'Player 1 Rounds'!Q:Q,0)+1&amp;":J"&amp;-1+MATCH(2,'Player 1 Rounds'!E:E,0)),0),1))=TRUE(),"",INDEX(INDIRECT("'Player 1 Rounds'!q"&amp;MATCH(A276,'Player 1 Rounds'!Q:Q,0)+1&amp;":q"&amp;-1+MATCH(2,'Player 1 Rounds'!E:E,0)),MATCH(TRUE(),INDIRECT("'Player 1 Rounds'!J"&amp;MATCH(A276,'Player 1 Rounds'!Q:Q,0)+1&amp;":J"&amp;-1+MATCH(2,'Player 1 Rounds'!E:E,0)),0),1)),"")</f>
        <v/>
      </c>
      <c r="B277" s="14" t="str">
        <f ca="1">IF(ISERROR(INDEX('Player 1 Rounds'!O:O,MATCH(Head2Head!A277,'Player 1 Rounds'!Q:Q,0)))=TRUE,"",INDEX('Player 1 Rounds'!O:O,MATCH(Head2Head!A277,'Player 1 Rounds'!Q:Q,0)))</f>
        <v/>
      </c>
    </row>
    <row r="278" spans="1:2" x14ac:dyDescent="0.25">
      <c r="A278" s="13"/>
      <c r="B278" s="14"/>
    </row>
    <row r="279" spans="1:2" x14ac:dyDescent="0.25">
      <c r="A279" s="13"/>
      <c r="B279" s="14"/>
    </row>
    <row r="280" spans="1:2" x14ac:dyDescent="0.25">
      <c r="A280" s="13"/>
      <c r="B280" s="14"/>
    </row>
    <row r="281" spans="1:2" x14ac:dyDescent="0.25">
      <c r="A281" s="13"/>
      <c r="B281" s="14"/>
    </row>
    <row r="282" spans="1:2" x14ac:dyDescent="0.25">
      <c r="A282" s="13"/>
      <c r="B282" s="14"/>
    </row>
    <row r="283" spans="1:2" x14ac:dyDescent="0.25">
      <c r="A283" s="13"/>
      <c r="B283" s="14"/>
    </row>
    <row r="284" spans="1:2" x14ac:dyDescent="0.25">
      <c r="A284" s="13"/>
      <c r="B284" s="14"/>
    </row>
    <row r="285" spans="1:2" x14ac:dyDescent="0.25">
      <c r="A285" s="13"/>
      <c r="B285" s="14"/>
    </row>
    <row r="286" spans="1:2" x14ac:dyDescent="0.25">
      <c r="A286" s="13"/>
      <c r="B286" s="14"/>
    </row>
    <row r="287" spans="1:2" x14ac:dyDescent="0.25">
      <c r="A287" s="13"/>
      <c r="B287" s="14"/>
    </row>
    <row r="288" spans="1:2" x14ac:dyDescent="0.25">
      <c r="A288" s="13"/>
      <c r="B288" s="14"/>
    </row>
    <row r="289" spans="1:2" x14ac:dyDescent="0.25">
      <c r="A289" s="13"/>
      <c r="B289" s="14"/>
    </row>
    <row r="290" spans="1:2" x14ac:dyDescent="0.25">
      <c r="A290" s="13"/>
      <c r="B290" s="14"/>
    </row>
    <row r="291" spans="1:2" x14ac:dyDescent="0.25">
      <c r="A291" s="13"/>
      <c r="B291" s="14"/>
    </row>
    <row r="292" spans="1:2" x14ac:dyDescent="0.25">
      <c r="A292" s="13"/>
      <c r="B292" s="14"/>
    </row>
    <row r="293" spans="1:2" x14ac:dyDescent="0.25">
      <c r="A293" s="13"/>
      <c r="B293" s="14"/>
    </row>
    <row r="294" spans="1:2" x14ac:dyDescent="0.25">
      <c r="A294" s="13"/>
      <c r="B294" s="14"/>
    </row>
    <row r="295" spans="1:2" x14ac:dyDescent="0.25">
      <c r="A295" s="13"/>
      <c r="B295" s="14"/>
    </row>
    <row r="296" spans="1:2" x14ac:dyDescent="0.25">
      <c r="A296" s="13"/>
      <c r="B296" s="14"/>
    </row>
    <row r="297" spans="1:2" x14ac:dyDescent="0.25">
      <c r="A297" s="13"/>
      <c r="B297" s="14"/>
    </row>
    <row r="298" spans="1:2" x14ac:dyDescent="0.25">
      <c r="A298" s="13"/>
      <c r="B298" s="14"/>
    </row>
    <row r="299" spans="1:2" x14ac:dyDescent="0.25">
      <c r="A299" s="13"/>
      <c r="B299" s="14"/>
    </row>
    <row r="300" spans="1:2" x14ac:dyDescent="0.25">
      <c r="A300" s="13"/>
      <c r="B300" s="14"/>
    </row>
    <row r="301" spans="1:2" x14ac:dyDescent="0.25">
      <c r="A301" s="13"/>
      <c r="B301" s="14"/>
    </row>
    <row r="302" spans="1:2" x14ac:dyDescent="0.25">
      <c r="A302" s="13"/>
      <c r="B302" s="14"/>
    </row>
    <row r="303" spans="1:2" x14ac:dyDescent="0.25">
      <c r="A303" s="13"/>
      <c r="B303" s="14"/>
    </row>
    <row r="304" spans="1:2" x14ac:dyDescent="0.25">
      <c r="A304" s="13"/>
      <c r="B304" s="14"/>
    </row>
    <row r="305" spans="1:2" x14ac:dyDescent="0.25">
      <c r="A305" s="13"/>
      <c r="B305" s="14"/>
    </row>
    <row r="306" spans="1:2" x14ac:dyDescent="0.25">
      <c r="A306" s="13"/>
      <c r="B306" s="14"/>
    </row>
    <row r="307" spans="1:2" x14ac:dyDescent="0.25">
      <c r="A307" s="13"/>
      <c r="B307" s="14"/>
    </row>
    <row r="308" spans="1:2" x14ac:dyDescent="0.25">
      <c r="A308" s="13"/>
      <c r="B308" s="14"/>
    </row>
    <row r="309" spans="1:2" x14ac:dyDescent="0.25">
      <c r="A309" s="13"/>
      <c r="B309" s="14"/>
    </row>
    <row r="310" spans="1:2" x14ac:dyDescent="0.25">
      <c r="A310" s="13"/>
      <c r="B310" s="14"/>
    </row>
    <row r="311" spans="1:2" x14ac:dyDescent="0.25">
      <c r="A311" s="13"/>
      <c r="B311" s="14"/>
    </row>
    <row r="312" spans="1:2" x14ac:dyDescent="0.25">
      <c r="A312" s="13"/>
      <c r="B312" s="14"/>
    </row>
    <row r="313" spans="1:2" x14ac:dyDescent="0.25">
      <c r="A313" s="13"/>
      <c r="B313" s="14"/>
    </row>
    <row r="314" spans="1:2" x14ac:dyDescent="0.25">
      <c r="A314" s="13"/>
      <c r="B314" s="14"/>
    </row>
    <row r="315" spans="1:2" x14ac:dyDescent="0.25">
      <c r="A315" s="13"/>
      <c r="B315" s="14"/>
    </row>
    <row r="316" spans="1:2" x14ac:dyDescent="0.25">
      <c r="A316" s="13"/>
      <c r="B316" s="14"/>
    </row>
    <row r="317" spans="1:2" x14ac:dyDescent="0.25">
      <c r="A317" s="13"/>
      <c r="B317" s="14"/>
    </row>
    <row r="318" spans="1:2" x14ac:dyDescent="0.25">
      <c r="A318" s="13"/>
      <c r="B318" s="14"/>
    </row>
    <row r="319" spans="1:2" x14ac:dyDescent="0.25">
      <c r="A319" s="13"/>
      <c r="B319" s="14"/>
    </row>
    <row r="320" spans="1:2" x14ac:dyDescent="0.25">
      <c r="A320" s="13"/>
      <c r="B320" s="14"/>
    </row>
    <row r="321" spans="1:2" x14ac:dyDescent="0.25">
      <c r="A321" s="13"/>
      <c r="B321" s="14"/>
    </row>
    <row r="322" spans="1:2" x14ac:dyDescent="0.25">
      <c r="A322" s="13"/>
      <c r="B322" s="14"/>
    </row>
    <row r="323" spans="1:2" x14ac:dyDescent="0.25">
      <c r="A323" s="13"/>
      <c r="B323" s="14"/>
    </row>
    <row r="324" spans="1:2" x14ac:dyDescent="0.25">
      <c r="A324" s="13"/>
      <c r="B324" s="14"/>
    </row>
    <row r="325" spans="1:2" x14ac:dyDescent="0.25">
      <c r="A325" s="13"/>
      <c r="B325" s="14"/>
    </row>
    <row r="326" spans="1:2" x14ac:dyDescent="0.25">
      <c r="A326" s="13"/>
      <c r="B326" s="14"/>
    </row>
    <row r="327" spans="1:2" x14ac:dyDescent="0.25">
      <c r="A327" s="13"/>
      <c r="B327" s="14"/>
    </row>
    <row r="328" spans="1:2" x14ac:dyDescent="0.25">
      <c r="A328" s="13"/>
      <c r="B328" s="14"/>
    </row>
    <row r="329" spans="1:2" x14ac:dyDescent="0.25">
      <c r="A329" s="13"/>
      <c r="B329" s="14"/>
    </row>
    <row r="330" spans="1:2" x14ac:dyDescent="0.25">
      <c r="A330" s="13"/>
      <c r="B330" s="14"/>
    </row>
    <row r="331" spans="1:2" x14ac:dyDescent="0.25">
      <c r="A331" s="13"/>
      <c r="B331" s="14"/>
    </row>
    <row r="332" spans="1:2" x14ac:dyDescent="0.25">
      <c r="A332" s="13"/>
      <c r="B332" s="14"/>
    </row>
    <row r="333" spans="1:2" x14ac:dyDescent="0.25">
      <c r="A333" s="13"/>
      <c r="B333" s="14"/>
    </row>
    <row r="334" spans="1:2" x14ac:dyDescent="0.25">
      <c r="A334" s="13"/>
      <c r="B334" s="14"/>
    </row>
    <row r="335" spans="1:2" x14ac:dyDescent="0.25">
      <c r="A335" s="13"/>
      <c r="B335" s="14"/>
    </row>
    <row r="336" spans="1:2" x14ac:dyDescent="0.25">
      <c r="A336" s="13"/>
      <c r="B336" s="14"/>
    </row>
    <row r="337" spans="1:2" x14ac:dyDescent="0.25">
      <c r="A337" s="13"/>
      <c r="B337" s="14"/>
    </row>
    <row r="338" spans="1:2" x14ac:dyDescent="0.25">
      <c r="A338" s="13"/>
      <c r="B338" s="14"/>
    </row>
    <row r="339" spans="1:2" x14ac:dyDescent="0.25">
      <c r="A339" s="13"/>
      <c r="B339" s="14"/>
    </row>
    <row r="340" spans="1:2" x14ac:dyDescent="0.25">
      <c r="A340" s="13"/>
      <c r="B340" s="14"/>
    </row>
    <row r="341" spans="1:2" x14ac:dyDescent="0.25">
      <c r="A341" s="13"/>
      <c r="B341" s="14"/>
    </row>
    <row r="342" spans="1:2" x14ac:dyDescent="0.25">
      <c r="A342" s="13"/>
      <c r="B342" s="14"/>
    </row>
    <row r="343" spans="1:2" x14ac:dyDescent="0.25">
      <c r="A343" s="13"/>
      <c r="B343" s="14"/>
    </row>
    <row r="344" spans="1:2" x14ac:dyDescent="0.25">
      <c r="A344" s="13"/>
      <c r="B344" s="14"/>
    </row>
    <row r="345" spans="1:2" x14ac:dyDescent="0.25">
      <c r="A345" s="13"/>
      <c r="B345" s="14"/>
    </row>
    <row r="346" spans="1:2" x14ac:dyDescent="0.25">
      <c r="A346" s="13"/>
      <c r="B346" s="14"/>
    </row>
    <row r="347" spans="1:2" x14ac:dyDescent="0.25">
      <c r="A347" s="13"/>
      <c r="B347" s="14"/>
    </row>
    <row r="348" spans="1:2" x14ac:dyDescent="0.25">
      <c r="A348" s="13"/>
      <c r="B348" s="14"/>
    </row>
    <row r="349" spans="1:2" x14ac:dyDescent="0.25">
      <c r="A349" s="13"/>
      <c r="B349" s="14"/>
    </row>
    <row r="350" spans="1:2" x14ac:dyDescent="0.25">
      <c r="A350" s="13"/>
      <c r="B350" s="14"/>
    </row>
    <row r="351" spans="1:2" x14ac:dyDescent="0.25">
      <c r="A351" s="13"/>
      <c r="B351" s="14"/>
    </row>
    <row r="352" spans="1:2" x14ac:dyDescent="0.25">
      <c r="A352" s="13"/>
      <c r="B352" s="14"/>
    </row>
    <row r="353" spans="1:2" x14ac:dyDescent="0.25">
      <c r="A353" s="13"/>
      <c r="B353" s="14"/>
    </row>
    <row r="354" spans="1:2" x14ac:dyDescent="0.25">
      <c r="A354" s="13"/>
      <c r="B354" s="14"/>
    </row>
    <row r="355" spans="1:2" x14ac:dyDescent="0.25">
      <c r="A355" s="13"/>
      <c r="B355" s="14"/>
    </row>
    <row r="356" spans="1:2" x14ac:dyDescent="0.25">
      <c r="A356" s="13"/>
      <c r="B356" s="14"/>
    </row>
    <row r="357" spans="1:2" x14ac:dyDescent="0.25">
      <c r="A357" s="13"/>
      <c r="B357" s="14"/>
    </row>
    <row r="358" spans="1:2" x14ac:dyDescent="0.25">
      <c r="A358" s="13"/>
      <c r="B358" s="14"/>
    </row>
    <row r="359" spans="1:2" x14ac:dyDescent="0.25">
      <c r="A359" s="13"/>
      <c r="B359" s="14"/>
    </row>
    <row r="360" spans="1:2" x14ac:dyDescent="0.25">
      <c r="A360" s="13"/>
      <c r="B360" s="14"/>
    </row>
    <row r="361" spans="1:2" x14ac:dyDescent="0.25">
      <c r="A361" s="13"/>
      <c r="B361" s="14"/>
    </row>
    <row r="362" spans="1:2" x14ac:dyDescent="0.25">
      <c r="A362" s="13"/>
      <c r="B362" s="14"/>
    </row>
    <row r="363" spans="1:2" x14ac:dyDescent="0.25">
      <c r="A363" s="13"/>
      <c r="B363" s="14"/>
    </row>
    <row r="364" spans="1:2" x14ac:dyDescent="0.25">
      <c r="A364" s="13"/>
      <c r="B364" s="14"/>
    </row>
    <row r="365" spans="1:2" x14ac:dyDescent="0.25">
      <c r="A365" s="13"/>
      <c r="B365" s="14"/>
    </row>
    <row r="366" spans="1:2" x14ac:dyDescent="0.25">
      <c r="A366" s="13"/>
      <c r="B366" s="14"/>
    </row>
    <row r="367" spans="1:2" x14ac:dyDescent="0.25">
      <c r="A367" s="13"/>
      <c r="B367" s="14"/>
    </row>
    <row r="368" spans="1:2" x14ac:dyDescent="0.25">
      <c r="A368" s="13"/>
      <c r="B368" s="14"/>
    </row>
    <row r="369" spans="1:2" x14ac:dyDescent="0.25">
      <c r="A369" s="13"/>
      <c r="B369" s="14"/>
    </row>
    <row r="370" spans="1:2" x14ac:dyDescent="0.25">
      <c r="A370" s="13"/>
      <c r="B370" s="14"/>
    </row>
    <row r="371" spans="1:2" x14ac:dyDescent="0.25">
      <c r="A371" s="13"/>
      <c r="B371" s="14"/>
    </row>
    <row r="372" spans="1:2" x14ac:dyDescent="0.25">
      <c r="A372" s="13"/>
      <c r="B372" s="14"/>
    </row>
    <row r="373" spans="1:2" x14ac:dyDescent="0.25">
      <c r="A373" s="13"/>
      <c r="B373" s="14"/>
    </row>
    <row r="374" spans="1:2" x14ac:dyDescent="0.25">
      <c r="A374" s="13"/>
      <c r="B374" s="14"/>
    </row>
    <row r="375" spans="1:2" x14ac:dyDescent="0.25">
      <c r="A375" s="13"/>
      <c r="B375" s="14"/>
    </row>
    <row r="376" spans="1:2" x14ac:dyDescent="0.25">
      <c r="A376" s="13"/>
      <c r="B376" s="14"/>
    </row>
    <row r="377" spans="1:2" x14ac:dyDescent="0.25">
      <c r="A377" s="13"/>
      <c r="B377" s="14"/>
    </row>
    <row r="378" spans="1:2" x14ac:dyDescent="0.25">
      <c r="A378" s="13"/>
      <c r="B378" s="14"/>
    </row>
    <row r="379" spans="1:2" x14ac:dyDescent="0.25">
      <c r="A379" s="13"/>
      <c r="B379" s="14"/>
    </row>
    <row r="380" spans="1:2" x14ac:dyDescent="0.25">
      <c r="A380" s="13"/>
      <c r="B380" s="14"/>
    </row>
    <row r="381" spans="1:2" x14ac:dyDescent="0.25">
      <c r="A381" s="13"/>
      <c r="B381" s="14"/>
    </row>
    <row r="382" spans="1:2" x14ac:dyDescent="0.25">
      <c r="A382" s="13"/>
      <c r="B382" s="14"/>
    </row>
    <row r="383" spans="1:2" x14ac:dyDescent="0.25">
      <c r="A383" s="13"/>
      <c r="B383" s="14"/>
    </row>
    <row r="384" spans="1:2" x14ac:dyDescent="0.25">
      <c r="A384" s="13"/>
      <c r="B384" s="14"/>
    </row>
    <row r="385" spans="1:2" x14ac:dyDescent="0.25">
      <c r="A385" s="13"/>
      <c r="B385" s="14"/>
    </row>
    <row r="386" spans="1:2" x14ac:dyDescent="0.25">
      <c r="A386" s="13"/>
      <c r="B386" s="14"/>
    </row>
    <row r="387" spans="1:2" x14ac:dyDescent="0.25">
      <c r="A387" s="13"/>
      <c r="B387" s="14"/>
    </row>
    <row r="388" spans="1:2" x14ac:dyDescent="0.25">
      <c r="A388" s="13"/>
      <c r="B388" s="14"/>
    </row>
    <row r="389" spans="1:2" x14ac:dyDescent="0.25">
      <c r="A389" s="13"/>
      <c r="B389" s="14"/>
    </row>
    <row r="390" spans="1:2" x14ac:dyDescent="0.25">
      <c r="A390" s="13"/>
      <c r="B390" s="14"/>
    </row>
    <row r="391" spans="1:2" x14ac:dyDescent="0.25">
      <c r="A391" s="13"/>
      <c r="B391" s="14"/>
    </row>
    <row r="392" spans="1:2" x14ac:dyDescent="0.25">
      <c r="A392" s="13"/>
      <c r="B392" s="14"/>
    </row>
    <row r="393" spans="1:2" x14ac:dyDescent="0.25">
      <c r="A393" s="13"/>
      <c r="B393" s="14"/>
    </row>
    <row r="394" spans="1:2" x14ac:dyDescent="0.25">
      <c r="A394" s="13"/>
      <c r="B394" s="14"/>
    </row>
    <row r="395" spans="1:2" x14ac:dyDescent="0.25">
      <c r="A395" s="13"/>
      <c r="B395" s="14"/>
    </row>
    <row r="396" spans="1:2" x14ac:dyDescent="0.25">
      <c r="A396" s="13"/>
      <c r="B396" s="14"/>
    </row>
    <row r="397" spans="1:2" x14ac:dyDescent="0.25">
      <c r="A397" s="13"/>
      <c r="B397" s="14"/>
    </row>
    <row r="398" spans="1:2" x14ac:dyDescent="0.25">
      <c r="A398" s="13"/>
      <c r="B398" s="14"/>
    </row>
    <row r="399" spans="1:2" x14ac:dyDescent="0.25">
      <c r="A399" s="13"/>
      <c r="B399" s="14"/>
    </row>
    <row r="400" spans="1:2" x14ac:dyDescent="0.25">
      <c r="A400" s="13"/>
      <c r="B400" s="14"/>
    </row>
    <row r="401" spans="1:2" x14ac:dyDescent="0.25">
      <c r="A401" s="13"/>
      <c r="B401" s="14"/>
    </row>
    <row r="402" spans="1:2" x14ac:dyDescent="0.25">
      <c r="A402" s="13"/>
      <c r="B402" s="14"/>
    </row>
    <row r="403" spans="1:2" x14ac:dyDescent="0.25">
      <c r="A403" s="13"/>
      <c r="B403" s="14"/>
    </row>
    <row r="404" spans="1:2" x14ac:dyDescent="0.25">
      <c r="A404" s="13"/>
      <c r="B404" s="14"/>
    </row>
    <row r="405" spans="1:2" x14ac:dyDescent="0.25">
      <c r="A405" s="13"/>
      <c r="B405" s="14"/>
    </row>
    <row r="406" spans="1:2" x14ac:dyDescent="0.25">
      <c r="A406" s="13"/>
      <c r="B406" s="14"/>
    </row>
    <row r="407" spans="1:2" x14ac:dyDescent="0.25">
      <c r="A407" s="13"/>
      <c r="B407" s="14"/>
    </row>
    <row r="408" spans="1:2" x14ac:dyDescent="0.25">
      <c r="A408" s="13"/>
      <c r="B408" s="14"/>
    </row>
    <row r="409" spans="1:2" x14ac:dyDescent="0.25">
      <c r="A409" s="13"/>
      <c r="B409" s="14"/>
    </row>
    <row r="410" spans="1:2" x14ac:dyDescent="0.25">
      <c r="A410" s="13"/>
      <c r="B410" s="14"/>
    </row>
    <row r="411" spans="1:2" x14ac:dyDescent="0.25">
      <c r="A411" s="13"/>
      <c r="B411" s="14"/>
    </row>
    <row r="412" spans="1:2" x14ac:dyDescent="0.25">
      <c r="A412" s="13"/>
      <c r="B412" s="14"/>
    </row>
    <row r="413" spans="1:2" x14ac:dyDescent="0.25">
      <c r="A413" s="13"/>
      <c r="B413" s="14"/>
    </row>
    <row r="414" spans="1:2" x14ac:dyDescent="0.25">
      <c r="A414" s="13"/>
      <c r="B414" s="14"/>
    </row>
    <row r="415" spans="1:2" x14ac:dyDescent="0.25">
      <c r="A415" s="13"/>
      <c r="B415" s="14"/>
    </row>
    <row r="416" spans="1:2" x14ac:dyDescent="0.25">
      <c r="A416" s="13"/>
      <c r="B416" s="14"/>
    </row>
    <row r="417" spans="1:2" x14ac:dyDescent="0.25">
      <c r="A417" s="13"/>
      <c r="B417" s="14"/>
    </row>
    <row r="418" spans="1:2" x14ac:dyDescent="0.25">
      <c r="A418" s="13"/>
      <c r="B418" s="14"/>
    </row>
    <row r="419" spans="1:2" x14ac:dyDescent="0.25">
      <c r="A419" s="13"/>
      <c r="B419" s="14"/>
    </row>
    <row r="420" spans="1:2" x14ac:dyDescent="0.25">
      <c r="A420" s="13"/>
      <c r="B420" s="14"/>
    </row>
    <row r="421" spans="1:2" x14ac:dyDescent="0.25">
      <c r="A421" s="13"/>
      <c r="B421" s="14"/>
    </row>
    <row r="422" spans="1:2" x14ac:dyDescent="0.25">
      <c r="A422" s="13"/>
      <c r="B422" s="14"/>
    </row>
    <row r="423" spans="1:2" x14ac:dyDescent="0.25">
      <c r="A423" s="13"/>
      <c r="B423" s="14"/>
    </row>
    <row r="424" spans="1:2" x14ac:dyDescent="0.25">
      <c r="A424" s="13"/>
      <c r="B424" s="14"/>
    </row>
    <row r="425" spans="1:2" x14ac:dyDescent="0.25">
      <c r="A425" s="13"/>
      <c r="B425" s="14"/>
    </row>
    <row r="426" spans="1:2" x14ac:dyDescent="0.25">
      <c r="A426" s="13"/>
      <c r="B426" s="14"/>
    </row>
    <row r="427" spans="1:2" x14ac:dyDescent="0.25">
      <c r="A427" s="13"/>
      <c r="B427" s="14"/>
    </row>
    <row r="428" spans="1:2" x14ac:dyDescent="0.25">
      <c r="A428" s="13"/>
      <c r="B428" s="14"/>
    </row>
    <row r="429" spans="1:2" x14ac:dyDescent="0.25">
      <c r="A429" s="13"/>
      <c r="B429" s="14"/>
    </row>
    <row r="430" spans="1:2" x14ac:dyDescent="0.25">
      <c r="A430" s="13"/>
      <c r="B430" s="14"/>
    </row>
    <row r="431" spans="1:2" x14ac:dyDescent="0.25">
      <c r="A431" s="13"/>
      <c r="B431" s="14"/>
    </row>
    <row r="432" spans="1:2" x14ac:dyDescent="0.25">
      <c r="A432" s="13"/>
      <c r="B432" s="14"/>
    </row>
    <row r="433" spans="1:2" x14ac:dyDescent="0.25">
      <c r="A433" s="13"/>
      <c r="B433" s="14"/>
    </row>
    <row r="434" spans="1:2" x14ac:dyDescent="0.25">
      <c r="A434" s="13"/>
      <c r="B434" s="14"/>
    </row>
    <row r="435" spans="1:2" x14ac:dyDescent="0.25">
      <c r="A435" s="13"/>
      <c r="B435" s="14"/>
    </row>
    <row r="436" spans="1:2" x14ac:dyDescent="0.25">
      <c r="A436" s="13"/>
      <c r="B436" s="14"/>
    </row>
  </sheetData>
  <sheetProtection algorithmName="SHA-512" hashValue="cCkFSicYJ1VIW8WKiaBWFgYP6W2jNkEcvp+rffIuOobDp4n02+HzzsHrMKhrDk/AKxYsJokbYYyLb8/6sIknbg==" saltValue="SBtGTTTBeMQwdFCF5ZZfPg==" spinCount="100000" sheet="1" objects="1" scenarios="1" selectLockedCells="1" selectUnlockedCells="1"/>
  <mergeCells count="10">
    <mergeCell ref="A1:B1"/>
    <mergeCell ref="E1:E2"/>
    <mergeCell ref="F1:F2"/>
    <mergeCell ref="E11:F11"/>
    <mergeCell ref="E10:F10"/>
    <mergeCell ref="E3:F3"/>
    <mergeCell ref="E9:F9"/>
    <mergeCell ref="E7:F7"/>
    <mergeCell ref="E8:F8"/>
    <mergeCell ref="E4:F4"/>
  </mergeCells>
  <conditionalFormatting sqref="A3:B436">
    <cfRule type="expression" dxfId="6" priority="1">
      <formula>A3&lt;&gt;""</formula>
    </cfRule>
  </conditionalFormatting>
  <pageMargins left="0.25" right="0.25" top="0.75" bottom="0.75" header="0.3" footer="0.3"/>
  <pageSetup orientation="portrait" r:id="rId1"/>
  <headerFooter>
    <oddHeader>&amp;C&amp;"Segoe UI Black,Bold"&amp;16&amp;K002060Hyzermetrics Head2Head&amp;R&amp;"Segoe UI Black,Regular"&amp;10&amp;K002060
www.hyzermetrics.com</oddHeader>
    <oddFooter>&amp;C&amp;"-,Bold"&amp;K002060www.hyzermetrics.com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5DD15-8E59-47A0-A4E4-C8D1A15B69B7}">
  <sheetPr codeName="Sheet2"/>
  <dimension ref="A1:C5"/>
  <sheetViews>
    <sheetView tabSelected="1" workbookViewId="0">
      <selection activeCell="C2" sqref="C2"/>
    </sheetView>
  </sheetViews>
  <sheetFormatPr defaultRowHeight="15" x14ac:dyDescent="0.25"/>
  <cols>
    <col min="1" max="1" width="22.140625" customWidth="1"/>
    <col min="2" max="2" width="24" customWidth="1"/>
    <col min="3" max="3" width="23.7109375" customWidth="1"/>
  </cols>
  <sheetData>
    <row r="1" spans="1:3" ht="21" x14ac:dyDescent="0.35">
      <c r="A1" s="57" t="s">
        <v>25</v>
      </c>
      <c r="B1" s="57"/>
      <c r="C1" s="57"/>
    </row>
    <row r="2" spans="1:3" x14ac:dyDescent="0.25">
      <c r="A2" s="56" t="s">
        <v>22</v>
      </c>
      <c r="B2" s="1" t="s">
        <v>48</v>
      </c>
      <c r="C2" s="20">
        <v>38008</v>
      </c>
    </row>
    <row r="3" spans="1:3" x14ac:dyDescent="0.25">
      <c r="A3" s="56"/>
      <c r="B3" s="1" t="s">
        <v>49</v>
      </c>
      <c r="C3" s="20">
        <v>27523</v>
      </c>
    </row>
    <row r="4" spans="1:3" s="2" customFormat="1" ht="78" customHeight="1" x14ac:dyDescent="0.25">
      <c r="A4" s="11" t="s">
        <v>23</v>
      </c>
      <c r="B4" s="8" t="s">
        <v>44</v>
      </c>
      <c r="C4" s="9"/>
    </row>
    <row r="5" spans="1:3" ht="90" x14ac:dyDescent="0.25">
      <c r="A5" s="12" t="s">
        <v>24</v>
      </c>
      <c r="B5" s="8" t="s">
        <v>55</v>
      </c>
      <c r="C5" s="10"/>
    </row>
  </sheetData>
  <mergeCells count="2">
    <mergeCell ref="A2:A3"/>
    <mergeCell ref="A1:C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CB80D-C425-48FA-A499-871E8F3A8FF2}">
  <sheetPr codeName="Sheet3"/>
  <dimension ref="A1:I186"/>
  <sheetViews>
    <sheetView workbookViewId="0">
      <selection activeCell="A18" sqref="A18"/>
    </sheetView>
  </sheetViews>
  <sheetFormatPr defaultRowHeight="15" x14ac:dyDescent="0.25"/>
  <cols>
    <col min="1" max="1" width="81.140625" bestFit="1" customWidth="1"/>
    <col min="2" max="2" width="21.7109375" bestFit="1" customWidth="1"/>
    <col min="3" max="3" width="10.42578125" bestFit="1" customWidth="1"/>
    <col min="4" max="4" width="12" bestFit="1" customWidth="1"/>
    <col min="5" max="5" width="10.28515625" bestFit="1" customWidth="1"/>
    <col min="6" max="6" width="7.28515625" bestFit="1" customWidth="1"/>
    <col min="7" max="7" width="6.5703125" bestFit="1" customWidth="1"/>
    <col min="8" max="8" width="9.28515625" bestFit="1" customWidth="1"/>
    <col min="9" max="9" width="11.140625" bestFit="1" customWidth="1"/>
  </cols>
  <sheetData>
    <row r="1" spans="1:9" x14ac:dyDescent="0.25">
      <c r="A1" t="s">
        <v>0</v>
      </c>
      <c r="B1" t="s">
        <v>2</v>
      </c>
      <c r="C1" t="s">
        <v>3</v>
      </c>
      <c r="D1" t="s">
        <v>52</v>
      </c>
      <c r="E1" t="s">
        <v>53</v>
      </c>
      <c r="F1" t="s">
        <v>34</v>
      </c>
      <c r="G1" t="s">
        <v>35</v>
      </c>
      <c r="H1" t="s">
        <v>36</v>
      </c>
      <c r="I1" t="s">
        <v>19</v>
      </c>
    </row>
    <row r="2" spans="1:9" x14ac:dyDescent="0.25">
      <c r="A2" s="58" t="s">
        <v>347</v>
      </c>
      <c r="B2" s="58" t="s">
        <v>649</v>
      </c>
      <c r="C2" s="58" t="s">
        <v>17</v>
      </c>
      <c r="D2">
        <v>1047.3333333333333</v>
      </c>
      <c r="E2" s="32">
        <v>1052.6666666666667</v>
      </c>
      <c r="F2" t="str">
        <f>RIGHT(Common_Events[[#This Row],[Date]],4)</f>
        <v>2022</v>
      </c>
      <c r="G2" t="str">
        <f>LEFT(Common_Events[[#This Row],[Date]],FIND("-",Common_Events[[#This Row],[Date]],1)-1)</f>
        <v>22</v>
      </c>
      <c r="H2" t="str">
        <f>MID(Common_Events[[#This Row],[Date]],FIND("-",Common_Events[[#This Row],[Date]],1)+1,3)</f>
        <v>Sep</v>
      </c>
      <c r="I2" s="5">
        <f>DATEVALUE(Common_Events[[#This Row],[Month]]&amp;" "&amp;Common_Events[[#This Row],[Day]]&amp;", "&amp;Common_Events[[#This Row],[Year]])</f>
        <v>44826</v>
      </c>
    </row>
    <row r="3" spans="1:9" x14ac:dyDescent="0.25">
      <c r="A3" s="58" t="s">
        <v>643</v>
      </c>
      <c r="B3" s="58" t="s">
        <v>644</v>
      </c>
      <c r="C3" s="58" t="s">
        <v>17</v>
      </c>
      <c r="D3">
        <v>1059.25</v>
      </c>
      <c r="E3" s="32">
        <v>1051.25</v>
      </c>
      <c r="F3" t="str">
        <f>RIGHT(Common_Events[[#This Row],[Date]],4)</f>
        <v>2022</v>
      </c>
      <c r="G3" t="str">
        <f>LEFT(Common_Events[[#This Row],[Date]],FIND("-",Common_Events[[#This Row],[Date]],1)-1)</f>
        <v>15</v>
      </c>
      <c r="H3" t="str">
        <f>MID(Common_Events[[#This Row],[Date]],FIND("-",Common_Events[[#This Row],[Date]],1)+1,3)</f>
        <v>Sep</v>
      </c>
      <c r="I3" s="5">
        <f>DATEVALUE(Common_Events[[#This Row],[Month]]&amp;" "&amp;Common_Events[[#This Row],[Day]]&amp;", "&amp;Common_Events[[#This Row],[Year]])</f>
        <v>44819</v>
      </c>
    </row>
    <row r="4" spans="1:9" x14ac:dyDescent="0.25">
      <c r="A4" s="58" t="s">
        <v>656</v>
      </c>
      <c r="B4" s="58" t="s">
        <v>657</v>
      </c>
      <c r="C4" s="58" t="s">
        <v>17</v>
      </c>
      <c r="D4">
        <v>1042</v>
      </c>
      <c r="E4" s="32">
        <v>1058.4000000000001</v>
      </c>
      <c r="F4" t="str">
        <f>RIGHT(Common_Events[[#This Row],[Date]],4)</f>
        <v>2022</v>
      </c>
      <c r="G4" t="str">
        <f>LEFT(Common_Events[[#This Row],[Date]],FIND("-",Common_Events[[#This Row],[Date]],1)-1)</f>
        <v>30</v>
      </c>
      <c r="H4" t="str">
        <f>MID(Common_Events[[#This Row],[Date]],FIND("-",Common_Events[[#This Row],[Date]],1)+1,3)</f>
        <v>Aug</v>
      </c>
      <c r="I4" s="5">
        <f>DATEVALUE(Common_Events[[#This Row],[Month]]&amp;" "&amp;Common_Events[[#This Row],[Day]]&amp;", "&amp;Common_Events[[#This Row],[Year]])</f>
        <v>44803</v>
      </c>
    </row>
    <row r="5" spans="1:9" x14ac:dyDescent="0.25">
      <c r="A5" s="58" t="s">
        <v>658</v>
      </c>
      <c r="B5" s="58" t="s">
        <v>659</v>
      </c>
      <c r="C5" s="58" t="s">
        <v>17</v>
      </c>
      <c r="D5">
        <v>1011</v>
      </c>
      <c r="E5" s="32">
        <v>1032.3333333333333</v>
      </c>
      <c r="F5" t="str">
        <f>RIGHT(Common_Events[[#This Row],[Date]],4)</f>
        <v>2022</v>
      </c>
      <c r="G5" t="str">
        <f>LEFT(Common_Events[[#This Row],[Date]],FIND("-",Common_Events[[#This Row],[Date]],1)-1)</f>
        <v>19</v>
      </c>
      <c r="H5" t="str">
        <f>MID(Common_Events[[#This Row],[Date]],FIND("-",Common_Events[[#This Row],[Date]],1)+1,3)</f>
        <v>Aug</v>
      </c>
      <c r="I5" s="5">
        <f>DATEVALUE(Common_Events[[#This Row],[Month]]&amp;" "&amp;Common_Events[[#This Row],[Day]]&amp;", "&amp;Common_Events[[#This Row],[Year]])</f>
        <v>44792</v>
      </c>
    </row>
    <row r="6" spans="1:9" x14ac:dyDescent="0.25">
      <c r="A6" s="58" t="s">
        <v>653</v>
      </c>
      <c r="B6" s="58" t="s">
        <v>654</v>
      </c>
      <c r="C6" s="58" t="s">
        <v>17</v>
      </c>
      <c r="D6">
        <v>1055.25</v>
      </c>
      <c r="E6" s="32">
        <v>1048.75</v>
      </c>
      <c r="F6" t="str">
        <f>RIGHT(Common_Events[[#This Row],[Date]],4)</f>
        <v>2022</v>
      </c>
      <c r="G6" t="str">
        <f>LEFT(Common_Events[[#This Row],[Date]],FIND("-",Common_Events[[#This Row],[Date]],1)-1)</f>
        <v>11</v>
      </c>
      <c r="H6" t="str">
        <f>MID(Common_Events[[#This Row],[Date]],FIND("-",Common_Events[[#This Row],[Date]],1)+1,3)</f>
        <v>Aug</v>
      </c>
      <c r="I6" s="5">
        <f>DATEVALUE(Common_Events[[#This Row],[Month]]&amp;" "&amp;Common_Events[[#This Row],[Day]]&amp;", "&amp;Common_Events[[#This Row],[Year]])</f>
        <v>44784</v>
      </c>
    </row>
    <row r="7" spans="1:9" x14ac:dyDescent="0.25">
      <c r="A7" s="58" t="s">
        <v>545</v>
      </c>
      <c r="B7" s="58" t="s">
        <v>655</v>
      </c>
      <c r="C7" s="58" t="s">
        <v>17</v>
      </c>
      <c r="D7">
        <v>1049.3333333333333</v>
      </c>
      <c r="E7" s="32">
        <v>1042.3333333333333</v>
      </c>
      <c r="F7" t="str">
        <f>RIGHT(Common_Events[[#This Row],[Date]],4)</f>
        <v>2022</v>
      </c>
      <c r="G7" t="str">
        <f>LEFT(Common_Events[[#This Row],[Date]],FIND("-",Common_Events[[#This Row],[Date]],1)-1)</f>
        <v>29</v>
      </c>
      <c r="H7" t="str">
        <f>MID(Common_Events[[#This Row],[Date]],FIND("-",Common_Events[[#This Row],[Date]],1)+1,3)</f>
        <v>Jul</v>
      </c>
      <c r="I7" s="5">
        <f>DATEVALUE(Common_Events[[#This Row],[Month]]&amp;" "&amp;Common_Events[[#This Row],[Day]]&amp;", "&amp;Common_Events[[#This Row],[Year]])</f>
        <v>44771</v>
      </c>
    </row>
    <row r="8" spans="1:9" x14ac:dyDescent="0.25">
      <c r="A8" s="58" t="s">
        <v>630</v>
      </c>
      <c r="B8" s="58" t="s">
        <v>631</v>
      </c>
      <c r="C8" s="58" t="s">
        <v>17</v>
      </c>
      <c r="D8">
        <v>1028</v>
      </c>
      <c r="E8" s="32">
        <v>1072.25</v>
      </c>
      <c r="F8" t="str">
        <f>RIGHT(Common_Events[[#This Row],[Date]],4)</f>
        <v>2022</v>
      </c>
      <c r="G8" t="str">
        <f>LEFT(Common_Events[[#This Row],[Date]],FIND("-",Common_Events[[#This Row],[Date]],1)-1)</f>
        <v>21</v>
      </c>
      <c r="H8" t="str">
        <f>MID(Common_Events[[#This Row],[Date]],FIND("-",Common_Events[[#This Row],[Date]],1)+1,3)</f>
        <v>Jul</v>
      </c>
      <c r="I8" s="5">
        <f>DATEVALUE(Common_Events[[#This Row],[Month]]&amp;" "&amp;Common_Events[[#This Row],[Day]]&amp;", "&amp;Common_Events[[#This Row],[Year]])</f>
        <v>44763</v>
      </c>
    </row>
    <row r="9" spans="1:9" x14ac:dyDescent="0.25">
      <c r="A9" s="58" t="s">
        <v>625</v>
      </c>
      <c r="B9" s="58" t="s">
        <v>627</v>
      </c>
      <c r="C9" s="58" t="s">
        <v>17</v>
      </c>
      <c r="D9">
        <v>1029.6666666666667</v>
      </c>
      <c r="E9" s="32">
        <v>1038</v>
      </c>
      <c r="F9" t="str">
        <f>RIGHT(Common_Events[[#This Row],[Date]],4)</f>
        <v>2022</v>
      </c>
      <c r="G9" t="str">
        <f>LEFT(Common_Events[[#This Row],[Date]],FIND("-",Common_Events[[#This Row],[Date]],1)-1)</f>
        <v>8</v>
      </c>
      <c r="H9" t="str">
        <f>MID(Common_Events[[#This Row],[Date]],FIND("-",Common_Events[[#This Row],[Date]],1)+1,3)</f>
        <v>Jul</v>
      </c>
      <c r="I9" s="5">
        <f>DATEVALUE(Common_Events[[#This Row],[Month]]&amp;" "&amp;Common_Events[[#This Row],[Day]]&amp;", "&amp;Common_Events[[#This Row],[Year]])</f>
        <v>44750</v>
      </c>
    </row>
    <row r="10" spans="1:9" x14ac:dyDescent="0.25">
      <c r="A10" s="58" t="s">
        <v>572</v>
      </c>
      <c r="B10" s="58" t="s">
        <v>634</v>
      </c>
      <c r="C10" s="58" t="s">
        <v>17</v>
      </c>
      <c r="D10">
        <v>1055</v>
      </c>
      <c r="E10" s="32">
        <v>1038.6666666666667</v>
      </c>
      <c r="F10" t="str">
        <f>RIGHT(Common_Events[[#This Row],[Date]],4)</f>
        <v>2022</v>
      </c>
      <c r="G10" t="str">
        <f>LEFT(Common_Events[[#This Row],[Date]],FIND("-",Common_Events[[#This Row],[Date]],1)-1)</f>
        <v>24</v>
      </c>
      <c r="H10" t="str">
        <f>MID(Common_Events[[#This Row],[Date]],FIND("-",Common_Events[[#This Row],[Date]],1)+1,3)</f>
        <v>Jun</v>
      </c>
      <c r="I10" s="5">
        <f>DATEVALUE(Common_Events[[#This Row],[Month]]&amp;" "&amp;Common_Events[[#This Row],[Day]]&amp;", "&amp;Common_Events[[#This Row],[Year]])</f>
        <v>44736</v>
      </c>
    </row>
    <row r="11" spans="1:9" x14ac:dyDescent="0.25">
      <c r="A11" s="58" t="s">
        <v>688</v>
      </c>
      <c r="B11" s="58" t="s">
        <v>689</v>
      </c>
      <c r="C11" s="58" t="s">
        <v>17</v>
      </c>
      <c r="D11">
        <v>1044.6666666666667</v>
      </c>
      <c r="E11" s="32">
        <v>1031.6666666666667</v>
      </c>
      <c r="F11" t="str">
        <f>RIGHT(Common_Events[[#This Row],[Date]],4)</f>
        <v>2022</v>
      </c>
      <c r="G11" t="str">
        <f>LEFT(Common_Events[[#This Row],[Date]],FIND("-",Common_Events[[#This Row],[Date]],1)-1)</f>
        <v>20</v>
      </c>
      <c r="H11" t="str">
        <f>MID(Common_Events[[#This Row],[Date]],FIND("-",Common_Events[[#This Row],[Date]],1)+1,3)</f>
        <v>May</v>
      </c>
      <c r="I11" s="5">
        <f>DATEVALUE(Common_Events[[#This Row],[Month]]&amp;" "&amp;Common_Events[[#This Row],[Day]]&amp;", "&amp;Common_Events[[#This Row],[Year]])</f>
        <v>44701</v>
      </c>
    </row>
    <row r="12" spans="1:9" x14ac:dyDescent="0.25">
      <c r="A12" s="58" t="s">
        <v>685</v>
      </c>
      <c r="B12" s="58" t="s">
        <v>686</v>
      </c>
      <c r="C12" s="58" t="s">
        <v>17</v>
      </c>
      <c r="D12">
        <v>1045</v>
      </c>
      <c r="E12" s="32">
        <v>1010.6666666666666</v>
      </c>
      <c r="F12" t="str">
        <f>RIGHT(Common_Events[[#This Row],[Date]],4)</f>
        <v>2022</v>
      </c>
      <c r="G12" t="str">
        <f>LEFT(Common_Events[[#This Row],[Date]],FIND("-",Common_Events[[#This Row],[Date]],1)-1)</f>
        <v>28</v>
      </c>
      <c r="H12" t="str">
        <f>MID(Common_Events[[#This Row],[Date]],FIND("-",Common_Events[[#This Row],[Date]],1)+1,3)</f>
        <v>Apr</v>
      </c>
      <c r="I12" s="5">
        <f>DATEVALUE(Common_Events[[#This Row],[Month]]&amp;" "&amp;Common_Events[[#This Row],[Day]]&amp;", "&amp;Common_Events[[#This Row],[Year]])</f>
        <v>44679</v>
      </c>
    </row>
    <row r="13" spans="1:9" x14ac:dyDescent="0.25">
      <c r="A13" s="58" t="s">
        <v>602</v>
      </c>
      <c r="B13" s="58" t="s">
        <v>687</v>
      </c>
      <c r="C13" s="58" t="s">
        <v>17</v>
      </c>
      <c r="D13">
        <v>1042.6666666666667</v>
      </c>
      <c r="E13" s="32">
        <v>1059.3333333333333</v>
      </c>
      <c r="F13" t="str">
        <f>RIGHT(Common_Events[[#This Row],[Date]],4)</f>
        <v>2022</v>
      </c>
      <c r="G13" t="str">
        <f>LEFT(Common_Events[[#This Row],[Date]],FIND("-",Common_Events[[#This Row],[Date]],1)-1)</f>
        <v>22</v>
      </c>
      <c r="H13" t="str">
        <f>MID(Common_Events[[#This Row],[Date]],FIND("-",Common_Events[[#This Row],[Date]],1)+1,3)</f>
        <v>Apr</v>
      </c>
      <c r="I13" s="5">
        <f>DATEVALUE(Common_Events[[#This Row],[Month]]&amp;" "&amp;Common_Events[[#This Row],[Day]]&amp;", "&amp;Common_Events[[#This Row],[Year]])</f>
        <v>44673</v>
      </c>
    </row>
    <row r="14" spans="1:9" x14ac:dyDescent="0.25">
      <c r="A14" s="58" t="s">
        <v>697</v>
      </c>
      <c r="B14" s="58" t="s">
        <v>698</v>
      </c>
      <c r="C14" s="58" t="s">
        <v>17</v>
      </c>
      <c r="D14">
        <v>1049</v>
      </c>
      <c r="E14" s="32">
        <v>1041</v>
      </c>
      <c r="F14" t="str">
        <f>RIGHT(Common_Events[[#This Row],[Date]],4)</f>
        <v>2022</v>
      </c>
      <c r="G14" t="str">
        <f>LEFT(Common_Events[[#This Row],[Date]],FIND("-",Common_Events[[#This Row],[Date]],1)-1)</f>
        <v>14</v>
      </c>
      <c r="H14" t="str">
        <f>MID(Common_Events[[#This Row],[Date]],FIND("-",Common_Events[[#This Row],[Date]],1)+1,3)</f>
        <v>Apr</v>
      </c>
      <c r="I14" s="5">
        <f>DATEVALUE(Common_Events[[#This Row],[Month]]&amp;" "&amp;Common_Events[[#This Row],[Day]]&amp;", "&amp;Common_Events[[#This Row],[Year]])</f>
        <v>44665</v>
      </c>
    </row>
    <row r="15" spans="1:9" x14ac:dyDescent="0.25">
      <c r="A15" s="58" t="s">
        <v>695</v>
      </c>
      <c r="B15" s="58" t="s">
        <v>696</v>
      </c>
      <c r="C15" s="58" t="s">
        <v>17</v>
      </c>
      <c r="D15">
        <v>1071.6666666666667</v>
      </c>
      <c r="E15" s="32">
        <v>1039</v>
      </c>
      <c r="F15" t="str">
        <f>RIGHT(Common_Events[[#This Row],[Date]],4)</f>
        <v>2022</v>
      </c>
      <c r="G15" t="str">
        <f>LEFT(Common_Events[[#This Row],[Date]],FIND("-",Common_Events[[#This Row],[Date]],1)-1)</f>
        <v>25</v>
      </c>
      <c r="H15" t="str">
        <f>MID(Common_Events[[#This Row],[Date]],FIND("-",Common_Events[[#This Row],[Date]],1)+1,3)</f>
        <v>Mar</v>
      </c>
      <c r="I15" s="5">
        <f>DATEVALUE(Common_Events[[#This Row],[Month]]&amp;" "&amp;Common_Events[[#This Row],[Day]]&amp;", "&amp;Common_Events[[#This Row],[Year]])</f>
        <v>44645</v>
      </c>
    </row>
    <row r="16" spans="1:9" x14ac:dyDescent="0.25">
      <c r="A16" s="58" t="s">
        <v>666</v>
      </c>
      <c r="B16" s="58" t="s">
        <v>667</v>
      </c>
      <c r="C16" s="58" t="s">
        <v>17</v>
      </c>
      <c r="D16">
        <v>1053.3333333333333</v>
      </c>
      <c r="E16" s="32">
        <v>1053.3333333333333</v>
      </c>
      <c r="F16" t="str">
        <f>RIGHT(Common_Events[[#This Row],[Date]],4)</f>
        <v>2022</v>
      </c>
      <c r="G16" t="str">
        <f>LEFT(Common_Events[[#This Row],[Date]],FIND("-",Common_Events[[#This Row],[Date]],1)-1)</f>
        <v>18</v>
      </c>
      <c r="H16" t="str">
        <f>MID(Common_Events[[#This Row],[Date]],FIND("-",Common_Events[[#This Row],[Date]],1)+1,3)</f>
        <v>Mar</v>
      </c>
      <c r="I16" s="5">
        <f>DATEVALUE(Common_Events[[#This Row],[Month]]&amp;" "&amp;Common_Events[[#This Row],[Day]]&amp;", "&amp;Common_Events[[#This Row],[Year]])</f>
        <v>44638</v>
      </c>
    </row>
    <row r="17" spans="1:9" x14ac:dyDescent="0.25">
      <c r="A17" s="58" t="s">
        <v>611</v>
      </c>
      <c r="B17" s="58" t="s">
        <v>670</v>
      </c>
      <c r="C17" s="58" t="s">
        <v>17</v>
      </c>
      <c r="D17">
        <v>1038</v>
      </c>
      <c r="E17" s="32">
        <v>1059</v>
      </c>
      <c r="F17" t="str">
        <f>RIGHT(Common_Events[[#This Row],[Date]],4)</f>
        <v>2022</v>
      </c>
      <c r="G17" t="str">
        <f>LEFT(Common_Events[[#This Row],[Date]],FIND("-",Common_Events[[#This Row],[Date]],1)-1)</f>
        <v>11</v>
      </c>
      <c r="H17" t="str">
        <f>MID(Common_Events[[#This Row],[Date]],FIND("-",Common_Events[[#This Row],[Date]],1)+1,3)</f>
        <v>Mar</v>
      </c>
      <c r="I17" s="5">
        <f>DATEVALUE(Common_Events[[#This Row],[Month]]&amp;" "&amp;Common_Events[[#This Row],[Day]]&amp;", "&amp;Common_Events[[#This Row],[Year]])</f>
        <v>44631</v>
      </c>
    </row>
    <row r="18" spans="1:9" x14ac:dyDescent="0.25">
      <c r="A18" s="58" t="s">
        <v>762</v>
      </c>
      <c r="B18" s="58" t="s">
        <v>763</v>
      </c>
      <c r="C18" s="58" t="s">
        <v>17</v>
      </c>
      <c r="D18">
        <v>1044</v>
      </c>
      <c r="E18" s="32">
        <v>1047.5</v>
      </c>
      <c r="F18" t="str">
        <f>RIGHT(Common_Events[[#This Row],[Date]],4)</f>
        <v>2021</v>
      </c>
      <c r="G18" t="str">
        <f>LEFT(Common_Events[[#This Row],[Date]],FIND("-",Common_Events[[#This Row],[Date]],1)-1)</f>
        <v>14</v>
      </c>
      <c r="H18" t="str">
        <f>MID(Common_Events[[#This Row],[Date]],FIND("-",Common_Events[[#This Row],[Date]],1)+1,3)</f>
        <v>Oct</v>
      </c>
      <c r="I18" s="5">
        <f>DATEVALUE(Common_Events[[#This Row],[Month]]&amp;" "&amp;Common_Events[[#This Row],[Day]]&amp;", "&amp;Common_Events[[#This Row],[Year]])</f>
        <v>44483</v>
      </c>
    </row>
    <row r="19" spans="1:9" x14ac:dyDescent="0.25">
      <c r="A19" s="58" t="s">
        <v>91</v>
      </c>
      <c r="B19" s="58" t="s">
        <v>679</v>
      </c>
      <c r="C19" s="58" t="s">
        <v>17</v>
      </c>
      <c r="D19">
        <v>1049.75</v>
      </c>
      <c r="E19" s="32">
        <v>1051.5</v>
      </c>
      <c r="F19" t="str">
        <f>RIGHT(Common_Events[[#This Row],[Date]],4)</f>
        <v>2021</v>
      </c>
      <c r="G19" t="str">
        <f>LEFT(Common_Events[[#This Row],[Date]],FIND("-",Common_Events[[#This Row],[Date]],1)-1)</f>
        <v>6</v>
      </c>
      <c r="H19" t="str">
        <f>MID(Common_Events[[#This Row],[Date]],FIND("-",Common_Events[[#This Row],[Date]],1)+1,3)</f>
        <v>Oct</v>
      </c>
      <c r="I19" s="5">
        <f>DATEVALUE(Common_Events[[#This Row],[Month]]&amp;" "&amp;Common_Events[[#This Row],[Day]]&amp;", "&amp;Common_Events[[#This Row],[Year]])</f>
        <v>44475</v>
      </c>
    </row>
    <row r="20" spans="1:9" x14ac:dyDescent="0.25">
      <c r="A20" s="58" t="s">
        <v>673</v>
      </c>
      <c r="B20" s="58" t="s">
        <v>674</v>
      </c>
      <c r="C20" s="58" t="s">
        <v>17</v>
      </c>
      <c r="D20">
        <v>1049.25</v>
      </c>
      <c r="E20" s="32">
        <v>1037.75</v>
      </c>
      <c r="F20" t="str">
        <f>RIGHT(Common_Events[[#This Row],[Date]],4)</f>
        <v>2021</v>
      </c>
      <c r="G20" t="str">
        <f>LEFT(Common_Events[[#This Row],[Date]],FIND("-",Common_Events[[#This Row],[Date]],1)-1)</f>
        <v>23</v>
      </c>
      <c r="H20" t="str">
        <f>MID(Common_Events[[#This Row],[Date]],FIND("-",Common_Events[[#This Row],[Date]],1)+1,3)</f>
        <v>Sep</v>
      </c>
      <c r="I20" s="5">
        <f>DATEVALUE(Common_Events[[#This Row],[Month]]&amp;" "&amp;Common_Events[[#This Row],[Day]]&amp;", "&amp;Common_Events[[#This Row],[Year]])</f>
        <v>44462</v>
      </c>
    </row>
    <row r="21" spans="1:9" x14ac:dyDescent="0.25">
      <c r="A21" s="58" t="s">
        <v>562</v>
      </c>
      <c r="B21" s="58" t="s">
        <v>563</v>
      </c>
      <c r="C21" s="58" t="s">
        <v>17</v>
      </c>
      <c r="D21">
        <v>1067.25</v>
      </c>
      <c r="E21" s="32">
        <v>1053</v>
      </c>
      <c r="F21" t="str">
        <f>RIGHT(Common_Events[[#This Row],[Date]],4)</f>
        <v>2021</v>
      </c>
      <c r="G21" t="str">
        <f>LEFT(Common_Events[[#This Row],[Date]],FIND("-",Common_Events[[#This Row],[Date]],1)-1)</f>
        <v>9</v>
      </c>
      <c r="H21" t="str">
        <f>MID(Common_Events[[#This Row],[Date]],FIND("-",Common_Events[[#This Row],[Date]],1)+1,3)</f>
        <v>Sep</v>
      </c>
      <c r="I21" s="5">
        <f>DATEVALUE(Common_Events[[#This Row],[Month]]&amp;" "&amp;Common_Events[[#This Row],[Day]]&amp;", "&amp;Common_Events[[#This Row],[Year]])</f>
        <v>44448</v>
      </c>
    </row>
    <row r="22" spans="1:9" x14ac:dyDescent="0.25">
      <c r="A22" s="58" t="s">
        <v>347</v>
      </c>
      <c r="B22" s="58" t="s">
        <v>564</v>
      </c>
      <c r="C22" s="58" t="s">
        <v>17</v>
      </c>
      <c r="D22">
        <v>1059.3333333333333</v>
      </c>
      <c r="E22" s="32">
        <v>1042</v>
      </c>
      <c r="F22" t="str">
        <f>RIGHT(Common_Events[[#This Row],[Date]],4)</f>
        <v>2021</v>
      </c>
      <c r="G22" t="str">
        <f>LEFT(Common_Events[[#This Row],[Date]],FIND("-",Common_Events[[#This Row],[Date]],1)-1)</f>
        <v>3</v>
      </c>
      <c r="H22" t="str">
        <f>MID(Common_Events[[#This Row],[Date]],FIND("-",Common_Events[[#This Row],[Date]],1)+1,3)</f>
        <v>Sep</v>
      </c>
      <c r="I22" s="5">
        <f>DATEVALUE(Common_Events[[#This Row],[Month]]&amp;" "&amp;Common_Events[[#This Row],[Day]]&amp;", "&amp;Common_Events[[#This Row],[Year]])</f>
        <v>44442</v>
      </c>
    </row>
    <row r="23" spans="1:9" x14ac:dyDescent="0.25">
      <c r="A23" s="58" t="s">
        <v>570</v>
      </c>
      <c r="B23" s="58" t="s">
        <v>571</v>
      </c>
      <c r="C23" s="58" t="s">
        <v>17</v>
      </c>
      <c r="D23">
        <v>1042</v>
      </c>
      <c r="E23" s="32">
        <v>1042</v>
      </c>
      <c r="F23" t="str">
        <f>RIGHT(Common_Events[[#This Row],[Date]],4)</f>
        <v>2021</v>
      </c>
      <c r="G23" t="str">
        <f>LEFT(Common_Events[[#This Row],[Date]],FIND("-",Common_Events[[#This Row],[Date]],1)-1)</f>
        <v>13</v>
      </c>
      <c r="H23" t="str">
        <f>MID(Common_Events[[#This Row],[Date]],FIND("-",Common_Events[[#This Row],[Date]],1)+1,3)</f>
        <v>Aug</v>
      </c>
      <c r="I23" s="5">
        <f>DATEVALUE(Common_Events[[#This Row],[Month]]&amp;" "&amp;Common_Events[[#This Row],[Day]]&amp;", "&amp;Common_Events[[#This Row],[Year]])</f>
        <v>44421</v>
      </c>
    </row>
    <row r="24" spans="1:9" x14ac:dyDescent="0.25">
      <c r="A24" s="58" t="s">
        <v>576</v>
      </c>
      <c r="B24" s="58" t="s">
        <v>577</v>
      </c>
      <c r="C24" s="58" t="s">
        <v>17</v>
      </c>
      <c r="D24">
        <v>1056.6666666666667</v>
      </c>
      <c r="E24" s="32">
        <v>1036</v>
      </c>
      <c r="F24" t="str">
        <f>RIGHT(Common_Events[[#This Row],[Date]],4)</f>
        <v>2021</v>
      </c>
      <c r="G24" t="str">
        <f>LEFT(Common_Events[[#This Row],[Date]],FIND("-",Common_Events[[#This Row],[Date]],1)-1)</f>
        <v>5</v>
      </c>
      <c r="H24" t="str">
        <f>MID(Common_Events[[#This Row],[Date]],FIND("-",Common_Events[[#This Row],[Date]],1)+1,3)</f>
        <v>Aug</v>
      </c>
      <c r="I24" s="5">
        <f>DATEVALUE(Common_Events[[#This Row],[Month]]&amp;" "&amp;Common_Events[[#This Row],[Day]]&amp;", "&amp;Common_Events[[#This Row],[Year]])</f>
        <v>44413</v>
      </c>
    </row>
    <row r="25" spans="1:9" x14ac:dyDescent="0.25">
      <c r="A25" s="58" t="s">
        <v>572</v>
      </c>
      <c r="B25" s="58" t="s">
        <v>573</v>
      </c>
      <c r="C25" s="58" t="s">
        <v>17</v>
      </c>
      <c r="D25">
        <v>1064.3333333333333</v>
      </c>
      <c r="E25" s="32">
        <v>1059.3333333333333</v>
      </c>
      <c r="F25" t="str">
        <f>RIGHT(Common_Events[[#This Row],[Date]],4)</f>
        <v>2021</v>
      </c>
      <c r="G25" t="str">
        <f>LEFT(Common_Events[[#This Row],[Date]],FIND("-",Common_Events[[#This Row],[Date]],1)-1)</f>
        <v>30</v>
      </c>
      <c r="H25" t="str">
        <f>MID(Common_Events[[#This Row],[Date]],FIND("-",Common_Events[[#This Row],[Date]],1)+1,3)</f>
        <v>Jul</v>
      </c>
      <c r="I25" s="5">
        <f>DATEVALUE(Common_Events[[#This Row],[Month]]&amp;" "&amp;Common_Events[[#This Row],[Day]]&amp;", "&amp;Common_Events[[#This Row],[Year]])</f>
        <v>44407</v>
      </c>
    </row>
    <row r="26" spans="1:9" x14ac:dyDescent="0.25">
      <c r="A26" s="58" t="s">
        <v>545</v>
      </c>
      <c r="B26" s="58" t="s">
        <v>15</v>
      </c>
      <c r="C26" s="58" t="s">
        <v>17</v>
      </c>
      <c r="D26">
        <v>1044.3333333333333</v>
      </c>
      <c r="E26" s="32">
        <v>1042</v>
      </c>
      <c r="F26" t="str">
        <f>RIGHT(Common_Events[[#This Row],[Date]],4)</f>
        <v>2021</v>
      </c>
      <c r="G26" t="str">
        <f>LEFT(Common_Events[[#This Row],[Date]],FIND("-",Common_Events[[#This Row],[Date]],1)-1)</f>
        <v>23</v>
      </c>
      <c r="H26" t="str">
        <f>MID(Common_Events[[#This Row],[Date]],FIND("-",Common_Events[[#This Row],[Date]],1)+1,3)</f>
        <v>Jul</v>
      </c>
      <c r="I26" s="5">
        <f>DATEVALUE(Common_Events[[#This Row],[Month]]&amp;" "&amp;Common_Events[[#This Row],[Day]]&amp;", "&amp;Common_Events[[#This Row],[Year]])</f>
        <v>44400</v>
      </c>
    </row>
    <row r="27" spans="1:9" x14ac:dyDescent="0.25">
      <c r="A27" s="58" t="s">
        <v>543</v>
      </c>
      <c r="B27" s="58" t="s">
        <v>544</v>
      </c>
      <c r="C27" s="58" t="s">
        <v>17</v>
      </c>
      <c r="D27">
        <v>1050.5999999999999</v>
      </c>
      <c r="E27" s="32">
        <v>1061.8</v>
      </c>
      <c r="F27" t="str">
        <f>RIGHT(Common_Events[[#This Row],[Date]],4)</f>
        <v>2021</v>
      </c>
      <c r="G27" t="str">
        <f>LEFT(Common_Events[[#This Row],[Date]],FIND("-",Common_Events[[#This Row],[Date]],1)-1)</f>
        <v>22</v>
      </c>
      <c r="H27" t="str">
        <f>MID(Common_Events[[#This Row],[Date]],FIND("-",Common_Events[[#This Row],[Date]],1)+1,3)</f>
        <v>Jun</v>
      </c>
      <c r="I27" s="5">
        <f>DATEVALUE(Common_Events[[#This Row],[Month]]&amp;" "&amp;Common_Events[[#This Row],[Day]]&amp;", "&amp;Common_Events[[#This Row],[Year]])</f>
        <v>44369</v>
      </c>
    </row>
    <row r="28" spans="1:9" x14ac:dyDescent="0.25">
      <c r="A28" s="58" t="s">
        <v>557</v>
      </c>
      <c r="B28" s="58" t="s">
        <v>558</v>
      </c>
      <c r="C28" s="58" t="s">
        <v>17</v>
      </c>
      <c r="D28">
        <v>1050</v>
      </c>
      <c r="E28" s="32">
        <v>1050.3333333333333</v>
      </c>
      <c r="F28" t="str">
        <f>RIGHT(Common_Events[[#This Row],[Date]],4)</f>
        <v>2021</v>
      </c>
      <c r="G28" t="str">
        <f>LEFT(Common_Events[[#This Row],[Date]],FIND("-",Common_Events[[#This Row],[Date]],1)-1)</f>
        <v>4</v>
      </c>
      <c r="H28" t="str">
        <f>MID(Common_Events[[#This Row],[Date]],FIND("-",Common_Events[[#This Row],[Date]],1)+1,3)</f>
        <v>Jun</v>
      </c>
      <c r="I28" s="5">
        <f>DATEVALUE(Common_Events[[#This Row],[Month]]&amp;" "&amp;Common_Events[[#This Row],[Day]]&amp;", "&amp;Common_Events[[#This Row],[Year]])</f>
        <v>44351</v>
      </c>
    </row>
    <row r="29" spans="1:9" x14ac:dyDescent="0.25">
      <c r="A29" s="58" t="s">
        <v>559</v>
      </c>
      <c r="B29" s="58" t="s">
        <v>560</v>
      </c>
      <c r="C29" s="58" t="s">
        <v>17</v>
      </c>
      <c r="D29">
        <v>1029</v>
      </c>
      <c r="E29" s="32">
        <v>1044.6666666666667</v>
      </c>
      <c r="F29" t="str">
        <f>RIGHT(Common_Events[[#This Row],[Date]],4)</f>
        <v>2021</v>
      </c>
      <c r="G29" t="str">
        <f>LEFT(Common_Events[[#This Row],[Date]],FIND("-",Common_Events[[#This Row],[Date]],1)-1)</f>
        <v>28</v>
      </c>
      <c r="H29" t="str">
        <f>MID(Common_Events[[#This Row],[Date]],FIND("-",Common_Events[[#This Row],[Date]],1)+1,3)</f>
        <v>May</v>
      </c>
      <c r="I29" s="5">
        <f>DATEVALUE(Common_Events[[#This Row],[Month]]&amp;" "&amp;Common_Events[[#This Row],[Day]]&amp;", "&amp;Common_Events[[#This Row],[Year]])</f>
        <v>44344</v>
      </c>
    </row>
    <row r="30" spans="1:9" x14ac:dyDescent="0.25">
      <c r="A30" s="58" t="s">
        <v>553</v>
      </c>
      <c r="B30" s="58" t="s">
        <v>554</v>
      </c>
      <c r="C30" s="58" t="s">
        <v>17</v>
      </c>
      <c r="D30">
        <v>1057.3333333333333</v>
      </c>
      <c r="E30" s="32">
        <v>1051</v>
      </c>
      <c r="F30" t="str">
        <f>RIGHT(Common_Events[[#This Row],[Date]],4)</f>
        <v>2021</v>
      </c>
      <c r="G30" t="str">
        <f>LEFT(Common_Events[[#This Row],[Date]],FIND("-",Common_Events[[#This Row],[Date]],1)-1)</f>
        <v>14</v>
      </c>
      <c r="H30" t="str">
        <f>MID(Common_Events[[#This Row],[Date]],FIND("-",Common_Events[[#This Row],[Date]],1)+1,3)</f>
        <v>May</v>
      </c>
      <c r="I30" s="5">
        <f>DATEVALUE(Common_Events[[#This Row],[Month]]&amp;" "&amp;Common_Events[[#This Row],[Day]]&amp;", "&amp;Common_Events[[#This Row],[Year]])</f>
        <v>44330</v>
      </c>
    </row>
    <row r="31" spans="1:9" x14ac:dyDescent="0.25">
      <c r="A31" s="58" t="s">
        <v>607</v>
      </c>
      <c r="B31" s="58" t="s">
        <v>608</v>
      </c>
      <c r="C31" s="58" t="s">
        <v>17</v>
      </c>
      <c r="D31">
        <v>1051.75</v>
      </c>
      <c r="E31" s="32">
        <v>1061.5</v>
      </c>
      <c r="F31" t="str">
        <f>RIGHT(Common_Events[[#This Row],[Date]],4)</f>
        <v>2021</v>
      </c>
      <c r="G31" t="str">
        <f>LEFT(Common_Events[[#This Row],[Date]],FIND("-",Common_Events[[#This Row],[Date]],1)-1)</f>
        <v>28</v>
      </c>
      <c r="H31" t="str">
        <f>MID(Common_Events[[#This Row],[Date]],FIND("-",Common_Events[[#This Row],[Date]],1)+1,3)</f>
        <v>Apr</v>
      </c>
      <c r="I31" s="5">
        <f>DATEVALUE(Common_Events[[#This Row],[Month]]&amp;" "&amp;Common_Events[[#This Row],[Day]]&amp;", "&amp;Common_Events[[#This Row],[Year]])</f>
        <v>44314</v>
      </c>
    </row>
    <row r="32" spans="1:9" x14ac:dyDescent="0.25">
      <c r="A32" s="58" t="s">
        <v>602</v>
      </c>
      <c r="B32" s="58" t="s">
        <v>603</v>
      </c>
      <c r="C32" s="58" t="s">
        <v>17</v>
      </c>
      <c r="D32">
        <v>1070</v>
      </c>
      <c r="E32" s="32">
        <v>1044.6666666666667</v>
      </c>
      <c r="F32" t="str">
        <f>RIGHT(Common_Events[[#This Row],[Date]],4)</f>
        <v>2021</v>
      </c>
      <c r="G32" t="str">
        <f>LEFT(Common_Events[[#This Row],[Date]],FIND("-",Common_Events[[#This Row],[Date]],1)-1)</f>
        <v>16</v>
      </c>
      <c r="H32" t="str">
        <f>MID(Common_Events[[#This Row],[Date]],FIND("-",Common_Events[[#This Row],[Date]],1)+1,3)</f>
        <v>Apr</v>
      </c>
      <c r="I32" s="5">
        <f>DATEVALUE(Common_Events[[#This Row],[Month]]&amp;" "&amp;Common_Events[[#This Row],[Day]]&amp;", "&amp;Common_Events[[#This Row],[Year]])</f>
        <v>44302</v>
      </c>
    </row>
    <row r="33" spans="1:9" x14ac:dyDescent="0.25">
      <c r="A33" s="58" t="s">
        <v>609</v>
      </c>
      <c r="B33" s="58" t="s">
        <v>610</v>
      </c>
      <c r="C33" s="58" t="s">
        <v>17</v>
      </c>
      <c r="D33">
        <v>1064</v>
      </c>
      <c r="E33" s="32">
        <v>1048.6666666666667</v>
      </c>
      <c r="F33" t="str">
        <f>RIGHT(Common_Events[[#This Row],[Date]],4)</f>
        <v>2021</v>
      </c>
      <c r="G33" t="str">
        <f>LEFT(Common_Events[[#This Row],[Date]],FIND("-",Common_Events[[#This Row],[Date]],1)-1)</f>
        <v>26</v>
      </c>
      <c r="H33" t="str">
        <f>MID(Common_Events[[#This Row],[Date]],FIND("-",Common_Events[[#This Row],[Date]],1)+1,3)</f>
        <v>Mar</v>
      </c>
      <c r="I33" s="5">
        <f>DATEVALUE(Common_Events[[#This Row],[Month]]&amp;" "&amp;Common_Events[[#This Row],[Day]]&amp;", "&amp;Common_Events[[#This Row],[Year]])</f>
        <v>44281</v>
      </c>
    </row>
    <row r="34" spans="1:9" x14ac:dyDescent="0.25">
      <c r="A34" s="58" t="s">
        <v>620</v>
      </c>
      <c r="B34" s="58" t="s">
        <v>621</v>
      </c>
      <c r="C34" s="58" t="s">
        <v>17</v>
      </c>
      <c r="D34">
        <v>1079.3333333333333</v>
      </c>
      <c r="E34" s="32">
        <v>1074</v>
      </c>
      <c r="F34" t="str">
        <f>RIGHT(Common_Events[[#This Row],[Date]],4)</f>
        <v>2021</v>
      </c>
      <c r="G34" t="str">
        <f>LEFT(Common_Events[[#This Row],[Date]],FIND("-",Common_Events[[#This Row],[Date]],1)-1)</f>
        <v>19</v>
      </c>
      <c r="H34" t="str">
        <f>MID(Common_Events[[#This Row],[Date]],FIND("-",Common_Events[[#This Row],[Date]],1)+1,3)</f>
        <v>Mar</v>
      </c>
      <c r="I34" s="5">
        <f>DATEVALUE(Common_Events[[#This Row],[Month]]&amp;" "&amp;Common_Events[[#This Row],[Day]]&amp;", "&amp;Common_Events[[#This Row],[Year]])</f>
        <v>44274</v>
      </c>
    </row>
    <row r="35" spans="1:9" x14ac:dyDescent="0.25">
      <c r="A35" s="58" t="s">
        <v>611</v>
      </c>
      <c r="B35" s="58" t="s">
        <v>612</v>
      </c>
      <c r="C35" s="58" t="s">
        <v>17</v>
      </c>
      <c r="D35">
        <v>1036.3333333333333</v>
      </c>
      <c r="E35" s="32">
        <v>1042</v>
      </c>
      <c r="F35" t="str">
        <f>RIGHT(Common_Events[[#This Row],[Date]],4)</f>
        <v>2021</v>
      </c>
      <c r="G35" t="str">
        <f>LEFT(Common_Events[[#This Row],[Date]],FIND("-",Common_Events[[#This Row],[Date]],1)-1)</f>
        <v>12</v>
      </c>
      <c r="H35" t="str">
        <f>MID(Common_Events[[#This Row],[Date]],FIND("-",Common_Events[[#This Row],[Date]],1)+1,3)</f>
        <v>Mar</v>
      </c>
      <c r="I35" s="5">
        <f>DATEVALUE(Common_Events[[#This Row],[Month]]&amp;" "&amp;Common_Events[[#This Row],[Day]]&amp;", "&amp;Common_Events[[#This Row],[Year]])</f>
        <v>44267</v>
      </c>
    </row>
    <row r="36" spans="1:9" x14ac:dyDescent="0.25">
      <c r="A36" s="58" t="s">
        <v>579</v>
      </c>
      <c r="B36" s="58" t="s">
        <v>580</v>
      </c>
      <c r="C36" s="58" t="s">
        <v>17</v>
      </c>
      <c r="D36">
        <v>1054.75</v>
      </c>
      <c r="E36" s="32">
        <v>1049.25</v>
      </c>
      <c r="F36" t="str">
        <f>RIGHT(Common_Events[[#This Row],[Date]],4)</f>
        <v>2021</v>
      </c>
      <c r="G36" t="str">
        <f>LEFT(Common_Events[[#This Row],[Date]],FIND("-",Common_Events[[#This Row],[Date]],1)-1)</f>
        <v>25</v>
      </c>
      <c r="H36" t="str">
        <f>MID(Common_Events[[#This Row],[Date]],FIND("-",Common_Events[[#This Row],[Date]],1)+1,3)</f>
        <v>Feb</v>
      </c>
      <c r="I36" s="5">
        <f>DATEVALUE(Common_Events[[#This Row],[Month]]&amp;" "&amp;Common_Events[[#This Row],[Day]]&amp;", "&amp;Common_Events[[#This Row],[Year]])</f>
        <v>44252</v>
      </c>
    </row>
    <row r="37" spans="1:9" x14ac:dyDescent="0.25">
      <c r="A37" s="58" t="s">
        <v>766</v>
      </c>
      <c r="B37" s="58" t="s">
        <v>767</v>
      </c>
      <c r="C37" s="58" t="s">
        <v>17</v>
      </c>
      <c r="D37">
        <v>1016</v>
      </c>
      <c r="E37" s="32">
        <v>1002</v>
      </c>
      <c r="F37" t="str">
        <f>RIGHT(Common_Events[[#This Row],[Date]],4)</f>
        <v>2020</v>
      </c>
      <c r="G37" t="str">
        <f>LEFT(Common_Events[[#This Row],[Date]],FIND("-",Common_Events[[#This Row],[Date]],1)-1)</f>
        <v>15</v>
      </c>
      <c r="H37" t="str">
        <f>MID(Common_Events[[#This Row],[Date]],FIND("-",Common_Events[[#This Row],[Date]],1)+1,3)</f>
        <v>Oct</v>
      </c>
      <c r="I37" s="5">
        <f>DATEVALUE(Common_Events[[#This Row],[Month]]&amp;" "&amp;Common_Events[[#This Row],[Day]]&amp;", "&amp;Common_Events[[#This Row],[Year]])</f>
        <v>44119</v>
      </c>
    </row>
    <row r="38" spans="1:9" x14ac:dyDescent="0.25">
      <c r="A38" s="58" t="s">
        <v>347</v>
      </c>
      <c r="B38" s="58" t="s">
        <v>592</v>
      </c>
      <c r="C38" s="58" t="s">
        <v>17</v>
      </c>
      <c r="D38">
        <v>1058.6666666666667</v>
      </c>
      <c r="E38" s="32">
        <v>1068.6666666666667</v>
      </c>
      <c r="F38" t="str">
        <f>RIGHT(Common_Events[[#This Row],[Date]],4)</f>
        <v>2020</v>
      </c>
      <c r="G38" t="str">
        <f>LEFT(Common_Events[[#This Row],[Date]],FIND("-",Common_Events[[#This Row],[Date]],1)-1)</f>
        <v>11</v>
      </c>
      <c r="H38" t="str">
        <f>MID(Common_Events[[#This Row],[Date]],FIND("-",Common_Events[[#This Row],[Date]],1)+1,3)</f>
        <v>Sep</v>
      </c>
      <c r="I38" s="5">
        <f>DATEVALUE(Common_Events[[#This Row],[Month]]&amp;" "&amp;Common_Events[[#This Row],[Day]]&amp;", "&amp;Common_Events[[#This Row],[Year]])</f>
        <v>44085</v>
      </c>
    </row>
    <row r="39" spans="1:9" x14ac:dyDescent="0.25">
      <c r="A39" s="58" t="s">
        <v>593</v>
      </c>
      <c r="B39" s="58" t="s">
        <v>594</v>
      </c>
      <c r="C39" s="58" t="s">
        <v>17</v>
      </c>
      <c r="D39">
        <v>1054.5</v>
      </c>
      <c r="E39" s="32">
        <v>1060.75</v>
      </c>
      <c r="F39" t="str">
        <f>RIGHT(Common_Events[[#This Row],[Date]],4)</f>
        <v>2020</v>
      </c>
      <c r="G39" t="str">
        <f>LEFT(Common_Events[[#This Row],[Date]],FIND("-",Common_Events[[#This Row],[Date]],1)-1)</f>
        <v>3</v>
      </c>
      <c r="H39" t="str">
        <f>MID(Common_Events[[#This Row],[Date]],FIND("-",Common_Events[[#This Row],[Date]],1)+1,3)</f>
        <v>Sep</v>
      </c>
      <c r="I39" s="5">
        <f>DATEVALUE(Common_Events[[#This Row],[Month]]&amp;" "&amp;Common_Events[[#This Row],[Day]]&amp;", "&amp;Common_Events[[#This Row],[Year]])</f>
        <v>44077</v>
      </c>
    </row>
    <row r="40" spans="1:9" x14ac:dyDescent="0.25">
      <c r="A40" s="58" t="s">
        <v>738</v>
      </c>
      <c r="B40" s="58" t="s">
        <v>739</v>
      </c>
      <c r="C40" s="58" t="s">
        <v>17</v>
      </c>
      <c r="D40">
        <v>1068.75</v>
      </c>
      <c r="E40" s="32">
        <v>1055.75</v>
      </c>
      <c r="F40" t="str">
        <f>RIGHT(Common_Events[[#This Row],[Date]],4)</f>
        <v>2020</v>
      </c>
      <c r="G40" t="str">
        <f>LEFT(Common_Events[[#This Row],[Date]],FIND("-",Common_Events[[#This Row],[Date]],1)-1)</f>
        <v>13</v>
      </c>
      <c r="H40" t="str">
        <f>MID(Common_Events[[#This Row],[Date]],FIND("-",Common_Events[[#This Row],[Date]],1)+1,3)</f>
        <v>Aug</v>
      </c>
      <c r="I40" s="5">
        <f>DATEVALUE(Common_Events[[#This Row],[Month]]&amp;" "&amp;Common_Events[[#This Row],[Day]]&amp;", "&amp;Common_Events[[#This Row],[Year]])</f>
        <v>44056</v>
      </c>
    </row>
    <row r="41" spans="1:9" x14ac:dyDescent="0.25">
      <c r="A41" s="58" t="s">
        <v>570</v>
      </c>
      <c r="B41" s="58" t="s">
        <v>756</v>
      </c>
      <c r="C41" s="58" t="s">
        <v>17</v>
      </c>
      <c r="D41">
        <v>1039.3333333333333</v>
      </c>
      <c r="E41" s="32">
        <v>1037.6666666666667</v>
      </c>
      <c r="F41" t="str">
        <f>RIGHT(Common_Events[[#This Row],[Date]],4)</f>
        <v>2020</v>
      </c>
      <c r="G41" t="str">
        <f>LEFT(Common_Events[[#This Row],[Date]],FIND("-",Common_Events[[#This Row],[Date]],1)-1)</f>
        <v>7</v>
      </c>
      <c r="H41" t="str">
        <f>MID(Common_Events[[#This Row],[Date]],FIND("-",Common_Events[[#This Row],[Date]],1)+1,3)</f>
        <v>Aug</v>
      </c>
      <c r="I41" s="5">
        <f>DATEVALUE(Common_Events[[#This Row],[Month]]&amp;" "&amp;Common_Events[[#This Row],[Day]]&amp;", "&amp;Common_Events[[#This Row],[Year]])</f>
        <v>44050</v>
      </c>
    </row>
    <row r="42" spans="1:9" x14ac:dyDescent="0.25">
      <c r="A42" s="58" t="s">
        <v>714</v>
      </c>
      <c r="B42" s="58" t="s">
        <v>715</v>
      </c>
      <c r="C42" s="58" t="s">
        <v>17</v>
      </c>
      <c r="D42">
        <v>1061.3333333333333</v>
      </c>
      <c r="E42" s="32">
        <v>1032</v>
      </c>
      <c r="F42" t="str">
        <f>RIGHT(Common_Events[[#This Row],[Date]],4)</f>
        <v>2020</v>
      </c>
      <c r="G42" t="str">
        <f>LEFT(Common_Events[[#This Row],[Date]],FIND("-",Common_Events[[#This Row],[Date]],1)-1)</f>
        <v>24</v>
      </c>
      <c r="H42" t="str">
        <f>MID(Common_Events[[#This Row],[Date]],FIND("-",Common_Events[[#This Row],[Date]],1)+1,3)</f>
        <v>Jul</v>
      </c>
      <c r="I42" s="5">
        <f>DATEVALUE(Common_Events[[#This Row],[Month]]&amp;" "&amp;Common_Events[[#This Row],[Day]]&amp;", "&amp;Common_Events[[#This Row],[Year]])</f>
        <v>44036</v>
      </c>
    </row>
    <row r="43" spans="1:9" x14ac:dyDescent="0.25">
      <c r="A43" s="58" t="s">
        <v>685</v>
      </c>
      <c r="B43" s="58" t="s">
        <v>701</v>
      </c>
      <c r="C43" s="58" t="s">
        <v>17</v>
      </c>
      <c r="D43">
        <v>1048.3333333333333</v>
      </c>
      <c r="E43" s="32">
        <v>1066.6666666666667</v>
      </c>
      <c r="F43" t="str">
        <f>RIGHT(Common_Events[[#This Row],[Date]],4)</f>
        <v>2020</v>
      </c>
      <c r="G43" t="str">
        <f>LEFT(Common_Events[[#This Row],[Date]],FIND("-",Common_Events[[#This Row],[Date]],1)-1)</f>
        <v>26</v>
      </c>
      <c r="H43" t="str">
        <f>MID(Common_Events[[#This Row],[Date]],FIND("-",Common_Events[[#This Row],[Date]],1)+1,3)</f>
        <v>Jun</v>
      </c>
      <c r="I43" s="5">
        <f>DATEVALUE(Common_Events[[#This Row],[Month]]&amp;" "&amp;Common_Events[[#This Row],[Day]]&amp;", "&amp;Common_Events[[#This Row],[Year]])</f>
        <v>44008</v>
      </c>
    </row>
    <row r="44" spans="1:9" x14ac:dyDescent="0.25">
      <c r="A44" s="58" t="s">
        <v>611</v>
      </c>
      <c r="B44" s="58" t="s">
        <v>734</v>
      </c>
      <c r="C44" s="58" t="s">
        <v>17</v>
      </c>
      <c r="D44">
        <v>1004</v>
      </c>
      <c r="E44" s="32">
        <v>1051</v>
      </c>
      <c r="F44" t="str">
        <f>RIGHT(Common_Events[[#This Row],[Date]],4)</f>
        <v>2020</v>
      </c>
      <c r="G44" t="str">
        <f>LEFT(Common_Events[[#This Row],[Date]],FIND("-",Common_Events[[#This Row],[Date]],1)-1)</f>
        <v>12</v>
      </c>
      <c r="H44" t="str">
        <f>MID(Common_Events[[#This Row],[Date]],FIND("-",Common_Events[[#This Row],[Date]],1)+1,3)</f>
        <v>Mar</v>
      </c>
      <c r="I44" s="5">
        <f>DATEVALUE(Common_Events[[#This Row],[Month]]&amp;" "&amp;Common_Events[[#This Row],[Day]]&amp;", "&amp;Common_Events[[#This Row],[Year]])</f>
        <v>43902</v>
      </c>
    </row>
    <row r="45" spans="1:9" x14ac:dyDescent="0.25">
      <c r="A45" s="58" t="s">
        <v>736</v>
      </c>
      <c r="B45" s="58" t="s">
        <v>737</v>
      </c>
      <c r="C45" s="58" t="s">
        <v>17</v>
      </c>
      <c r="D45">
        <v>1038.5</v>
      </c>
      <c r="E45" s="32">
        <v>1062.5</v>
      </c>
      <c r="F45" t="str">
        <f>RIGHT(Common_Events[[#This Row],[Date]],4)</f>
        <v>2020</v>
      </c>
      <c r="G45" t="str">
        <f>LEFT(Common_Events[[#This Row],[Date]],FIND("-",Common_Events[[#This Row],[Date]],1)-1)</f>
        <v>27</v>
      </c>
      <c r="H45" t="str">
        <f>MID(Common_Events[[#This Row],[Date]],FIND("-",Common_Events[[#This Row],[Date]],1)+1,3)</f>
        <v>Feb</v>
      </c>
      <c r="I45" s="5">
        <f>DATEVALUE(Common_Events[[#This Row],[Month]]&amp;" "&amp;Common_Events[[#This Row],[Day]]&amp;", "&amp;Common_Events[[#This Row],[Year]])</f>
        <v>43888</v>
      </c>
    </row>
    <row r="46" spans="1:9" x14ac:dyDescent="0.25">
      <c r="A46" s="58" t="s">
        <v>710</v>
      </c>
      <c r="B46" s="58" t="s">
        <v>711</v>
      </c>
      <c r="C46" s="58" t="s">
        <v>17</v>
      </c>
      <c r="D46">
        <v>1041</v>
      </c>
      <c r="E46" s="32">
        <v>1069.25</v>
      </c>
      <c r="F46" t="str">
        <f>RIGHT(Common_Events[[#This Row],[Date]],4)</f>
        <v>2019</v>
      </c>
      <c r="G46" t="str">
        <f>LEFT(Common_Events[[#This Row],[Date]],FIND("-",Common_Events[[#This Row],[Date]],1)-1)</f>
        <v>12</v>
      </c>
      <c r="H46" t="str">
        <f>MID(Common_Events[[#This Row],[Date]],FIND("-",Common_Events[[#This Row],[Date]],1)+1,3)</f>
        <v>Sep</v>
      </c>
      <c r="I46" s="5">
        <f>DATEVALUE(Common_Events[[#This Row],[Month]]&amp;" "&amp;Common_Events[[#This Row],[Day]]&amp;", "&amp;Common_Events[[#This Row],[Year]])</f>
        <v>43720</v>
      </c>
    </row>
    <row r="47" spans="1:9" x14ac:dyDescent="0.25">
      <c r="A47" s="58" t="s">
        <v>347</v>
      </c>
      <c r="B47" s="58" t="s">
        <v>740</v>
      </c>
      <c r="C47" s="58" t="s">
        <v>17</v>
      </c>
      <c r="D47">
        <v>1043.3333333333333</v>
      </c>
      <c r="E47" s="32">
        <v>1068.3333333333333</v>
      </c>
      <c r="F47" t="str">
        <f>RIGHT(Common_Events[[#This Row],[Date]],4)</f>
        <v>2019</v>
      </c>
      <c r="G47" t="str">
        <f>LEFT(Common_Events[[#This Row],[Date]],FIND("-",Common_Events[[#This Row],[Date]],1)-1)</f>
        <v>30</v>
      </c>
      <c r="H47" t="str">
        <f>MID(Common_Events[[#This Row],[Date]],FIND("-",Common_Events[[#This Row],[Date]],1)+1,3)</f>
        <v>Aug</v>
      </c>
      <c r="I47" s="5">
        <f>DATEVALUE(Common_Events[[#This Row],[Month]]&amp;" "&amp;Common_Events[[#This Row],[Day]]&amp;", "&amp;Common_Events[[#This Row],[Year]])</f>
        <v>43707</v>
      </c>
    </row>
    <row r="48" spans="1:9" x14ac:dyDescent="0.25">
      <c r="A48" s="58" t="s">
        <v>708</v>
      </c>
      <c r="B48" s="58" t="s">
        <v>709</v>
      </c>
      <c r="C48" s="58" t="s">
        <v>17</v>
      </c>
      <c r="D48">
        <v>1072.5999999999999</v>
      </c>
      <c r="E48" s="32">
        <v>1073.8</v>
      </c>
      <c r="F48" t="str">
        <f>RIGHT(Common_Events[[#This Row],[Date]],4)</f>
        <v>2019</v>
      </c>
      <c r="G48" t="str">
        <f>LEFT(Common_Events[[#This Row],[Date]],FIND("-",Common_Events[[#This Row],[Date]],1)-1)</f>
        <v>13</v>
      </c>
      <c r="H48" t="str">
        <f>MID(Common_Events[[#This Row],[Date]],FIND("-",Common_Events[[#This Row],[Date]],1)+1,3)</f>
        <v>Aug</v>
      </c>
      <c r="I48" s="5">
        <f>DATEVALUE(Common_Events[[#This Row],[Month]]&amp;" "&amp;Common_Events[[#This Row],[Day]]&amp;", "&amp;Common_Events[[#This Row],[Year]])</f>
        <v>43690</v>
      </c>
    </row>
    <row r="49" spans="1:9" x14ac:dyDescent="0.25">
      <c r="A49" s="58" t="s">
        <v>86</v>
      </c>
      <c r="B49" s="58" t="s">
        <v>702</v>
      </c>
      <c r="C49" s="58" t="s">
        <v>17</v>
      </c>
      <c r="D49">
        <v>1043.5</v>
      </c>
      <c r="E49" s="32">
        <v>1049.25</v>
      </c>
      <c r="F49" t="str">
        <f>RIGHT(Common_Events[[#This Row],[Date]],4)</f>
        <v>2019</v>
      </c>
      <c r="G49" t="str">
        <f>LEFT(Common_Events[[#This Row],[Date]],FIND("-",Common_Events[[#This Row],[Date]],1)-1)</f>
        <v>18</v>
      </c>
      <c r="H49" t="str">
        <f>MID(Common_Events[[#This Row],[Date]],FIND("-",Common_Events[[#This Row],[Date]],1)+1,3)</f>
        <v>Jul</v>
      </c>
      <c r="I49" s="5">
        <f>DATEVALUE(Common_Events[[#This Row],[Month]]&amp;" "&amp;Common_Events[[#This Row],[Day]]&amp;", "&amp;Common_Events[[#This Row],[Year]])</f>
        <v>43664</v>
      </c>
    </row>
    <row r="50" spans="1:9" x14ac:dyDescent="0.25">
      <c r="A50" s="58" t="s">
        <v>362</v>
      </c>
      <c r="B50" s="58" t="s">
        <v>705</v>
      </c>
      <c r="C50" s="58" t="s">
        <v>17</v>
      </c>
      <c r="D50">
        <v>1073</v>
      </c>
      <c r="E50" s="32">
        <v>1084.3333333333333</v>
      </c>
      <c r="F50" t="str">
        <f>RIGHT(Common_Events[[#This Row],[Date]],4)</f>
        <v>2019</v>
      </c>
      <c r="G50" t="str">
        <f>LEFT(Common_Events[[#This Row],[Date]],FIND("-",Common_Events[[#This Row],[Date]],1)-1)</f>
        <v>21</v>
      </c>
      <c r="H50" t="str">
        <f>MID(Common_Events[[#This Row],[Date]],FIND("-",Common_Events[[#This Row],[Date]],1)+1,3)</f>
        <v>Jun</v>
      </c>
      <c r="I50" s="5">
        <f>DATEVALUE(Common_Events[[#This Row],[Month]]&amp;" "&amp;Common_Events[[#This Row],[Day]]&amp;", "&amp;Common_Events[[#This Row],[Year]])</f>
        <v>43637</v>
      </c>
    </row>
    <row r="51" spans="1:9" x14ac:dyDescent="0.25">
      <c r="A51" s="58" t="s">
        <v>341</v>
      </c>
      <c r="B51" s="58" t="s">
        <v>747</v>
      </c>
      <c r="C51" s="58" t="s">
        <v>17</v>
      </c>
      <c r="D51">
        <v>1042.6666666666667</v>
      </c>
      <c r="E51" s="32">
        <v>1035.6666666666667</v>
      </c>
      <c r="F51" t="str">
        <f>RIGHT(Common_Events[[#This Row],[Date]],4)</f>
        <v>2019</v>
      </c>
      <c r="G51" t="str">
        <f>LEFT(Common_Events[[#This Row],[Date]],FIND("-",Common_Events[[#This Row],[Date]],1)-1)</f>
        <v>17</v>
      </c>
      <c r="H51" t="str">
        <f>MID(Common_Events[[#This Row],[Date]],FIND("-",Common_Events[[#This Row],[Date]],1)+1,3)</f>
        <v>May</v>
      </c>
      <c r="I51" s="5">
        <f>DATEVALUE(Common_Events[[#This Row],[Month]]&amp;" "&amp;Common_Events[[#This Row],[Day]]&amp;", "&amp;Common_Events[[#This Row],[Year]])</f>
        <v>43602</v>
      </c>
    </row>
    <row r="52" spans="1:9" x14ac:dyDescent="0.25">
      <c r="A52" s="58" t="s">
        <v>752</v>
      </c>
      <c r="B52" s="58" t="s">
        <v>753</v>
      </c>
      <c r="C52" s="58" t="s">
        <v>17</v>
      </c>
      <c r="D52">
        <v>1075</v>
      </c>
      <c r="E52" s="32">
        <v>1060.3333333333333</v>
      </c>
      <c r="F52" t="str">
        <f>RIGHT(Common_Events[[#This Row],[Date]],4)</f>
        <v>2019</v>
      </c>
      <c r="G52" t="str">
        <f>LEFT(Common_Events[[#This Row],[Date]],FIND("-",Common_Events[[#This Row],[Date]],1)-1)</f>
        <v>10</v>
      </c>
      <c r="H52" t="str">
        <f>MID(Common_Events[[#This Row],[Date]],FIND("-",Common_Events[[#This Row],[Date]],1)+1,3)</f>
        <v>May</v>
      </c>
      <c r="I52" s="5">
        <f>DATEVALUE(Common_Events[[#This Row],[Month]]&amp;" "&amp;Common_Events[[#This Row],[Day]]&amp;", "&amp;Common_Events[[#This Row],[Year]])</f>
        <v>43595</v>
      </c>
    </row>
    <row r="53" spans="1:9" x14ac:dyDescent="0.25">
      <c r="A53" s="58" t="s">
        <v>310</v>
      </c>
      <c r="B53" s="58" t="s">
        <v>311</v>
      </c>
      <c r="C53" s="58" t="s">
        <v>17</v>
      </c>
      <c r="D53">
        <v>1043.5</v>
      </c>
      <c r="E53" s="32">
        <v>1045.25</v>
      </c>
      <c r="F53" t="str">
        <f>RIGHT(Common_Events[[#This Row],[Date]],4)</f>
        <v>2019</v>
      </c>
      <c r="G53" t="str">
        <f>LEFT(Common_Events[[#This Row],[Date]],FIND("-",Common_Events[[#This Row],[Date]],1)-1)</f>
        <v>24</v>
      </c>
      <c r="H53" t="str">
        <f>MID(Common_Events[[#This Row],[Date]],FIND("-",Common_Events[[#This Row],[Date]],1)+1,3)</f>
        <v>Apr</v>
      </c>
      <c r="I53" s="5">
        <f>DATEVALUE(Common_Events[[#This Row],[Month]]&amp;" "&amp;Common_Events[[#This Row],[Day]]&amp;", "&amp;Common_Events[[#This Row],[Year]])</f>
        <v>43579</v>
      </c>
    </row>
    <row r="54" spans="1:9" x14ac:dyDescent="0.25">
      <c r="A54" s="58" t="s">
        <v>225</v>
      </c>
      <c r="B54" s="58" t="s">
        <v>305</v>
      </c>
      <c r="C54" s="58" t="s">
        <v>17</v>
      </c>
      <c r="D54">
        <v>1030.6666666666667</v>
      </c>
      <c r="E54" s="32">
        <v>1061</v>
      </c>
      <c r="F54" t="str">
        <f>RIGHT(Common_Events[[#This Row],[Date]],4)</f>
        <v>2019</v>
      </c>
      <c r="G54" t="str">
        <f>LEFT(Common_Events[[#This Row],[Date]],FIND("-",Common_Events[[#This Row],[Date]],1)-1)</f>
        <v>12</v>
      </c>
      <c r="H54" t="str">
        <f>MID(Common_Events[[#This Row],[Date]],FIND("-",Common_Events[[#This Row],[Date]],1)+1,3)</f>
        <v>Apr</v>
      </c>
      <c r="I54" s="5">
        <f>DATEVALUE(Common_Events[[#This Row],[Month]]&amp;" "&amp;Common_Events[[#This Row],[Day]]&amp;", "&amp;Common_Events[[#This Row],[Year]])</f>
        <v>43567</v>
      </c>
    </row>
    <row r="55" spans="1:9" x14ac:dyDescent="0.25">
      <c r="A55" s="58" t="s">
        <v>218</v>
      </c>
      <c r="B55" s="58" t="s">
        <v>315</v>
      </c>
      <c r="C55" s="58" t="s">
        <v>17</v>
      </c>
      <c r="D55">
        <v>1063.6666666666667</v>
      </c>
      <c r="E55" s="32">
        <v>1071</v>
      </c>
      <c r="F55" t="str">
        <f>RIGHT(Common_Events[[#This Row],[Date]],4)</f>
        <v>2019</v>
      </c>
      <c r="G55" t="str">
        <f>LEFT(Common_Events[[#This Row],[Date]],FIND("-",Common_Events[[#This Row],[Date]],1)-1)</f>
        <v>14</v>
      </c>
      <c r="H55" t="str">
        <f>MID(Common_Events[[#This Row],[Date]],FIND("-",Common_Events[[#This Row],[Date]],1)+1,3)</f>
        <v>Mar</v>
      </c>
      <c r="I55" s="5">
        <f>DATEVALUE(Common_Events[[#This Row],[Month]]&amp;" "&amp;Common_Events[[#This Row],[Day]]&amp;", "&amp;Common_Events[[#This Row],[Year]])</f>
        <v>43538</v>
      </c>
    </row>
    <row r="56" spans="1:9" x14ac:dyDescent="0.25">
      <c r="A56" s="58" t="s">
        <v>288</v>
      </c>
      <c r="B56" s="58" t="s">
        <v>289</v>
      </c>
      <c r="C56" s="58" t="s">
        <v>17</v>
      </c>
      <c r="D56">
        <v>1061.75</v>
      </c>
      <c r="E56" s="32">
        <v>1061</v>
      </c>
      <c r="F56" t="str">
        <f>RIGHT(Common_Events[[#This Row],[Date]],4)</f>
        <v>2019</v>
      </c>
      <c r="G56" t="str">
        <f>LEFT(Common_Events[[#This Row],[Date]],FIND("-",Common_Events[[#This Row],[Date]],1)-1)</f>
        <v>28</v>
      </c>
      <c r="H56" t="str">
        <f>MID(Common_Events[[#This Row],[Date]],FIND("-",Common_Events[[#This Row],[Date]],1)+1,3)</f>
        <v>Feb</v>
      </c>
      <c r="I56" s="5">
        <f>DATEVALUE(Common_Events[[#This Row],[Month]]&amp;" "&amp;Common_Events[[#This Row],[Day]]&amp;", "&amp;Common_Events[[#This Row],[Year]])</f>
        <v>43524</v>
      </c>
    </row>
    <row r="57" spans="1:9" x14ac:dyDescent="0.25">
      <c r="A57" s="58" t="s">
        <v>234</v>
      </c>
      <c r="B57" s="58" t="s">
        <v>291</v>
      </c>
      <c r="C57" s="58" t="s">
        <v>17</v>
      </c>
      <c r="D57">
        <v>1045.25</v>
      </c>
      <c r="E57" s="32">
        <v>1042.75</v>
      </c>
      <c r="F57" t="str">
        <f>RIGHT(Common_Events[[#This Row],[Date]],4)</f>
        <v>2019</v>
      </c>
      <c r="G57" t="str">
        <f>LEFT(Common_Events[[#This Row],[Date]],FIND("-",Common_Events[[#This Row],[Date]],1)-1)</f>
        <v>21</v>
      </c>
      <c r="H57" t="str">
        <f>MID(Common_Events[[#This Row],[Date]],FIND("-",Common_Events[[#This Row],[Date]],1)+1,3)</f>
        <v>Feb</v>
      </c>
      <c r="I57" s="5">
        <f>DATEVALUE(Common_Events[[#This Row],[Month]]&amp;" "&amp;Common_Events[[#This Row],[Day]]&amp;", "&amp;Common_Events[[#This Row],[Year]])</f>
        <v>43517</v>
      </c>
    </row>
    <row r="58" spans="1:9" x14ac:dyDescent="0.25">
      <c r="A58" s="58" t="s">
        <v>764</v>
      </c>
      <c r="B58" s="58" t="s">
        <v>765</v>
      </c>
      <c r="C58" s="58" t="s">
        <v>17</v>
      </c>
      <c r="D58">
        <v>1037.5</v>
      </c>
      <c r="E58" s="32">
        <v>1007</v>
      </c>
      <c r="F58" t="str">
        <f>RIGHT(Common_Events[[#This Row],[Date]],4)</f>
        <v>2018</v>
      </c>
      <c r="G58" t="str">
        <f>LEFT(Common_Events[[#This Row],[Date]],FIND("-",Common_Events[[#This Row],[Date]],1)-1)</f>
        <v>18</v>
      </c>
      <c r="H58" t="str">
        <f>MID(Common_Events[[#This Row],[Date]],FIND("-",Common_Events[[#This Row],[Date]],1)+1,3)</f>
        <v>Oct</v>
      </c>
      <c r="I58" s="5">
        <f>DATEVALUE(Common_Events[[#This Row],[Month]]&amp;" "&amp;Common_Events[[#This Row],[Day]]&amp;", "&amp;Common_Events[[#This Row],[Year]])</f>
        <v>43391</v>
      </c>
    </row>
    <row r="59" spans="1:9" x14ac:dyDescent="0.25">
      <c r="A59" s="58" t="s">
        <v>292</v>
      </c>
      <c r="B59" s="58" t="s">
        <v>293</v>
      </c>
      <c r="C59" s="58" t="s">
        <v>17</v>
      </c>
      <c r="D59">
        <v>1035.6666666666667</v>
      </c>
      <c r="E59" s="32">
        <v>1054.6666666666667</v>
      </c>
      <c r="F59" t="str">
        <f>RIGHT(Common_Events[[#This Row],[Date]],4)</f>
        <v>2018</v>
      </c>
      <c r="G59" t="str">
        <f>LEFT(Common_Events[[#This Row],[Date]],FIND("-",Common_Events[[#This Row],[Date]],1)-1)</f>
        <v>12</v>
      </c>
      <c r="H59" t="str">
        <f>MID(Common_Events[[#This Row],[Date]],FIND("-",Common_Events[[#This Row],[Date]],1)+1,3)</f>
        <v>Oct</v>
      </c>
      <c r="I59" s="5">
        <f>DATEVALUE(Common_Events[[#This Row],[Month]]&amp;" "&amp;Common_Events[[#This Row],[Day]]&amp;", "&amp;Common_Events[[#This Row],[Year]])</f>
        <v>43385</v>
      </c>
    </row>
    <row r="60" spans="1:9" x14ac:dyDescent="0.25">
      <c r="A60" s="58" t="s">
        <v>91</v>
      </c>
      <c r="B60" s="58" t="s">
        <v>294</v>
      </c>
      <c r="C60" s="58" t="s">
        <v>17</v>
      </c>
      <c r="D60">
        <v>1052</v>
      </c>
      <c r="E60" s="32">
        <v>1062</v>
      </c>
      <c r="F60" t="str">
        <f>RIGHT(Common_Events[[#This Row],[Date]],4)</f>
        <v>2018</v>
      </c>
      <c r="G60" t="str">
        <f>LEFT(Common_Events[[#This Row],[Date]],FIND("-",Common_Events[[#This Row],[Date]],1)-1)</f>
        <v>3</v>
      </c>
      <c r="H60" t="str">
        <f>MID(Common_Events[[#This Row],[Date]],FIND("-",Common_Events[[#This Row],[Date]],1)+1,3)</f>
        <v>Oct</v>
      </c>
      <c r="I60" s="5">
        <f>DATEVALUE(Common_Events[[#This Row],[Month]]&amp;" "&amp;Common_Events[[#This Row],[Day]]&amp;", "&amp;Common_Events[[#This Row],[Year]])</f>
        <v>43376</v>
      </c>
    </row>
    <row r="61" spans="1:9" x14ac:dyDescent="0.25">
      <c r="A61" s="58" t="s">
        <v>324</v>
      </c>
      <c r="B61" s="58" t="s">
        <v>325</v>
      </c>
      <c r="C61" s="58" t="s">
        <v>17</v>
      </c>
      <c r="D61">
        <v>1045</v>
      </c>
      <c r="E61" s="32">
        <v>1052.6666666666667</v>
      </c>
      <c r="F61" t="str">
        <f>RIGHT(Common_Events[[#This Row],[Date]],4)</f>
        <v>2018</v>
      </c>
      <c r="G61" t="str">
        <f>LEFT(Common_Events[[#This Row],[Date]],FIND("-",Common_Events[[#This Row],[Date]],1)-1)</f>
        <v>14</v>
      </c>
      <c r="H61" t="str">
        <f>MID(Common_Events[[#This Row],[Date]],FIND("-",Common_Events[[#This Row],[Date]],1)+1,3)</f>
        <v>Sep</v>
      </c>
      <c r="I61" s="5">
        <f>DATEVALUE(Common_Events[[#This Row],[Month]]&amp;" "&amp;Common_Events[[#This Row],[Day]]&amp;", "&amp;Common_Events[[#This Row],[Year]])</f>
        <v>43357</v>
      </c>
    </row>
    <row r="62" spans="1:9" x14ac:dyDescent="0.25">
      <c r="A62" s="58" t="s">
        <v>355</v>
      </c>
      <c r="B62" s="58" t="s">
        <v>356</v>
      </c>
      <c r="C62" s="58" t="s">
        <v>17</v>
      </c>
      <c r="D62">
        <v>1041.8</v>
      </c>
      <c r="E62" s="32">
        <v>1055.8</v>
      </c>
      <c r="F62" t="str">
        <f>RIGHT(Common_Events[[#This Row],[Date]],4)</f>
        <v>2018</v>
      </c>
      <c r="G62" t="str">
        <f>LEFT(Common_Events[[#This Row],[Date]],FIND("-",Common_Events[[#This Row],[Date]],1)-1)</f>
        <v>5</v>
      </c>
      <c r="H62" t="str">
        <f>MID(Common_Events[[#This Row],[Date]],FIND("-",Common_Events[[#This Row],[Date]],1)+1,3)</f>
        <v>Sep</v>
      </c>
      <c r="I62" s="5">
        <f>DATEVALUE(Common_Events[[#This Row],[Month]]&amp;" "&amp;Common_Events[[#This Row],[Day]]&amp;", "&amp;Common_Events[[#This Row],[Year]])</f>
        <v>43348</v>
      </c>
    </row>
    <row r="63" spans="1:9" x14ac:dyDescent="0.25">
      <c r="A63" s="58" t="s">
        <v>347</v>
      </c>
      <c r="B63" s="58" t="s">
        <v>348</v>
      </c>
      <c r="C63" s="58" t="s">
        <v>17</v>
      </c>
      <c r="D63">
        <v>1045.6666666666667</v>
      </c>
      <c r="E63" s="32">
        <v>1065.3333333333333</v>
      </c>
      <c r="F63" t="str">
        <f>RIGHT(Common_Events[[#This Row],[Date]],4)</f>
        <v>2018</v>
      </c>
      <c r="G63" t="str">
        <f>LEFT(Common_Events[[#This Row],[Date]],FIND("-",Common_Events[[#This Row],[Date]],1)-1)</f>
        <v>24</v>
      </c>
      <c r="H63" t="str">
        <f>MID(Common_Events[[#This Row],[Date]],FIND("-",Common_Events[[#This Row],[Date]],1)+1,3)</f>
        <v>Aug</v>
      </c>
      <c r="I63" s="5">
        <f>DATEVALUE(Common_Events[[#This Row],[Month]]&amp;" "&amp;Common_Events[[#This Row],[Day]]&amp;", "&amp;Common_Events[[#This Row],[Year]])</f>
        <v>43336</v>
      </c>
    </row>
    <row r="64" spans="1:9" x14ac:dyDescent="0.25">
      <c r="A64" s="58" t="s">
        <v>362</v>
      </c>
      <c r="B64" s="58" t="s">
        <v>363</v>
      </c>
      <c r="C64" s="58" t="s">
        <v>17</v>
      </c>
      <c r="D64">
        <v>1040.75</v>
      </c>
      <c r="E64" s="32">
        <v>1036</v>
      </c>
      <c r="F64" t="str">
        <f>RIGHT(Common_Events[[#This Row],[Date]],4)</f>
        <v>2018</v>
      </c>
      <c r="G64" t="str">
        <f>LEFT(Common_Events[[#This Row],[Date]],FIND("-",Common_Events[[#This Row],[Date]],1)-1)</f>
        <v>9</v>
      </c>
      <c r="H64" t="str">
        <f>MID(Common_Events[[#This Row],[Date]],FIND("-",Common_Events[[#This Row],[Date]],1)+1,3)</f>
        <v>Aug</v>
      </c>
      <c r="I64" s="5">
        <f>DATEVALUE(Common_Events[[#This Row],[Month]]&amp;" "&amp;Common_Events[[#This Row],[Day]]&amp;", "&amp;Common_Events[[#This Row],[Year]])</f>
        <v>43321</v>
      </c>
    </row>
    <row r="65" spans="1:9" x14ac:dyDescent="0.25">
      <c r="A65" s="58" t="s">
        <v>357</v>
      </c>
      <c r="B65" s="58" t="s">
        <v>358</v>
      </c>
      <c r="C65" s="58" t="s">
        <v>17</v>
      </c>
      <c r="D65">
        <v>1040.5</v>
      </c>
      <c r="E65" s="32">
        <v>1049.75</v>
      </c>
      <c r="F65" t="str">
        <f>RIGHT(Common_Events[[#This Row],[Date]],4)</f>
        <v>2018</v>
      </c>
      <c r="G65" t="str">
        <f>LEFT(Common_Events[[#This Row],[Date]],FIND("-",Common_Events[[#This Row],[Date]],1)-1)</f>
        <v>12</v>
      </c>
      <c r="H65" t="str">
        <f>MID(Common_Events[[#This Row],[Date]],FIND("-",Common_Events[[#This Row],[Date]],1)+1,3)</f>
        <v>Jul</v>
      </c>
      <c r="I65" s="5">
        <f>DATEVALUE(Common_Events[[#This Row],[Month]]&amp;" "&amp;Common_Events[[#This Row],[Day]]&amp;", "&amp;Common_Events[[#This Row],[Year]])</f>
        <v>43293</v>
      </c>
    </row>
    <row r="66" spans="1:9" x14ac:dyDescent="0.25">
      <c r="A66" s="58" t="s">
        <v>334</v>
      </c>
      <c r="B66" s="58" t="s">
        <v>335</v>
      </c>
      <c r="C66" s="58" t="s">
        <v>17</v>
      </c>
      <c r="D66">
        <v>1060.3333333333333</v>
      </c>
      <c r="E66" s="32">
        <v>1046.3333333333333</v>
      </c>
      <c r="F66" t="str">
        <f>RIGHT(Common_Events[[#This Row],[Date]],4)</f>
        <v>2018</v>
      </c>
      <c r="G66" t="str">
        <f>LEFT(Common_Events[[#This Row],[Date]],FIND("-",Common_Events[[#This Row],[Date]],1)-1)</f>
        <v>22</v>
      </c>
      <c r="H66" t="str">
        <f>MID(Common_Events[[#This Row],[Date]],FIND("-",Common_Events[[#This Row],[Date]],1)+1,3)</f>
        <v>Jun</v>
      </c>
      <c r="I66" s="5">
        <f>DATEVALUE(Common_Events[[#This Row],[Month]]&amp;" "&amp;Common_Events[[#This Row],[Day]]&amp;", "&amp;Common_Events[[#This Row],[Year]])</f>
        <v>43273</v>
      </c>
    </row>
    <row r="67" spans="1:9" x14ac:dyDescent="0.25">
      <c r="A67" s="58" t="s">
        <v>326</v>
      </c>
      <c r="B67" s="58" t="s">
        <v>327</v>
      </c>
      <c r="C67" s="58" t="s">
        <v>17</v>
      </c>
      <c r="D67">
        <v>1034</v>
      </c>
      <c r="E67" s="32">
        <v>1030</v>
      </c>
      <c r="F67" t="str">
        <f>RIGHT(Common_Events[[#This Row],[Date]],4)</f>
        <v>2018</v>
      </c>
      <c r="G67" t="str">
        <f>LEFT(Common_Events[[#This Row],[Date]],FIND("-",Common_Events[[#This Row],[Date]],1)-1)</f>
        <v>8</v>
      </c>
      <c r="H67" t="str">
        <f>MID(Common_Events[[#This Row],[Date]],FIND("-",Common_Events[[#This Row],[Date]],1)+1,3)</f>
        <v>Jun</v>
      </c>
      <c r="I67" s="5">
        <f>DATEVALUE(Common_Events[[#This Row],[Month]]&amp;" "&amp;Common_Events[[#This Row],[Day]]&amp;", "&amp;Common_Events[[#This Row],[Year]])</f>
        <v>43259</v>
      </c>
    </row>
    <row r="68" spans="1:9" x14ac:dyDescent="0.25">
      <c r="A68" s="58" t="s">
        <v>330</v>
      </c>
      <c r="B68" s="58" t="s">
        <v>331</v>
      </c>
      <c r="C68" s="58" t="s">
        <v>17</v>
      </c>
      <c r="D68">
        <v>1044.3333333333333</v>
      </c>
      <c r="E68" s="32">
        <v>1051</v>
      </c>
      <c r="F68" t="str">
        <f>RIGHT(Common_Events[[#This Row],[Date]],4)</f>
        <v>2018</v>
      </c>
      <c r="G68" t="str">
        <f>LEFT(Common_Events[[#This Row],[Date]],FIND("-",Common_Events[[#This Row],[Date]],1)-1)</f>
        <v>25</v>
      </c>
      <c r="H68" t="str">
        <f>MID(Common_Events[[#This Row],[Date]],FIND("-",Common_Events[[#This Row],[Date]],1)+1,3)</f>
        <v>May</v>
      </c>
      <c r="I68" s="5">
        <f>DATEVALUE(Common_Events[[#This Row],[Month]]&amp;" "&amp;Common_Events[[#This Row],[Day]]&amp;", "&amp;Common_Events[[#This Row],[Year]])</f>
        <v>43245</v>
      </c>
    </row>
    <row r="69" spans="1:9" x14ac:dyDescent="0.25">
      <c r="A69" s="58" t="s">
        <v>341</v>
      </c>
      <c r="B69" s="58" t="s">
        <v>342</v>
      </c>
      <c r="C69" s="58" t="s">
        <v>17</v>
      </c>
      <c r="D69">
        <v>1045.6666666666667</v>
      </c>
      <c r="E69" s="32">
        <v>1040</v>
      </c>
      <c r="F69" t="str">
        <f>RIGHT(Common_Events[[#This Row],[Date]],4)</f>
        <v>2018</v>
      </c>
      <c r="G69" t="str">
        <f>LEFT(Common_Events[[#This Row],[Date]],FIND("-",Common_Events[[#This Row],[Date]],1)-1)</f>
        <v>18</v>
      </c>
      <c r="H69" t="str">
        <f>MID(Common_Events[[#This Row],[Date]],FIND("-",Common_Events[[#This Row],[Date]],1)+1,3)</f>
        <v>May</v>
      </c>
      <c r="I69" s="5">
        <f>DATEVALUE(Common_Events[[#This Row],[Month]]&amp;" "&amp;Common_Events[[#This Row],[Day]]&amp;", "&amp;Common_Events[[#This Row],[Year]])</f>
        <v>43238</v>
      </c>
    </row>
    <row r="70" spans="1:9" x14ac:dyDescent="0.25">
      <c r="A70" s="58" t="s">
        <v>339</v>
      </c>
      <c r="B70" s="58" t="s">
        <v>340</v>
      </c>
      <c r="C70" s="58" t="s">
        <v>17</v>
      </c>
      <c r="D70">
        <v>1043.3333333333333</v>
      </c>
      <c r="E70" s="32">
        <v>1048.3333333333333</v>
      </c>
      <c r="F70" t="str">
        <f>RIGHT(Common_Events[[#This Row],[Date]],4)</f>
        <v>2018</v>
      </c>
      <c r="G70" t="str">
        <f>LEFT(Common_Events[[#This Row],[Date]],FIND("-",Common_Events[[#This Row],[Date]],1)-1)</f>
        <v>4</v>
      </c>
      <c r="H70" t="str">
        <f>MID(Common_Events[[#This Row],[Date]],FIND("-",Common_Events[[#This Row],[Date]],1)+1,3)</f>
        <v>May</v>
      </c>
      <c r="I70" s="5">
        <f>DATEVALUE(Common_Events[[#This Row],[Month]]&amp;" "&amp;Common_Events[[#This Row],[Day]]&amp;", "&amp;Common_Events[[#This Row],[Year]])</f>
        <v>43224</v>
      </c>
    </row>
    <row r="71" spans="1:9" x14ac:dyDescent="0.25">
      <c r="A71" s="58" t="s">
        <v>250</v>
      </c>
      <c r="B71" s="58" t="s">
        <v>336</v>
      </c>
      <c r="C71" s="58" t="s">
        <v>17</v>
      </c>
      <c r="D71">
        <v>1062.3333333333333</v>
      </c>
      <c r="E71" s="32">
        <v>1038.6666666666667</v>
      </c>
      <c r="F71" t="str">
        <f>RIGHT(Common_Events[[#This Row],[Date]],4)</f>
        <v>2018</v>
      </c>
      <c r="G71" t="str">
        <f>LEFT(Common_Events[[#This Row],[Date]],FIND("-",Common_Events[[#This Row],[Date]],1)-1)</f>
        <v>26</v>
      </c>
      <c r="H71" t="str">
        <f>MID(Common_Events[[#This Row],[Date]],FIND("-",Common_Events[[#This Row],[Date]],1)+1,3)</f>
        <v>Apr</v>
      </c>
      <c r="I71" s="5">
        <f>DATEVALUE(Common_Events[[#This Row],[Month]]&amp;" "&amp;Common_Events[[#This Row],[Day]]&amp;", "&amp;Common_Events[[#This Row],[Year]])</f>
        <v>43216</v>
      </c>
    </row>
    <row r="72" spans="1:9" x14ac:dyDescent="0.25">
      <c r="A72" s="58" t="s">
        <v>225</v>
      </c>
      <c r="B72" s="58" t="s">
        <v>226</v>
      </c>
      <c r="C72" s="58" t="s">
        <v>17</v>
      </c>
      <c r="D72">
        <v>1065</v>
      </c>
      <c r="E72" s="32">
        <v>1028.3333333333333</v>
      </c>
      <c r="F72" t="str">
        <f>RIGHT(Common_Events[[#This Row],[Date]],4)</f>
        <v>2018</v>
      </c>
      <c r="G72" t="str">
        <f>LEFT(Common_Events[[#This Row],[Date]],FIND("-",Common_Events[[#This Row],[Date]],1)-1)</f>
        <v>6</v>
      </c>
      <c r="H72" t="str">
        <f>MID(Common_Events[[#This Row],[Date]],FIND("-",Common_Events[[#This Row],[Date]],1)+1,3)</f>
        <v>Apr</v>
      </c>
      <c r="I72" s="5">
        <f>DATEVALUE(Common_Events[[#This Row],[Month]]&amp;" "&amp;Common_Events[[#This Row],[Day]]&amp;", "&amp;Common_Events[[#This Row],[Year]])</f>
        <v>43196</v>
      </c>
    </row>
    <row r="73" spans="1:9" x14ac:dyDescent="0.25">
      <c r="A73" s="58" t="s">
        <v>218</v>
      </c>
      <c r="B73" s="58" t="s">
        <v>219</v>
      </c>
      <c r="C73" s="58" t="s">
        <v>17</v>
      </c>
      <c r="D73">
        <v>1020.3333333333334</v>
      </c>
      <c r="E73" s="32">
        <v>1033</v>
      </c>
      <c r="F73" t="str">
        <f>RIGHT(Common_Events[[#This Row],[Date]],4)</f>
        <v>2018</v>
      </c>
      <c r="G73" t="str">
        <f>LEFT(Common_Events[[#This Row],[Date]],FIND("-",Common_Events[[#This Row],[Date]],1)-1)</f>
        <v>15</v>
      </c>
      <c r="H73" t="str">
        <f>MID(Common_Events[[#This Row],[Date]],FIND("-",Common_Events[[#This Row],[Date]],1)+1,3)</f>
        <v>Mar</v>
      </c>
      <c r="I73" s="5">
        <f>DATEVALUE(Common_Events[[#This Row],[Month]]&amp;" "&amp;Common_Events[[#This Row],[Day]]&amp;", "&amp;Common_Events[[#This Row],[Year]])</f>
        <v>43174</v>
      </c>
    </row>
    <row r="74" spans="1:9" x14ac:dyDescent="0.25">
      <c r="A74" s="58" t="s">
        <v>236</v>
      </c>
      <c r="B74" s="58" t="s">
        <v>237</v>
      </c>
      <c r="C74" s="58" t="s">
        <v>17</v>
      </c>
      <c r="D74">
        <v>1045</v>
      </c>
      <c r="E74" s="32">
        <v>1042.5</v>
      </c>
      <c r="F74" t="str">
        <f>RIGHT(Common_Events[[#This Row],[Date]],4)</f>
        <v>2018</v>
      </c>
      <c r="G74" t="str">
        <f>LEFT(Common_Events[[#This Row],[Date]],FIND("-",Common_Events[[#This Row],[Date]],1)-1)</f>
        <v>28</v>
      </c>
      <c r="H74" t="str">
        <f>MID(Common_Events[[#This Row],[Date]],FIND("-",Common_Events[[#This Row],[Date]],1)+1,3)</f>
        <v>Feb</v>
      </c>
      <c r="I74" s="5">
        <f>DATEVALUE(Common_Events[[#This Row],[Month]]&amp;" "&amp;Common_Events[[#This Row],[Day]]&amp;", "&amp;Common_Events[[#This Row],[Year]])</f>
        <v>43159</v>
      </c>
    </row>
    <row r="75" spans="1:9" x14ac:dyDescent="0.25">
      <c r="A75" s="58" t="s">
        <v>234</v>
      </c>
      <c r="B75" s="58" t="s">
        <v>235</v>
      </c>
      <c r="C75" s="58" t="s">
        <v>17</v>
      </c>
      <c r="D75">
        <v>1050.75</v>
      </c>
      <c r="E75" s="32">
        <v>1043</v>
      </c>
      <c r="F75" t="str">
        <f>RIGHT(Common_Events[[#This Row],[Date]],4)</f>
        <v>2018</v>
      </c>
      <c r="G75" t="str">
        <f>LEFT(Common_Events[[#This Row],[Date]],FIND("-",Common_Events[[#This Row],[Date]],1)-1)</f>
        <v>22</v>
      </c>
      <c r="H75" t="str">
        <f>MID(Common_Events[[#This Row],[Date]],FIND("-",Common_Events[[#This Row],[Date]],1)+1,3)</f>
        <v>Feb</v>
      </c>
      <c r="I75" s="5">
        <f>DATEVALUE(Common_Events[[#This Row],[Month]]&amp;" "&amp;Common_Events[[#This Row],[Day]]&amp;", "&amp;Common_Events[[#This Row],[Year]])</f>
        <v>43153</v>
      </c>
    </row>
    <row r="76" spans="1:9" x14ac:dyDescent="0.25">
      <c r="A76" s="58" t="s">
        <v>760</v>
      </c>
      <c r="B76" s="58" t="s">
        <v>761</v>
      </c>
      <c r="C76" s="58" t="s">
        <v>17</v>
      </c>
      <c r="D76">
        <v>1049.5</v>
      </c>
      <c r="E76" s="32">
        <v>1042</v>
      </c>
      <c r="F76" t="str">
        <f>RIGHT(Common_Events[[#This Row],[Date]],4)</f>
        <v>2017</v>
      </c>
      <c r="G76" t="str">
        <f>LEFT(Common_Events[[#This Row],[Date]],FIND("-",Common_Events[[#This Row],[Date]],1)-1)</f>
        <v>19</v>
      </c>
      <c r="H76" t="str">
        <f>MID(Common_Events[[#This Row],[Date]],FIND("-",Common_Events[[#This Row],[Date]],1)+1,3)</f>
        <v>Oct</v>
      </c>
      <c r="I76" s="5">
        <f>DATEVALUE(Common_Events[[#This Row],[Month]]&amp;" "&amp;Common_Events[[#This Row],[Day]]&amp;", "&amp;Common_Events[[#This Row],[Year]])</f>
        <v>43027</v>
      </c>
    </row>
    <row r="77" spans="1:9" x14ac:dyDescent="0.25">
      <c r="A77" s="58" t="s">
        <v>192</v>
      </c>
      <c r="B77" s="58" t="s">
        <v>193</v>
      </c>
      <c r="C77" s="58" t="s">
        <v>17</v>
      </c>
      <c r="D77">
        <v>1040</v>
      </c>
      <c r="E77" s="32">
        <v>1037</v>
      </c>
      <c r="F77" t="str">
        <f>RIGHT(Common_Events[[#This Row],[Date]],4)</f>
        <v>2017</v>
      </c>
      <c r="G77" t="str">
        <f>LEFT(Common_Events[[#This Row],[Date]],FIND("-",Common_Events[[#This Row],[Date]],1)-1)</f>
        <v>13</v>
      </c>
      <c r="H77" t="str">
        <f>MID(Common_Events[[#This Row],[Date]],FIND("-",Common_Events[[#This Row],[Date]],1)+1,3)</f>
        <v>Oct</v>
      </c>
      <c r="I77" s="5">
        <f>DATEVALUE(Common_Events[[#This Row],[Month]]&amp;" "&amp;Common_Events[[#This Row],[Day]]&amp;", "&amp;Common_Events[[#This Row],[Year]])</f>
        <v>43021</v>
      </c>
    </row>
    <row r="78" spans="1:9" x14ac:dyDescent="0.25">
      <c r="A78" s="58" t="s">
        <v>194</v>
      </c>
      <c r="B78" s="58" t="s">
        <v>195</v>
      </c>
      <c r="C78" s="58" t="s">
        <v>17</v>
      </c>
      <c r="D78">
        <v>1057</v>
      </c>
      <c r="E78" s="32">
        <v>1058</v>
      </c>
      <c r="F78" t="str">
        <f>RIGHT(Common_Events[[#This Row],[Date]],4)</f>
        <v>2017</v>
      </c>
      <c r="G78" t="str">
        <f>LEFT(Common_Events[[#This Row],[Date]],FIND("-",Common_Events[[#This Row],[Date]],1)-1)</f>
        <v>13</v>
      </c>
      <c r="H78" t="str">
        <f>MID(Common_Events[[#This Row],[Date]],FIND("-",Common_Events[[#This Row],[Date]],1)+1,3)</f>
        <v>Sep</v>
      </c>
      <c r="I78" s="5">
        <f>DATEVALUE(Common_Events[[#This Row],[Month]]&amp;" "&amp;Common_Events[[#This Row],[Day]]&amp;", "&amp;Common_Events[[#This Row],[Year]])</f>
        <v>42991</v>
      </c>
    </row>
    <row r="79" spans="1:9" x14ac:dyDescent="0.25">
      <c r="A79" s="58" t="s">
        <v>212</v>
      </c>
      <c r="B79" s="58" t="s">
        <v>213</v>
      </c>
      <c r="C79" s="58" t="s">
        <v>17</v>
      </c>
      <c r="D79">
        <v>1052.75</v>
      </c>
      <c r="E79" s="32">
        <v>1048.25</v>
      </c>
      <c r="F79" t="str">
        <f>RIGHT(Common_Events[[#This Row],[Date]],4)</f>
        <v>2017</v>
      </c>
      <c r="G79" t="str">
        <f>LEFT(Common_Events[[#This Row],[Date]],FIND("-",Common_Events[[#This Row],[Date]],1)-1)</f>
        <v>31</v>
      </c>
      <c r="H79" t="str">
        <f>MID(Common_Events[[#This Row],[Date]],FIND("-",Common_Events[[#This Row],[Date]],1)+1,3)</f>
        <v>Aug</v>
      </c>
      <c r="I79" s="5">
        <f>DATEVALUE(Common_Events[[#This Row],[Month]]&amp;" "&amp;Common_Events[[#This Row],[Day]]&amp;", "&amp;Common_Events[[#This Row],[Year]])</f>
        <v>42978</v>
      </c>
    </row>
    <row r="80" spans="1:9" x14ac:dyDescent="0.25">
      <c r="A80" s="58" t="s">
        <v>202</v>
      </c>
      <c r="B80" s="58" t="s">
        <v>203</v>
      </c>
      <c r="C80" s="58" t="s">
        <v>17</v>
      </c>
      <c r="D80">
        <v>1038.6666666666667</v>
      </c>
      <c r="E80" s="32">
        <v>1058</v>
      </c>
      <c r="F80" t="str">
        <f>RIGHT(Common_Events[[#This Row],[Date]],4)</f>
        <v>2017</v>
      </c>
      <c r="G80" t="str">
        <f>LEFT(Common_Events[[#This Row],[Date]],FIND("-",Common_Events[[#This Row],[Date]],1)-1)</f>
        <v>25</v>
      </c>
      <c r="H80" t="str">
        <f>MID(Common_Events[[#This Row],[Date]],FIND("-",Common_Events[[#This Row],[Date]],1)+1,3)</f>
        <v>Aug</v>
      </c>
      <c r="I80" s="5">
        <f>DATEVALUE(Common_Events[[#This Row],[Month]]&amp;" "&amp;Common_Events[[#This Row],[Day]]&amp;", "&amp;Common_Events[[#This Row],[Year]])</f>
        <v>42972</v>
      </c>
    </row>
    <row r="81" spans="1:9" x14ac:dyDescent="0.25">
      <c r="A81" s="58" t="s">
        <v>240</v>
      </c>
      <c r="B81" s="58" t="s">
        <v>241</v>
      </c>
      <c r="C81" s="58" t="s">
        <v>17</v>
      </c>
      <c r="D81">
        <v>1046.25</v>
      </c>
      <c r="E81" s="32">
        <v>1051.5</v>
      </c>
      <c r="F81" t="str">
        <f>RIGHT(Common_Events[[#This Row],[Date]],4)</f>
        <v>2017</v>
      </c>
      <c r="G81" t="str">
        <f>LEFT(Common_Events[[#This Row],[Date]],FIND("-",Common_Events[[#This Row],[Date]],1)-1)</f>
        <v>3</v>
      </c>
      <c r="H81" t="str">
        <f>MID(Common_Events[[#This Row],[Date]],FIND("-",Common_Events[[#This Row],[Date]],1)+1,3)</f>
        <v>Aug</v>
      </c>
      <c r="I81" s="5">
        <f>DATEVALUE(Common_Events[[#This Row],[Month]]&amp;" "&amp;Common_Events[[#This Row],[Day]]&amp;", "&amp;Common_Events[[#This Row],[Year]])</f>
        <v>42950</v>
      </c>
    </row>
    <row r="82" spans="1:9" x14ac:dyDescent="0.25">
      <c r="A82" s="58" t="s">
        <v>86</v>
      </c>
      <c r="B82" s="58" t="s">
        <v>267</v>
      </c>
      <c r="C82" s="58" t="s">
        <v>17</v>
      </c>
      <c r="D82">
        <v>1034</v>
      </c>
      <c r="E82" s="32">
        <v>1054.25</v>
      </c>
      <c r="F82" t="str">
        <f>RIGHT(Common_Events[[#This Row],[Date]],4)</f>
        <v>2017</v>
      </c>
      <c r="G82" t="str">
        <f>LEFT(Common_Events[[#This Row],[Date]],FIND("-",Common_Events[[#This Row],[Date]],1)-1)</f>
        <v>20</v>
      </c>
      <c r="H82" t="str">
        <f>MID(Common_Events[[#This Row],[Date]],FIND("-",Common_Events[[#This Row],[Date]],1)+1,3)</f>
        <v>Jul</v>
      </c>
      <c r="I82" s="5">
        <f>DATEVALUE(Common_Events[[#This Row],[Month]]&amp;" "&amp;Common_Events[[#This Row],[Day]]&amp;", "&amp;Common_Events[[#This Row],[Year]])</f>
        <v>42936</v>
      </c>
    </row>
    <row r="83" spans="1:9" x14ac:dyDescent="0.25">
      <c r="A83" s="58" t="s">
        <v>263</v>
      </c>
      <c r="B83" s="58" t="s">
        <v>264</v>
      </c>
      <c r="C83" s="58" t="s">
        <v>17</v>
      </c>
      <c r="D83">
        <v>1022.3333333333334</v>
      </c>
      <c r="E83" s="32">
        <v>1048.3333333333333</v>
      </c>
      <c r="F83" t="str">
        <f>RIGHT(Common_Events[[#This Row],[Date]],4)</f>
        <v>2017</v>
      </c>
      <c r="G83" t="str">
        <f>LEFT(Common_Events[[#This Row],[Date]],FIND("-",Common_Events[[#This Row],[Date]],1)-1)</f>
        <v>14</v>
      </c>
      <c r="H83" t="str">
        <f>MID(Common_Events[[#This Row],[Date]],FIND("-",Common_Events[[#This Row],[Date]],1)+1,3)</f>
        <v>Jul</v>
      </c>
      <c r="I83" s="5">
        <f>DATEVALUE(Common_Events[[#This Row],[Month]]&amp;" "&amp;Common_Events[[#This Row],[Day]]&amp;", "&amp;Common_Events[[#This Row],[Year]])</f>
        <v>42930</v>
      </c>
    </row>
    <row r="84" spans="1:9" x14ac:dyDescent="0.25">
      <c r="A84" s="58" t="s">
        <v>265</v>
      </c>
      <c r="B84" s="58" t="s">
        <v>266</v>
      </c>
      <c r="C84" s="58" t="s">
        <v>17</v>
      </c>
      <c r="D84">
        <v>1052.75</v>
      </c>
      <c r="E84" s="32">
        <v>1039.75</v>
      </c>
      <c r="F84" t="str">
        <f>RIGHT(Common_Events[[#This Row],[Date]],4)</f>
        <v>2017</v>
      </c>
      <c r="G84" t="str">
        <f>LEFT(Common_Events[[#This Row],[Date]],FIND("-",Common_Events[[#This Row],[Date]],1)-1)</f>
        <v>21</v>
      </c>
      <c r="H84" t="str">
        <f>MID(Common_Events[[#This Row],[Date]],FIND("-",Common_Events[[#This Row],[Date]],1)+1,3)</f>
        <v>Jun</v>
      </c>
      <c r="I84" s="5">
        <f>DATEVALUE(Common_Events[[#This Row],[Month]]&amp;" "&amp;Common_Events[[#This Row],[Day]]&amp;", "&amp;Common_Events[[#This Row],[Year]])</f>
        <v>42907</v>
      </c>
    </row>
    <row r="85" spans="1:9" x14ac:dyDescent="0.25">
      <c r="A85" s="58" t="s">
        <v>280</v>
      </c>
      <c r="B85" s="58" t="s">
        <v>281</v>
      </c>
      <c r="C85" s="58" t="s">
        <v>17</v>
      </c>
      <c r="D85">
        <v>1041.75</v>
      </c>
      <c r="E85" s="32">
        <v>1041.25</v>
      </c>
      <c r="F85" t="str">
        <f>RIGHT(Common_Events[[#This Row],[Date]],4)</f>
        <v>2017</v>
      </c>
      <c r="G85" t="str">
        <f>LEFT(Common_Events[[#This Row],[Date]],FIND("-",Common_Events[[#This Row],[Date]],1)-1)</f>
        <v>9</v>
      </c>
      <c r="H85" t="str">
        <f>MID(Common_Events[[#This Row],[Date]],FIND("-",Common_Events[[#This Row],[Date]],1)+1,3)</f>
        <v>Jun</v>
      </c>
      <c r="I85" s="5">
        <f>DATEVALUE(Common_Events[[#This Row],[Month]]&amp;" "&amp;Common_Events[[#This Row],[Day]]&amp;", "&amp;Common_Events[[#This Row],[Year]])</f>
        <v>42895</v>
      </c>
    </row>
    <row r="86" spans="1:9" x14ac:dyDescent="0.25">
      <c r="A86" s="58" t="s">
        <v>272</v>
      </c>
      <c r="B86" s="58" t="s">
        <v>273</v>
      </c>
      <c r="C86" s="58" t="s">
        <v>17</v>
      </c>
      <c r="D86">
        <v>1056</v>
      </c>
      <c r="E86" s="32">
        <v>1078</v>
      </c>
      <c r="F86" t="str">
        <f>RIGHT(Common_Events[[#This Row],[Date]],4)</f>
        <v>2017</v>
      </c>
      <c r="G86" t="str">
        <f>LEFT(Common_Events[[#This Row],[Date]],FIND("-",Common_Events[[#This Row],[Date]],1)-1)</f>
        <v>19</v>
      </c>
      <c r="H86" t="str">
        <f>MID(Common_Events[[#This Row],[Date]],FIND("-",Common_Events[[#This Row],[Date]],1)+1,3)</f>
        <v>May</v>
      </c>
      <c r="I86" s="5">
        <f>DATEVALUE(Common_Events[[#This Row],[Month]]&amp;" "&amp;Common_Events[[#This Row],[Day]]&amp;", "&amp;Common_Events[[#This Row],[Year]])</f>
        <v>42874</v>
      </c>
    </row>
    <row r="87" spans="1:9" x14ac:dyDescent="0.25">
      <c r="A87" s="58" t="s">
        <v>246</v>
      </c>
      <c r="B87" s="58" t="s">
        <v>247</v>
      </c>
      <c r="C87" s="58" t="s">
        <v>17</v>
      </c>
      <c r="D87">
        <v>1051.6666666666667</v>
      </c>
      <c r="E87" s="32">
        <v>1046.3333333333333</v>
      </c>
      <c r="F87" t="str">
        <f>RIGHT(Common_Events[[#This Row],[Date]],4)</f>
        <v>2017</v>
      </c>
      <c r="G87" t="str">
        <f>LEFT(Common_Events[[#This Row],[Date]],FIND("-",Common_Events[[#This Row],[Date]],1)-1)</f>
        <v>12</v>
      </c>
      <c r="H87" t="str">
        <f>MID(Common_Events[[#This Row],[Date]],FIND("-",Common_Events[[#This Row],[Date]],1)+1,3)</f>
        <v>May</v>
      </c>
      <c r="I87" s="5">
        <f>DATEVALUE(Common_Events[[#This Row],[Month]]&amp;" "&amp;Common_Events[[#This Row],[Day]]&amp;", "&amp;Common_Events[[#This Row],[Year]])</f>
        <v>42867</v>
      </c>
    </row>
    <row r="88" spans="1:9" x14ac:dyDescent="0.25">
      <c r="A88" s="58" t="s">
        <v>250</v>
      </c>
      <c r="B88" s="58" t="s">
        <v>251</v>
      </c>
      <c r="C88" s="58" t="s">
        <v>17</v>
      </c>
      <c r="D88">
        <v>1053</v>
      </c>
      <c r="E88" s="32">
        <v>1068</v>
      </c>
      <c r="F88" t="str">
        <f>RIGHT(Common_Events[[#This Row],[Date]],4)</f>
        <v>2017</v>
      </c>
      <c r="G88" t="str">
        <f>LEFT(Common_Events[[#This Row],[Date]],FIND("-",Common_Events[[#This Row],[Date]],1)-1)</f>
        <v>27</v>
      </c>
      <c r="H88" t="str">
        <f>MID(Common_Events[[#This Row],[Date]],FIND("-",Common_Events[[#This Row],[Date]],1)+1,3)</f>
        <v>Apr</v>
      </c>
      <c r="I88" s="5">
        <f>DATEVALUE(Common_Events[[#This Row],[Month]]&amp;" "&amp;Common_Events[[#This Row],[Day]]&amp;", "&amp;Common_Events[[#This Row],[Year]])</f>
        <v>42852</v>
      </c>
    </row>
    <row r="89" spans="1:9" x14ac:dyDescent="0.25">
      <c r="A89" s="58" t="s">
        <v>242</v>
      </c>
      <c r="B89" s="58" t="s">
        <v>243</v>
      </c>
      <c r="C89" s="58" t="s">
        <v>17</v>
      </c>
      <c r="D89">
        <v>1062</v>
      </c>
      <c r="E89" s="32">
        <v>1032.3333333333333</v>
      </c>
      <c r="F89" t="str">
        <f>RIGHT(Common_Events[[#This Row],[Date]],4)</f>
        <v>2017</v>
      </c>
      <c r="G89" t="str">
        <f>LEFT(Common_Events[[#This Row],[Date]],FIND("-",Common_Events[[#This Row],[Date]],1)-1)</f>
        <v>7</v>
      </c>
      <c r="H89" t="str">
        <f>MID(Common_Events[[#This Row],[Date]],FIND("-",Common_Events[[#This Row],[Date]],1)+1,3)</f>
        <v>Apr</v>
      </c>
      <c r="I89" s="5">
        <f>DATEVALUE(Common_Events[[#This Row],[Month]]&amp;" "&amp;Common_Events[[#This Row],[Day]]&amp;", "&amp;Common_Events[[#This Row],[Year]])</f>
        <v>42832</v>
      </c>
    </row>
    <row r="90" spans="1:9" x14ac:dyDescent="0.25">
      <c r="A90" s="58" t="s">
        <v>244</v>
      </c>
      <c r="B90" s="58" t="s">
        <v>245</v>
      </c>
      <c r="C90" s="58" t="s">
        <v>17</v>
      </c>
      <c r="D90">
        <v>1055</v>
      </c>
      <c r="E90" s="32">
        <v>1064</v>
      </c>
      <c r="F90" t="str">
        <f>RIGHT(Common_Events[[#This Row],[Date]],4)</f>
        <v>2017</v>
      </c>
      <c r="G90" t="str">
        <f>LEFT(Common_Events[[#This Row],[Date]],FIND("-",Common_Events[[#This Row],[Date]],1)-1)</f>
        <v>31</v>
      </c>
      <c r="H90" t="str">
        <f>MID(Common_Events[[#This Row],[Date]],FIND("-",Common_Events[[#This Row],[Date]],1)+1,3)</f>
        <v>Mar</v>
      </c>
      <c r="I90" s="5">
        <f>DATEVALUE(Common_Events[[#This Row],[Month]]&amp;" "&amp;Common_Events[[#This Row],[Day]]&amp;", "&amp;Common_Events[[#This Row],[Year]])</f>
        <v>42825</v>
      </c>
    </row>
    <row r="91" spans="1:9" x14ac:dyDescent="0.25">
      <c r="A91" s="58" t="s">
        <v>236</v>
      </c>
      <c r="B91" s="58" t="s">
        <v>260</v>
      </c>
      <c r="C91" s="58" t="s">
        <v>17</v>
      </c>
      <c r="D91">
        <v>1052.25</v>
      </c>
      <c r="E91" s="32">
        <v>1063.25</v>
      </c>
      <c r="F91" t="str">
        <f>RIGHT(Common_Events[[#This Row],[Date]],4)</f>
        <v>2017</v>
      </c>
      <c r="G91" t="str">
        <f>LEFT(Common_Events[[#This Row],[Date]],FIND("-",Common_Events[[#This Row],[Date]],1)-1)</f>
        <v>1</v>
      </c>
      <c r="H91" t="str">
        <f>MID(Common_Events[[#This Row],[Date]],FIND("-",Common_Events[[#This Row],[Date]],1)+1,3)</f>
        <v>Mar</v>
      </c>
      <c r="I91" s="5">
        <f>DATEVALUE(Common_Events[[#This Row],[Month]]&amp;" "&amp;Common_Events[[#This Row],[Day]]&amp;", "&amp;Common_Events[[#This Row],[Year]])</f>
        <v>42795</v>
      </c>
    </row>
    <row r="92" spans="1:9" x14ac:dyDescent="0.25">
      <c r="A92" s="58" t="s">
        <v>252</v>
      </c>
      <c r="B92" s="58" t="s">
        <v>253</v>
      </c>
      <c r="C92" s="58" t="s">
        <v>17</v>
      </c>
      <c r="D92">
        <v>1061.25</v>
      </c>
      <c r="E92" s="32">
        <v>1056.25</v>
      </c>
      <c r="F92" t="str">
        <f>RIGHT(Common_Events[[#This Row],[Date]],4)</f>
        <v>2017</v>
      </c>
      <c r="G92" t="str">
        <f>LEFT(Common_Events[[#This Row],[Date]],FIND("-",Common_Events[[#This Row],[Date]],1)-1)</f>
        <v>23</v>
      </c>
      <c r="H92" t="str">
        <f>MID(Common_Events[[#This Row],[Date]],FIND("-",Common_Events[[#This Row],[Date]],1)+1,3)</f>
        <v>Feb</v>
      </c>
      <c r="I92" s="5">
        <f>DATEVALUE(Common_Events[[#This Row],[Month]]&amp;" "&amp;Common_Events[[#This Row],[Day]]&amp;", "&amp;Common_Events[[#This Row],[Year]])</f>
        <v>42789</v>
      </c>
    </row>
    <row r="93" spans="1:9" x14ac:dyDescent="0.25">
      <c r="A93" s="58" t="s">
        <v>488</v>
      </c>
      <c r="B93" s="58" t="s">
        <v>489</v>
      </c>
      <c r="C93" s="58" t="s">
        <v>17</v>
      </c>
      <c r="D93">
        <v>1067.25</v>
      </c>
      <c r="E93" s="32">
        <v>1048.75</v>
      </c>
      <c r="F93" t="str">
        <f>RIGHT(Common_Events[[#This Row],[Date]],4)</f>
        <v>2017</v>
      </c>
      <c r="G93" t="str">
        <f>LEFT(Common_Events[[#This Row],[Date]],FIND("-",Common_Events[[#This Row],[Date]],1)-1)</f>
        <v>26</v>
      </c>
      <c r="H93" t="str">
        <f>MID(Common_Events[[#This Row],[Date]],FIND("-",Common_Events[[#This Row],[Date]],1)+1,3)</f>
        <v>Jan</v>
      </c>
      <c r="I93" s="5">
        <f>DATEVALUE(Common_Events[[#This Row],[Month]]&amp;" "&amp;Common_Events[[#This Row],[Day]]&amp;", "&amp;Common_Events[[#This Row],[Year]])</f>
        <v>42761</v>
      </c>
    </row>
    <row r="94" spans="1:9" x14ac:dyDescent="0.25">
      <c r="A94" s="58" t="s">
        <v>481</v>
      </c>
      <c r="B94" s="58" t="s">
        <v>482</v>
      </c>
      <c r="C94" s="58" t="s">
        <v>17</v>
      </c>
      <c r="D94">
        <v>1063</v>
      </c>
      <c r="E94" s="32">
        <v>1043</v>
      </c>
      <c r="F94" t="str">
        <f>RIGHT(Common_Events[[#This Row],[Date]],4)</f>
        <v>2016</v>
      </c>
      <c r="G94" t="str">
        <f>LEFT(Common_Events[[#This Row],[Date]],FIND("-",Common_Events[[#This Row],[Date]],1)-1)</f>
        <v>15</v>
      </c>
      <c r="H94" t="str">
        <f>MID(Common_Events[[#This Row],[Date]],FIND("-",Common_Events[[#This Row],[Date]],1)+1,3)</f>
        <v>Sep</v>
      </c>
      <c r="I94" s="5">
        <f>DATEVALUE(Common_Events[[#This Row],[Month]]&amp;" "&amp;Common_Events[[#This Row],[Day]]&amp;", "&amp;Common_Events[[#This Row],[Year]])</f>
        <v>42628</v>
      </c>
    </row>
    <row r="95" spans="1:9" x14ac:dyDescent="0.25">
      <c r="A95" s="58" t="s">
        <v>498</v>
      </c>
      <c r="B95" s="58" t="s">
        <v>499</v>
      </c>
      <c r="C95" s="58" t="s">
        <v>17</v>
      </c>
      <c r="D95">
        <v>1043.3333333333333</v>
      </c>
      <c r="E95" s="32">
        <v>1058.3333333333333</v>
      </c>
      <c r="F95" t="str">
        <f>RIGHT(Common_Events[[#This Row],[Date]],4)</f>
        <v>2016</v>
      </c>
      <c r="G95" t="str">
        <f>LEFT(Common_Events[[#This Row],[Date]],FIND("-",Common_Events[[#This Row],[Date]],1)-1)</f>
        <v>26</v>
      </c>
      <c r="H95" t="str">
        <f>MID(Common_Events[[#This Row],[Date]],FIND("-",Common_Events[[#This Row],[Date]],1)+1,3)</f>
        <v>Aug</v>
      </c>
      <c r="I95" s="5">
        <f>DATEVALUE(Common_Events[[#This Row],[Month]]&amp;" "&amp;Common_Events[[#This Row],[Day]]&amp;", "&amp;Common_Events[[#This Row],[Year]])</f>
        <v>42608</v>
      </c>
    </row>
    <row r="96" spans="1:9" x14ac:dyDescent="0.25">
      <c r="A96" s="58" t="s">
        <v>240</v>
      </c>
      <c r="B96" s="58" t="s">
        <v>495</v>
      </c>
      <c r="C96" s="58" t="s">
        <v>17</v>
      </c>
      <c r="D96">
        <v>1024.75</v>
      </c>
      <c r="E96" s="32">
        <v>1071</v>
      </c>
      <c r="F96" t="str">
        <f>RIGHT(Common_Events[[#This Row],[Date]],4)</f>
        <v>2016</v>
      </c>
      <c r="G96" t="str">
        <f>LEFT(Common_Events[[#This Row],[Date]],FIND("-",Common_Events[[#This Row],[Date]],1)-1)</f>
        <v>18</v>
      </c>
      <c r="H96" t="str">
        <f>MID(Common_Events[[#This Row],[Date]],FIND("-",Common_Events[[#This Row],[Date]],1)+1,3)</f>
        <v>Aug</v>
      </c>
      <c r="I96" s="5">
        <f>DATEVALUE(Common_Events[[#This Row],[Month]]&amp;" "&amp;Common_Events[[#This Row],[Day]]&amp;", "&amp;Common_Events[[#This Row],[Year]])</f>
        <v>42600</v>
      </c>
    </row>
    <row r="97" spans="1:9" x14ac:dyDescent="0.25">
      <c r="A97" s="58" t="s">
        <v>165</v>
      </c>
      <c r="B97" s="58" t="s">
        <v>166</v>
      </c>
      <c r="C97" s="58" t="s">
        <v>17</v>
      </c>
      <c r="D97">
        <v>1058.2</v>
      </c>
      <c r="E97" s="32">
        <v>1050.5999999999999</v>
      </c>
      <c r="F97" t="str">
        <f>RIGHT(Common_Events[[#This Row],[Date]],4)</f>
        <v>2016</v>
      </c>
      <c r="G97" t="str">
        <f>LEFT(Common_Events[[#This Row],[Date]],FIND("-",Common_Events[[#This Row],[Date]],1)-1)</f>
        <v>6</v>
      </c>
      <c r="H97" t="str">
        <f>MID(Common_Events[[#This Row],[Date]],FIND("-",Common_Events[[#This Row],[Date]],1)+1,3)</f>
        <v>Aug</v>
      </c>
      <c r="I97" s="5">
        <f>DATEVALUE(Common_Events[[#This Row],[Month]]&amp;" "&amp;Common_Events[[#This Row],[Day]]&amp;", "&amp;Common_Events[[#This Row],[Year]])</f>
        <v>42588</v>
      </c>
    </row>
    <row r="98" spans="1:9" x14ac:dyDescent="0.25">
      <c r="A98" s="58" t="s">
        <v>464</v>
      </c>
      <c r="B98" s="58" t="s">
        <v>465</v>
      </c>
      <c r="C98" s="58" t="s">
        <v>17</v>
      </c>
      <c r="D98">
        <v>1050.6666666666667</v>
      </c>
      <c r="E98" s="32">
        <v>1022</v>
      </c>
      <c r="F98" t="str">
        <f>RIGHT(Common_Events[[#This Row],[Date]],4)</f>
        <v>2016</v>
      </c>
      <c r="G98" t="str">
        <f>LEFT(Common_Events[[#This Row],[Date]],FIND("-",Common_Events[[#This Row],[Date]],1)-1)</f>
        <v>29</v>
      </c>
      <c r="H98" t="str">
        <f>MID(Common_Events[[#This Row],[Date]],FIND("-",Common_Events[[#This Row],[Date]],1)+1,3)</f>
        <v>Jul</v>
      </c>
      <c r="I98" s="5">
        <f>DATEVALUE(Common_Events[[#This Row],[Month]]&amp;" "&amp;Common_Events[[#This Row],[Day]]&amp;", "&amp;Common_Events[[#This Row],[Year]])</f>
        <v>42580</v>
      </c>
    </row>
    <row r="99" spans="1:9" x14ac:dyDescent="0.25">
      <c r="A99" s="58" t="s">
        <v>458</v>
      </c>
      <c r="B99" s="58" t="s">
        <v>459</v>
      </c>
      <c r="C99" s="58" t="s">
        <v>17</v>
      </c>
      <c r="D99">
        <v>1053.3333333333333</v>
      </c>
      <c r="E99" s="32">
        <v>1051</v>
      </c>
      <c r="F99" t="str">
        <f>RIGHT(Common_Events[[#This Row],[Date]],4)</f>
        <v>2016</v>
      </c>
      <c r="G99" t="str">
        <f>LEFT(Common_Events[[#This Row],[Date]],FIND("-",Common_Events[[#This Row],[Date]],1)-1)</f>
        <v>21</v>
      </c>
      <c r="H99" t="str">
        <f>MID(Common_Events[[#This Row],[Date]],FIND("-",Common_Events[[#This Row],[Date]],1)+1,3)</f>
        <v>Jul</v>
      </c>
      <c r="I99" s="5">
        <f>DATEVALUE(Common_Events[[#This Row],[Month]]&amp;" "&amp;Common_Events[[#This Row],[Day]]&amp;", "&amp;Common_Events[[#This Row],[Year]])</f>
        <v>42572</v>
      </c>
    </row>
    <row r="100" spans="1:9" x14ac:dyDescent="0.25">
      <c r="A100" s="58" t="s">
        <v>462</v>
      </c>
      <c r="B100" s="58" t="s">
        <v>463</v>
      </c>
      <c r="C100" s="58" t="s">
        <v>17</v>
      </c>
      <c r="D100">
        <v>1046.5</v>
      </c>
      <c r="E100" s="32">
        <v>1027</v>
      </c>
      <c r="F100" t="str">
        <f>RIGHT(Common_Events[[#This Row],[Date]],4)</f>
        <v>2016</v>
      </c>
      <c r="G100" t="str">
        <f>LEFT(Common_Events[[#This Row],[Date]],FIND("-",Common_Events[[#This Row],[Date]],1)-1)</f>
        <v>23</v>
      </c>
      <c r="H100" t="str">
        <f>MID(Common_Events[[#This Row],[Date]],FIND("-",Common_Events[[#This Row],[Date]],1)+1,3)</f>
        <v>Jun</v>
      </c>
      <c r="I100" s="5">
        <f>DATEVALUE(Common_Events[[#This Row],[Month]]&amp;" "&amp;Common_Events[[#This Row],[Day]]&amp;", "&amp;Common_Events[[#This Row],[Year]])</f>
        <v>42544</v>
      </c>
    </row>
    <row r="101" spans="1:9" x14ac:dyDescent="0.25">
      <c r="A101" s="58" t="s">
        <v>172</v>
      </c>
      <c r="B101" s="58" t="s">
        <v>173</v>
      </c>
      <c r="C101" s="58" t="s">
        <v>17</v>
      </c>
      <c r="D101">
        <v>1052.75</v>
      </c>
      <c r="E101" s="32">
        <v>1038.5</v>
      </c>
      <c r="F101" t="str">
        <f>RIGHT(Common_Events[[#This Row],[Date]],4)</f>
        <v>2016</v>
      </c>
      <c r="G101" t="str">
        <f>LEFT(Common_Events[[#This Row],[Date]],FIND("-",Common_Events[[#This Row],[Date]],1)-1)</f>
        <v>10</v>
      </c>
      <c r="H101" t="str">
        <f>MID(Common_Events[[#This Row],[Date]],FIND("-",Common_Events[[#This Row],[Date]],1)+1,3)</f>
        <v>Jun</v>
      </c>
      <c r="I101" s="5">
        <f>DATEVALUE(Common_Events[[#This Row],[Month]]&amp;" "&amp;Common_Events[[#This Row],[Day]]&amp;", "&amp;Common_Events[[#This Row],[Year]])</f>
        <v>42531</v>
      </c>
    </row>
    <row r="102" spans="1:9" x14ac:dyDescent="0.25">
      <c r="A102" s="58" t="s">
        <v>468</v>
      </c>
      <c r="B102" s="58" t="s">
        <v>469</v>
      </c>
      <c r="C102" s="58" t="s">
        <v>17</v>
      </c>
      <c r="D102">
        <v>1044.6666666666667</v>
      </c>
      <c r="E102" s="32">
        <v>1049</v>
      </c>
      <c r="F102" t="str">
        <f>RIGHT(Common_Events[[#This Row],[Date]],4)</f>
        <v>2016</v>
      </c>
      <c r="G102" t="str">
        <f>LEFT(Common_Events[[#This Row],[Date]],FIND("-",Common_Events[[#This Row],[Date]],1)-1)</f>
        <v>2</v>
      </c>
      <c r="H102" t="str">
        <f>MID(Common_Events[[#This Row],[Date]],FIND("-",Common_Events[[#This Row],[Date]],1)+1,3)</f>
        <v>Jun</v>
      </c>
      <c r="I102" s="5">
        <f>DATEVALUE(Common_Events[[#This Row],[Month]]&amp;" "&amp;Common_Events[[#This Row],[Day]]&amp;", "&amp;Common_Events[[#This Row],[Year]])</f>
        <v>42523</v>
      </c>
    </row>
    <row r="103" spans="1:9" x14ac:dyDescent="0.25">
      <c r="A103" s="58" t="s">
        <v>472</v>
      </c>
      <c r="B103" s="58" t="s">
        <v>473</v>
      </c>
      <c r="C103" s="58" t="s">
        <v>17</v>
      </c>
      <c r="D103">
        <v>1061</v>
      </c>
      <c r="E103" s="32">
        <v>1058</v>
      </c>
      <c r="F103" t="str">
        <f>RIGHT(Common_Events[[#This Row],[Date]],4)</f>
        <v>2016</v>
      </c>
      <c r="G103" t="str">
        <f>LEFT(Common_Events[[#This Row],[Date]],FIND("-",Common_Events[[#This Row],[Date]],1)-1)</f>
        <v>20</v>
      </c>
      <c r="H103" t="str">
        <f>MID(Common_Events[[#This Row],[Date]],FIND("-",Common_Events[[#This Row],[Date]],1)+1,3)</f>
        <v>May</v>
      </c>
      <c r="I103" s="5">
        <f>DATEVALUE(Common_Events[[#This Row],[Month]]&amp;" "&amp;Common_Events[[#This Row],[Day]]&amp;", "&amp;Common_Events[[#This Row],[Year]])</f>
        <v>42510</v>
      </c>
    </row>
    <row r="104" spans="1:9" x14ac:dyDescent="0.25">
      <c r="A104" s="58" t="s">
        <v>359</v>
      </c>
      <c r="B104" s="58" t="s">
        <v>526</v>
      </c>
      <c r="C104" s="58" t="s">
        <v>17</v>
      </c>
      <c r="D104">
        <v>1040</v>
      </c>
      <c r="E104" s="32">
        <v>1039</v>
      </c>
      <c r="F104" t="str">
        <f>RIGHT(Common_Events[[#This Row],[Date]],4)</f>
        <v>2016</v>
      </c>
      <c r="G104" t="str">
        <f>LEFT(Common_Events[[#This Row],[Date]],FIND("-",Common_Events[[#This Row],[Date]],1)-1)</f>
        <v>28</v>
      </c>
      <c r="H104" t="str">
        <f>MID(Common_Events[[#This Row],[Date]],FIND("-",Common_Events[[#This Row],[Date]],1)+1,3)</f>
        <v>Apr</v>
      </c>
      <c r="I104" s="5">
        <f>DATEVALUE(Common_Events[[#This Row],[Month]]&amp;" "&amp;Common_Events[[#This Row],[Day]]&amp;", "&amp;Common_Events[[#This Row],[Year]])</f>
        <v>42488</v>
      </c>
    </row>
    <row r="105" spans="1:9" x14ac:dyDescent="0.25">
      <c r="A105" s="58" t="s">
        <v>524</v>
      </c>
      <c r="B105" s="58" t="s">
        <v>525</v>
      </c>
      <c r="C105" s="58" t="s">
        <v>17</v>
      </c>
      <c r="D105">
        <v>1037.3333333333333</v>
      </c>
      <c r="E105" s="32">
        <v>1052</v>
      </c>
      <c r="F105" t="str">
        <f>RIGHT(Common_Events[[#This Row],[Date]],4)</f>
        <v>2016</v>
      </c>
      <c r="G105" t="str">
        <f>LEFT(Common_Events[[#This Row],[Date]],FIND("-",Common_Events[[#This Row],[Date]],1)-1)</f>
        <v>10</v>
      </c>
      <c r="H105" t="str">
        <f>MID(Common_Events[[#This Row],[Date]],FIND("-",Common_Events[[#This Row],[Date]],1)+1,3)</f>
        <v>Mar</v>
      </c>
      <c r="I105" s="5">
        <f>DATEVALUE(Common_Events[[#This Row],[Month]]&amp;" "&amp;Common_Events[[#This Row],[Day]]&amp;", "&amp;Common_Events[[#This Row],[Year]])</f>
        <v>42439</v>
      </c>
    </row>
    <row r="106" spans="1:9" x14ac:dyDescent="0.25">
      <c r="A106" s="58" t="s">
        <v>174</v>
      </c>
      <c r="B106" s="58" t="s">
        <v>175</v>
      </c>
      <c r="C106" s="58" t="s">
        <v>17</v>
      </c>
      <c r="D106">
        <v>1051.5</v>
      </c>
      <c r="E106" s="32">
        <v>1064.75</v>
      </c>
      <c r="F106" t="str">
        <f>RIGHT(Common_Events[[#This Row],[Date]],4)</f>
        <v>2016</v>
      </c>
      <c r="G106" t="str">
        <f>LEFT(Common_Events[[#This Row],[Date]],FIND("-",Common_Events[[#This Row],[Date]],1)-1)</f>
        <v>2</v>
      </c>
      <c r="H106" t="str">
        <f>MID(Common_Events[[#This Row],[Date]],FIND("-",Common_Events[[#This Row],[Date]],1)+1,3)</f>
        <v>Mar</v>
      </c>
      <c r="I106" s="5">
        <f>DATEVALUE(Common_Events[[#This Row],[Month]]&amp;" "&amp;Common_Events[[#This Row],[Day]]&amp;", "&amp;Common_Events[[#This Row],[Year]])</f>
        <v>42431</v>
      </c>
    </row>
    <row r="107" spans="1:9" x14ac:dyDescent="0.25">
      <c r="A107" s="58" t="s">
        <v>106</v>
      </c>
      <c r="B107" s="58" t="s">
        <v>154</v>
      </c>
      <c r="C107" s="58" t="s">
        <v>17</v>
      </c>
      <c r="D107">
        <v>1045.5</v>
      </c>
      <c r="E107" s="32">
        <v>1051</v>
      </c>
      <c r="F107" t="str">
        <f>RIGHT(Common_Events[[#This Row],[Date]],4)</f>
        <v>2015</v>
      </c>
      <c r="G107" t="str">
        <f>LEFT(Common_Events[[#This Row],[Date]],FIND("-",Common_Events[[#This Row],[Date]],1)-1)</f>
        <v>7</v>
      </c>
      <c r="H107" t="str">
        <f>MID(Common_Events[[#This Row],[Date]],FIND("-",Common_Events[[#This Row],[Date]],1)+1,3)</f>
        <v>Oct</v>
      </c>
      <c r="I107" s="5">
        <f>DATEVALUE(Common_Events[[#This Row],[Month]]&amp;" "&amp;Common_Events[[#This Row],[Day]]&amp;", "&amp;Common_Events[[#This Row],[Year]])</f>
        <v>42284</v>
      </c>
    </row>
    <row r="108" spans="1:9" x14ac:dyDescent="0.25">
      <c r="A108" s="58" t="s">
        <v>150</v>
      </c>
      <c r="B108" s="58" t="s">
        <v>151</v>
      </c>
      <c r="C108" s="58" t="s">
        <v>17</v>
      </c>
      <c r="D108">
        <v>1029</v>
      </c>
      <c r="E108" s="32">
        <v>1036</v>
      </c>
      <c r="F108" t="str">
        <f>RIGHT(Common_Events[[#This Row],[Date]],4)</f>
        <v>2015</v>
      </c>
      <c r="G108" t="str">
        <f>LEFT(Common_Events[[#This Row],[Date]],FIND("-",Common_Events[[#This Row],[Date]],1)-1)</f>
        <v>11</v>
      </c>
      <c r="H108" t="str">
        <f>MID(Common_Events[[#This Row],[Date]],FIND("-",Common_Events[[#This Row],[Date]],1)+1,3)</f>
        <v>Sep</v>
      </c>
      <c r="I108" s="5">
        <f>DATEVALUE(Common_Events[[#This Row],[Month]]&amp;" "&amp;Common_Events[[#This Row],[Day]]&amp;", "&amp;Common_Events[[#This Row],[Year]])</f>
        <v>42258</v>
      </c>
    </row>
    <row r="109" spans="1:9" x14ac:dyDescent="0.25">
      <c r="A109" s="58" t="s">
        <v>240</v>
      </c>
      <c r="B109" s="58" t="s">
        <v>506</v>
      </c>
      <c r="C109" s="58" t="s">
        <v>17</v>
      </c>
      <c r="D109">
        <v>1039.5</v>
      </c>
      <c r="E109" s="32">
        <v>1063.75</v>
      </c>
      <c r="F109" t="str">
        <f>RIGHT(Common_Events[[#This Row],[Date]],4)</f>
        <v>2015</v>
      </c>
      <c r="G109" t="str">
        <f>LEFT(Common_Events[[#This Row],[Date]],FIND("-",Common_Events[[#This Row],[Date]],1)-1)</f>
        <v>21</v>
      </c>
      <c r="H109" t="str">
        <f>MID(Common_Events[[#This Row],[Date]],FIND("-",Common_Events[[#This Row],[Date]],1)+1,3)</f>
        <v>Aug</v>
      </c>
      <c r="I109" s="5">
        <f>DATEVALUE(Common_Events[[#This Row],[Month]]&amp;" "&amp;Common_Events[[#This Row],[Day]]&amp;", "&amp;Common_Events[[#This Row],[Year]])</f>
        <v>42237</v>
      </c>
    </row>
    <row r="110" spans="1:9" x14ac:dyDescent="0.25">
      <c r="A110" s="58" t="s">
        <v>516</v>
      </c>
      <c r="B110" s="58" t="s">
        <v>517</v>
      </c>
      <c r="C110" s="58" t="s">
        <v>17</v>
      </c>
      <c r="D110">
        <v>1045.6666666666667</v>
      </c>
      <c r="E110" s="32">
        <v>1063</v>
      </c>
      <c r="F110" t="str">
        <f>RIGHT(Common_Events[[#This Row],[Date]],4)</f>
        <v>2015</v>
      </c>
      <c r="G110" t="str">
        <f>LEFT(Common_Events[[#This Row],[Date]],FIND("-",Common_Events[[#This Row],[Date]],1)-1)</f>
        <v>15</v>
      </c>
      <c r="H110" t="str">
        <f>MID(Common_Events[[#This Row],[Date]],FIND("-",Common_Events[[#This Row],[Date]],1)+1,3)</f>
        <v>Aug</v>
      </c>
      <c r="I110" s="5">
        <f>DATEVALUE(Common_Events[[#This Row],[Month]]&amp;" "&amp;Common_Events[[#This Row],[Day]]&amp;", "&amp;Common_Events[[#This Row],[Year]])</f>
        <v>42231</v>
      </c>
    </row>
    <row r="111" spans="1:9" x14ac:dyDescent="0.25">
      <c r="A111" s="58" t="s">
        <v>162</v>
      </c>
      <c r="B111" s="58" t="s">
        <v>163</v>
      </c>
      <c r="C111" s="58" t="s">
        <v>17</v>
      </c>
      <c r="D111">
        <v>1049.8333333333333</v>
      </c>
      <c r="E111" s="32">
        <v>1063.6666666666667</v>
      </c>
      <c r="F111" t="str">
        <f>RIGHT(Common_Events[[#This Row],[Date]],4)</f>
        <v>2015</v>
      </c>
      <c r="G111" t="str">
        <f>LEFT(Common_Events[[#This Row],[Date]],FIND("-",Common_Events[[#This Row],[Date]],1)-1)</f>
        <v>4</v>
      </c>
      <c r="H111" t="str">
        <f>MID(Common_Events[[#This Row],[Date]],FIND("-",Common_Events[[#This Row],[Date]],1)+1,3)</f>
        <v>Aug</v>
      </c>
      <c r="I111" s="5">
        <f>DATEVALUE(Common_Events[[#This Row],[Month]]&amp;" "&amp;Common_Events[[#This Row],[Day]]&amp;", "&amp;Common_Events[[#This Row],[Year]])</f>
        <v>42220</v>
      </c>
    </row>
    <row r="112" spans="1:9" x14ac:dyDescent="0.25">
      <c r="A112" s="58" t="s">
        <v>86</v>
      </c>
      <c r="B112" s="58" t="s">
        <v>396</v>
      </c>
      <c r="C112" s="58" t="s">
        <v>17</v>
      </c>
      <c r="D112">
        <v>1049.5</v>
      </c>
      <c r="E112" s="32">
        <v>1051.25</v>
      </c>
      <c r="F112" t="str">
        <f>RIGHT(Common_Events[[#This Row],[Date]],4)</f>
        <v>2015</v>
      </c>
      <c r="G112" t="str">
        <f>LEFT(Common_Events[[#This Row],[Date]],FIND("-",Common_Events[[#This Row],[Date]],1)-1)</f>
        <v>16</v>
      </c>
      <c r="H112" t="str">
        <f>MID(Common_Events[[#This Row],[Date]],FIND("-",Common_Events[[#This Row],[Date]],1)+1,3)</f>
        <v>Jul</v>
      </c>
      <c r="I112" s="5">
        <f>DATEVALUE(Common_Events[[#This Row],[Month]]&amp;" "&amp;Common_Events[[#This Row],[Day]]&amp;", "&amp;Common_Events[[#This Row],[Year]])</f>
        <v>42201</v>
      </c>
    </row>
    <row r="113" spans="1:9" x14ac:dyDescent="0.25">
      <c r="A113" s="58" t="s">
        <v>397</v>
      </c>
      <c r="B113" s="58" t="s">
        <v>398</v>
      </c>
      <c r="C113" s="58" t="s">
        <v>17</v>
      </c>
      <c r="D113">
        <v>1036</v>
      </c>
      <c r="E113" s="32">
        <v>1061.25</v>
      </c>
      <c r="F113" t="str">
        <f>RIGHT(Common_Events[[#This Row],[Date]],4)</f>
        <v>2015</v>
      </c>
      <c r="G113" t="str">
        <f>LEFT(Common_Events[[#This Row],[Date]],FIND("-",Common_Events[[#This Row],[Date]],1)-1)</f>
        <v>8</v>
      </c>
      <c r="H113" t="str">
        <f>MID(Common_Events[[#This Row],[Date]],FIND("-",Common_Events[[#This Row],[Date]],1)+1,3)</f>
        <v>Jul</v>
      </c>
      <c r="I113" s="5">
        <f>DATEVALUE(Common_Events[[#This Row],[Month]]&amp;" "&amp;Common_Events[[#This Row],[Day]]&amp;", "&amp;Common_Events[[#This Row],[Year]])</f>
        <v>42193</v>
      </c>
    </row>
    <row r="114" spans="1:9" x14ac:dyDescent="0.25">
      <c r="A114" s="58" t="s">
        <v>389</v>
      </c>
      <c r="B114" s="58" t="s">
        <v>390</v>
      </c>
      <c r="C114" s="58" t="s">
        <v>17</v>
      </c>
      <c r="D114">
        <v>1056.75</v>
      </c>
      <c r="E114" s="32">
        <v>1047.25</v>
      </c>
      <c r="F114" t="str">
        <f>RIGHT(Common_Events[[#This Row],[Date]],4)</f>
        <v>2015</v>
      </c>
      <c r="G114" t="str">
        <f>LEFT(Common_Events[[#This Row],[Date]],FIND("-",Common_Events[[#This Row],[Date]],1)-1)</f>
        <v>25</v>
      </c>
      <c r="H114" t="str">
        <f>MID(Common_Events[[#This Row],[Date]],FIND("-",Common_Events[[#This Row],[Date]],1)+1,3)</f>
        <v>Jun</v>
      </c>
      <c r="I114" s="5">
        <f>DATEVALUE(Common_Events[[#This Row],[Month]]&amp;" "&amp;Common_Events[[#This Row],[Day]]&amp;", "&amp;Common_Events[[#This Row],[Year]])</f>
        <v>42180</v>
      </c>
    </row>
    <row r="115" spans="1:9" x14ac:dyDescent="0.25">
      <c r="A115" s="58" t="s">
        <v>409</v>
      </c>
      <c r="B115" s="58" t="s">
        <v>410</v>
      </c>
      <c r="C115" s="58" t="s">
        <v>17</v>
      </c>
      <c r="D115">
        <v>1041.5</v>
      </c>
      <c r="E115" s="32">
        <v>1043.5</v>
      </c>
      <c r="F115" t="str">
        <f>RIGHT(Common_Events[[#This Row],[Date]],4)</f>
        <v>2015</v>
      </c>
      <c r="G115" t="str">
        <f>LEFT(Common_Events[[#This Row],[Date]],FIND("-",Common_Events[[#This Row],[Date]],1)-1)</f>
        <v>12</v>
      </c>
      <c r="H115" t="str">
        <f>MID(Common_Events[[#This Row],[Date]],FIND("-",Common_Events[[#This Row],[Date]],1)+1,3)</f>
        <v>Jun</v>
      </c>
      <c r="I115" s="5">
        <f>DATEVALUE(Common_Events[[#This Row],[Month]]&amp;" "&amp;Common_Events[[#This Row],[Day]]&amp;", "&amp;Common_Events[[#This Row],[Year]])</f>
        <v>42167</v>
      </c>
    </row>
    <row r="116" spans="1:9" x14ac:dyDescent="0.25">
      <c r="A116" s="58" t="s">
        <v>372</v>
      </c>
      <c r="B116" s="58" t="s">
        <v>374</v>
      </c>
      <c r="C116" s="58" t="s">
        <v>17</v>
      </c>
      <c r="D116">
        <v>1005.5</v>
      </c>
      <c r="E116" s="32">
        <v>1044.5</v>
      </c>
      <c r="F116" t="str">
        <f>RIGHT(Common_Events[[#This Row],[Date]],4)</f>
        <v>2015</v>
      </c>
      <c r="G116" t="str">
        <f>LEFT(Common_Events[[#This Row],[Date]],FIND("-",Common_Events[[#This Row],[Date]],1)-1)</f>
        <v>22</v>
      </c>
      <c r="H116" t="str">
        <f>MID(Common_Events[[#This Row],[Date]],FIND("-",Common_Events[[#This Row],[Date]],1)+1,3)</f>
        <v>May</v>
      </c>
      <c r="I116" s="5">
        <f>DATEVALUE(Common_Events[[#This Row],[Month]]&amp;" "&amp;Common_Events[[#This Row],[Day]]&amp;", "&amp;Common_Events[[#This Row],[Year]])</f>
        <v>42146</v>
      </c>
    </row>
    <row r="117" spans="1:9" x14ac:dyDescent="0.25">
      <c r="A117" s="58" t="s">
        <v>160</v>
      </c>
      <c r="B117" s="58" t="s">
        <v>161</v>
      </c>
      <c r="C117" s="58" t="s">
        <v>17</v>
      </c>
      <c r="D117">
        <v>1016.3333333333334</v>
      </c>
      <c r="E117" s="32">
        <v>1055.3333333333333</v>
      </c>
      <c r="F117" t="str">
        <f>RIGHT(Common_Events[[#This Row],[Date]],4)</f>
        <v>2015</v>
      </c>
      <c r="G117" t="str">
        <f>LEFT(Common_Events[[#This Row],[Date]],FIND("-",Common_Events[[#This Row],[Date]],1)-1)</f>
        <v>15</v>
      </c>
      <c r="H117" t="str">
        <f>MID(Common_Events[[#This Row],[Date]],FIND("-",Common_Events[[#This Row],[Date]],1)+1,3)</f>
        <v>May</v>
      </c>
      <c r="I117" s="5">
        <f>DATEVALUE(Common_Events[[#This Row],[Month]]&amp;" "&amp;Common_Events[[#This Row],[Day]]&amp;", "&amp;Common_Events[[#This Row],[Year]])</f>
        <v>42139</v>
      </c>
    </row>
    <row r="118" spans="1:9" x14ac:dyDescent="0.25">
      <c r="A118" s="58" t="s">
        <v>157</v>
      </c>
      <c r="B118" s="58" t="s">
        <v>158</v>
      </c>
      <c r="C118" s="58" t="s">
        <v>17</v>
      </c>
      <c r="D118">
        <v>1029</v>
      </c>
      <c r="E118" s="32">
        <v>1066.6666666666667</v>
      </c>
      <c r="F118" t="str">
        <f>RIGHT(Common_Events[[#This Row],[Date]],4)</f>
        <v>2015</v>
      </c>
      <c r="G118" t="str">
        <f>LEFT(Common_Events[[#This Row],[Date]],FIND("-",Common_Events[[#This Row],[Date]],1)-1)</f>
        <v>30</v>
      </c>
      <c r="H118" t="str">
        <f>MID(Common_Events[[#This Row],[Date]],FIND("-",Common_Events[[#This Row],[Date]],1)+1,3)</f>
        <v>Apr</v>
      </c>
      <c r="I118" s="5">
        <f>DATEVALUE(Common_Events[[#This Row],[Month]]&amp;" "&amp;Common_Events[[#This Row],[Day]]&amp;", "&amp;Common_Events[[#This Row],[Year]])</f>
        <v>42124</v>
      </c>
    </row>
    <row r="119" spans="1:9" x14ac:dyDescent="0.25">
      <c r="A119" s="58" t="s">
        <v>387</v>
      </c>
      <c r="B119" s="58" t="s">
        <v>388</v>
      </c>
      <c r="C119" s="58" t="s">
        <v>17</v>
      </c>
      <c r="D119">
        <v>1042.6666666666667</v>
      </c>
      <c r="E119" s="32">
        <v>1058</v>
      </c>
      <c r="F119" t="str">
        <f>RIGHT(Common_Events[[#This Row],[Date]],4)</f>
        <v>2015</v>
      </c>
      <c r="G119" t="str">
        <f>LEFT(Common_Events[[#This Row],[Date]],FIND("-",Common_Events[[#This Row],[Date]],1)-1)</f>
        <v>11</v>
      </c>
      <c r="H119" t="str">
        <f>MID(Common_Events[[#This Row],[Date]],FIND("-",Common_Events[[#This Row],[Date]],1)+1,3)</f>
        <v>Apr</v>
      </c>
      <c r="I119" s="5">
        <f>DATEVALUE(Common_Events[[#This Row],[Month]]&amp;" "&amp;Common_Events[[#This Row],[Day]]&amp;", "&amp;Common_Events[[#This Row],[Year]])</f>
        <v>42105</v>
      </c>
    </row>
    <row r="120" spans="1:9" x14ac:dyDescent="0.25">
      <c r="A120" s="58" t="s">
        <v>189</v>
      </c>
      <c r="B120" s="58" t="s">
        <v>190</v>
      </c>
      <c r="C120" s="58" t="s">
        <v>17</v>
      </c>
      <c r="D120">
        <v>1047.75</v>
      </c>
      <c r="E120" s="32">
        <v>1062.75</v>
      </c>
      <c r="F120" t="str">
        <f>RIGHT(Common_Events[[#This Row],[Date]],4)</f>
        <v>2015</v>
      </c>
      <c r="G120" t="str">
        <f>LEFT(Common_Events[[#This Row],[Date]],FIND("-",Common_Events[[#This Row],[Date]],1)-1)</f>
        <v>24</v>
      </c>
      <c r="H120" t="str">
        <f>MID(Common_Events[[#This Row],[Date]],FIND("-",Common_Events[[#This Row],[Date]],1)+1,3)</f>
        <v>Feb</v>
      </c>
      <c r="I120" s="5">
        <f>DATEVALUE(Common_Events[[#This Row],[Month]]&amp;" "&amp;Common_Events[[#This Row],[Day]]&amp;", "&amp;Common_Events[[#This Row],[Year]])</f>
        <v>42059</v>
      </c>
    </row>
    <row r="121" spans="1:9" x14ac:dyDescent="0.25">
      <c r="A121" s="58" t="s">
        <v>442</v>
      </c>
      <c r="B121" s="58" t="s">
        <v>443</v>
      </c>
      <c r="C121" s="58" t="s">
        <v>17</v>
      </c>
      <c r="D121">
        <v>1025.3333333333333</v>
      </c>
      <c r="E121" s="32">
        <v>1057.6666666666667</v>
      </c>
      <c r="F121" t="str">
        <f>RIGHT(Common_Events[[#This Row],[Date]],4)</f>
        <v>2015</v>
      </c>
      <c r="G121" t="str">
        <f>LEFT(Common_Events[[#This Row],[Date]],FIND("-",Common_Events[[#This Row],[Date]],1)-1)</f>
        <v>20</v>
      </c>
      <c r="H121" t="str">
        <f>MID(Common_Events[[#This Row],[Date]],FIND("-",Common_Events[[#This Row],[Date]],1)+1,3)</f>
        <v>Feb</v>
      </c>
      <c r="I121" s="5">
        <f>DATEVALUE(Common_Events[[#This Row],[Month]]&amp;" "&amp;Common_Events[[#This Row],[Day]]&amp;", "&amp;Common_Events[[#This Row],[Year]])</f>
        <v>42055</v>
      </c>
    </row>
    <row r="122" spans="1:9" x14ac:dyDescent="0.25">
      <c r="A122" s="58" t="s">
        <v>431</v>
      </c>
      <c r="B122" s="58" t="s">
        <v>432</v>
      </c>
      <c r="C122" s="58" t="s">
        <v>17</v>
      </c>
      <c r="D122">
        <v>1045</v>
      </c>
      <c r="E122" s="32">
        <v>1059</v>
      </c>
      <c r="F122" t="str">
        <f>RIGHT(Common_Events[[#This Row],[Date]],4)</f>
        <v>2015</v>
      </c>
      <c r="G122" t="str">
        <f>LEFT(Common_Events[[#This Row],[Date]],FIND("-",Common_Events[[#This Row],[Date]],1)-1)</f>
        <v>29</v>
      </c>
      <c r="H122" t="str">
        <f>MID(Common_Events[[#This Row],[Date]],FIND("-",Common_Events[[#This Row],[Date]],1)+1,3)</f>
        <v>Jan</v>
      </c>
      <c r="I122" s="5">
        <f>DATEVALUE(Common_Events[[#This Row],[Month]]&amp;" "&amp;Common_Events[[#This Row],[Day]]&amp;", "&amp;Common_Events[[#This Row],[Year]])</f>
        <v>42033</v>
      </c>
    </row>
    <row r="123" spans="1:9" x14ac:dyDescent="0.25">
      <c r="A123" s="58" t="s">
        <v>450</v>
      </c>
      <c r="B123" s="58" t="s">
        <v>451</v>
      </c>
      <c r="C123" s="58" t="s">
        <v>17</v>
      </c>
      <c r="D123">
        <v>1036</v>
      </c>
      <c r="E123" s="32">
        <v>1039</v>
      </c>
      <c r="F123" t="str">
        <f>RIGHT(Common_Events[[#This Row],[Date]],4)</f>
        <v>2014</v>
      </c>
      <c r="G123" t="str">
        <f>LEFT(Common_Events[[#This Row],[Date]],FIND("-",Common_Events[[#This Row],[Date]],1)-1)</f>
        <v>6</v>
      </c>
      <c r="H123" t="str">
        <f>MID(Common_Events[[#This Row],[Date]],FIND("-",Common_Events[[#This Row],[Date]],1)+1,3)</f>
        <v>Dec</v>
      </c>
      <c r="I123" s="5">
        <f>DATEVALUE(Common_Events[[#This Row],[Month]]&amp;" "&amp;Common_Events[[#This Row],[Day]]&amp;", "&amp;Common_Events[[#This Row],[Year]])</f>
        <v>41979</v>
      </c>
    </row>
    <row r="124" spans="1:9" x14ac:dyDescent="0.25">
      <c r="A124" s="58" t="s">
        <v>106</v>
      </c>
      <c r="B124" s="58" t="s">
        <v>183</v>
      </c>
      <c r="C124" s="58" t="s">
        <v>17</v>
      </c>
      <c r="D124">
        <v>999.75</v>
      </c>
      <c r="E124" s="32">
        <v>1040.25</v>
      </c>
      <c r="F124" t="str">
        <f>RIGHT(Common_Events[[#This Row],[Date]],4)</f>
        <v>2014</v>
      </c>
      <c r="G124" t="str">
        <f>LEFT(Common_Events[[#This Row],[Date]],FIND("-",Common_Events[[#This Row],[Date]],1)-1)</f>
        <v>1</v>
      </c>
      <c r="H124" t="str">
        <f>MID(Common_Events[[#This Row],[Date]],FIND("-",Common_Events[[#This Row],[Date]],1)+1,3)</f>
        <v>Oct</v>
      </c>
      <c r="I124" s="5">
        <f>DATEVALUE(Common_Events[[#This Row],[Month]]&amp;" "&amp;Common_Events[[#This Row],[Day]]&amp;", "&amp;Common_Events[[#This Row],[Year]])</f>
        <v>41913</v>
      </c>
    </row>
    <row r="125" spans="1:9" x14ac:dyDescent="0.25">
      <c r="A125" s="58" t="s">
        <v>413</v>
      </c>
      <c r="B125" s="58" t="s">
        <v>414</v>
      </c>
      <c r="C125" s="58" t="s">
        <v>17</v>
      </c>
      <c r="D125">
        <v>1042</v>
      </c>
      <c r="E125" s="32">
        <v>1033</v>
      </c>
      <c r="F125" t="str">
        <f>RIGHT(Common_Events[[#This Row],[Date]],4)</f>
        <v>2014</v>
      </c>
      <c r="G125" t="str">
        <f>LEFT(Common_Events[[#This Row],[Date]],FIND("-",Common_Events[[#This Row],[Date]],1)-1)</f>
        <v>5</v>
      </c>
      <c r="H125" t="str">
        <f>MID(Common_Events[[#This Row],[Date]],FIND("-",Common_Events[[#This Row],[Date]],1)+1,3)</f>
        <v>Sep</v>
      </c>
      <c r="I125" s="5">
        <f>DATEVALUE(Common_Events[[#This Row],[Month]]&amp;" "&amp;Common_Events[[#This Row],[Day]]&amp;", "&amp;Common_Events[[#This Row],[Year]])</f>
        <v>41887</v>
      </c>
    </row>
    <row r="126" spans="1:9" x14ac:dyDescent="0.25">
      <c r="A126" s="58" t="s">
        <v>179</v>
      </c>
      <c r="B126" s="58" t="s">
        <v>180</v>
      </c>
      <c r="C126" s="58" t="s">
        <v>17</v>
      </c>
      <c r="D126">
        <v>1057</v>
      </c>
      <c r="E126" s="32">
        <v>1054.5714285714287</v>
      </c>
      <c r="F126" t="str">
        <f>RIGHT(Common_Events[[#This Row],[Date]],4)</f>
        <v>2014</v>
      </c>
      <c r="G126" t="str">
        <f>LEFT(Common_Events[[#This Row],[Date]],FIND("-",Common_Events[[#This Row],[Date]],1)-1)</f>
        <v>12</v>
      </c>
      <c r="H126" t="str">
        <f>MID(Common_Events[[#This Row],[Date]],FIND("-",Common_Events[[#This Row],[Date]],1)+1,3)</f>
        <v>Aug</v>
      </c>
      <c r="I126" s="5">
        <f>DATEVALUE(Common_Events[[#This Row],[Month]]&amp;" "&amp;Common_Events[[#This Row],[Day]]&amp;", "&amp;Common_Events[[#This Row],[Year]])</f>
        <v>41863</v>
      </c>
    </row>
    <row r="127" spans="1:9" x14ac:dyDescent="0.25">
      <c r="A127" s="58" t="s">
        <v>425</v>
      </c>
      <c r="B127" s="58" t="s">
        <v>426</v>
      </c>
      <c r="C127" s="58" t="s">
        <v>17</v>
      </c>
      <c r="D127">
        <v>1043.25</v>
      </c>
      <c r="E127" s="32">
        <v>1056</v>
      </c>
      <c r="F127" t="str">
        <f>RIGHT(Common_Events[[#This Row],[Date]],4)</f>
        <v>2014</v>
      </c>
      <c r="G127" t="str">
        <f>LEFT(Common_Events[[#This Row],[Date]],FIND("-",Common_Events[[#This Row],[Date]],1)-1)</f>
        <v>17</v>
      </c>
      <c r="H127" t="str">
        <f>MID(Common_Events[[#This Row],[Date]],FIND("-",Common_Events[[#This Row],[Date]],1)+1,3)</f>
        <v>Jul</v>
      </c>
      <c r="I127" s="5">
        <f>DATEVALUE(Common_Events[[#This Row],[Month]]&amp;" "&amp;Common_Events[[#This Row],[Day]]&amp;", "&amp;Common_Events[[#This Row],[Year]])</f>
        <v>41837</v>
      </c>
    </row>
    <row r="128" spans="1:9" x14ac:dyDescent="0.25">
      <c r="A128" s="58" t="s">
        <v>389</v>
      </c>
      <c r="B128" s="58" t="s">
        <v>424</v>
      </c>
      <c r="C128" s="58" t="s">
        <v>17</v>
      </c>
      <c r="D128">
        <v>1044.5</v>
      </c>
      <c r="E128" s="32">
        <v>1030</v>
      </c>
      <c r="F128" t="str">
        <f>RIGHT(Common_Events[[#This Row],[Date]],4)</f>
        <v>2014</v>
      </c>
      <c r="G128" t="str">
        <f>LEFT(Common_Events[[#This Row],[Date]],FIND("-",Common_Events[[#This Row],[Date]],1)-1)</f>
        <v>3</v>
      </c>
      <c r="H128" t="str">
        <f>MID(Common_Events[[#This Row],[Date]],FIND("-",Common_Events[[#This Row],[Date]],1)+1,3)</f>
        <v>Jul</v>
      </c>
      <c r="I128" s="5">
        <f>DATEVALUE(Common_Events[[#This Row],[Month]]&amp;" "&amp;Common_Events[[#This Row],[Day]]&amp;", "&amp;Common_Events[[#This Row],[Year]])</f>
        <v>41823</v>
      </c>
    </row>
    <row r="129" spans="1:9" x14ac:dyDescent="0.25">
      <c r="A129" s="58" t="s">
        <v>422</v>
      </c>
      <c r="B129" s="58" t="s">
        <v>423</v>
      </c>
      <c r="C129" s="58" t="s">
        <v>17</v>
      </c>
      <c r="D129">
        <v>1044.3333333333333</v>
      </c>
      <c r="E129" s="32">
        <v>1059.6666666666667</v>
      </c>
      <c r="F129" t="str">
        <f>RIGHT(Common_Events[[#This Row],[Date]],4)</f>
        <v>2014</v>
      </c>
      <c r="G129" t="str">
        <f>LEFT(Common_Events[[#This Row],[Date]],FIND("-",Common_Events[[#This Row],[Date]],1)-1)</f>
        <v>20</v>
      </c>
      <c r="H129" t="str">
        <f>MID(Common_Events[[#This Row],[Date]],FIND("-",Common_Events[[#This Row],[Date]],1)+1,3)</f>
        <v>Jun</v>
      </c>
      <c r="I129" s="5">
        <f>DATEVALUE(Common_Events[[#This Row],[Month]]&amp;" "&amp;Common_Events[[#This Row],[Day]]&amp;", "&amp;Common_Events[[#This Row],[Year]])</f>
        <v>41810</v>
      </c>
    </row>
    <row r="130" spans="1:9" x14ac:dyDescent="0.25">
      <c r="A130" s="58" t="s">
        <v>184</v>
      </c>
      <c r="B130" s="58" t="s">
        <v>185</v>
      </c>
      <c r="C130" s="58" t="s">
        <v>17</v>
      </c>
      <c r="D130">
        <v>1056.8</v>
      </c>
      <c r="E130" s="32">
        <v>1048.8</v>
      </c>
      <c r="F130" t="str">
        <f>RIGHT(Common_Events[[#This Row],[Date]],4)</f>
        <v>2014</v>
      </c>
      <c r="G130" t="str">
        <f>LEFT(Common_Events[[#This Row],[Date]],FIND("-",Common_Events[[#This Row],[Date]],1)-1)</f>
        <v>5</v>
      </c>
      <c r="H130" t="str">
        <f>MID(Common_Events[[#This Row],[Date]],FIND("-",Common_Events[[#This Row],[Date]],1)+1,3)</f>
        <v>Jun</v>
      </c>
      <c r="I130" s="5">
        <f>DATEVALUE(Common_Events[[#This Row],[Month]]&amp;" "&amp;Common_Events[[#This Row],[Day]]&amp;", "&amp;Common_Events[[#This Row],[Year]])</f>
        <v>41795</v>
      </c>
    </row>
    <row r="131" spans="1:9" x14ac:dyDescent="0.25">
      <c r="A131" s="58" t="s">
        <v>411</v>
      </c>
      <c r="B131" s="58" t="s">
        <v>412</v>
      </c>
      <c r="C131" s="58" t="s">
        <v>17</v>
      </c>
      <c r="D131">
        <v>1041</v>
      </c>
      <c r="E131" s="32">
        <v>1045.6666666666667</v>
      </c>
      <c r="F131" t="str">
        <f>RIGHT(Common_Events[[#This Row],[Date]],4)</f>
        <v>2014</v>
      </c>
      <c r="G131" t="str">
        <f>LEFT(Common_Events[[#This Row],[Date]],FIND("-",Common_Events[[#This Row],[Date]],1)-1)</f>
        <v>16</v>
      </c>
      <c r="H131" t="str">
        <f>MID(Common_Events[[#This Row],[Date]],FIND("-",Common_Events[[#This Row],[Date]],1)+1,3)</f>
        <v>May</v>
      </c>
      <c r="I131" s="5">
        <f>DATEVALUE(Common_Events[[#This Row],[Month]]&amp;" "&amp;Common_Events[[#This Row],[Day]]&amp;", "&amp;Common_Events[[#This Row],[Year]])</f>
        <v>41775</v>
      </c>
    </row>
    <row r="132" spans="1:9" x14ac:dyDescent="0.25">
      <c r="A132" s="58" t="s">
        <v>417</v>
      </c>
      <c r="B132" s="58" t="s">
        <v>418</v>
      </c>
      <c r="C132" s="58" t="s">
        <v>17</v>
      </c>
      <c r="D132">
        <v>1022.6666666666666</v>
      </c>
      <c r="E132" s="32">
        <v>1043.3333333333333</v>
      </c>
      <c r="F132" t="str">
        <f>RIGHT(Common_Events[[#This Row],[Date]],4)</f>
        <v>2014</v>
      </c>
      <c r="G132" t="str">
        <f>LEFT(Common_Events[[#This Row],[Date]],FIND("-",Common_Events[[#This Row],[Date]],1)-1)</f>
        <v>2</v>
      </c>
      <c r="H132" t="str">
        <f>MID(Common_Events[[#This Row],[Date]],FIND("-",Common_Events[[#This Row],[Date]],1)+1,3)</f>
        <v>May</v>
      </c>
      <c r="I132" s="5">
        <f>DATEVALUE(Common_Events[[#This Row],[Month]]&amp;" "&amp;Common_Events[[#This Row],[Day]]&amp;", "&amp;Common_Events[[#This Row],[Year]])</f>
        <v>41761</v>
      </c>
    </row>
    <row r="133" spans="1:9" x14ac:dyDescent="0.25">
      <c r="A133" s="58" t="s">
        <v>446</v>
      </c>
      <c r="B133" s="58" t="s">
        <v>447</v>
      </c>
      <c r="C133" s="58" t="s">
        <v>17</v>
      </c>
      <c r="D133">
        <v>1053.3333333333333</v>
      </c>
      <c r="E133" s="32">
        <v>1041.3333333333333</v>
      </c>
      <c r="F133" t="str">
        <f>RIGHT(Common_Events[[#This Row],[Date]],4)</f>
        <v>2014</v>
      </c>
      <c r="G133" t="str">
        <f>LEFT(Common_Events[[#This Row],[Date]],FIND("-",Common_Events[[#This Row],[Date]],1)-1)</f>
        <v>12</v>
      </c>
      <c r="H133" t="str">
        <f>MID(Common_Events[[#This Row],[Date]],FIND("-",Common_Events[[#This Row],[Date]],1)+1,3)</f>
        <v>Apr</v>
      </c>
      <c r="I133" s="5">
        <f>DATEVALUE(Common_Events[[#This Row],[Month]]&amp;" "&amp;Common_Events[[#This Row],[Day]]&amp;", "&amp;Common_Events[[#This Row],[Year]])</f>
        <v>41741</v>
      </c>
    </row>
    <row r="134" spans="1:9" x14ac:dyDescent="0.25">
      <c r="A134" s="58" t="s">
        <v>444</v>
      </c>
      <c r="B134" s="58" t="s">
        <v>445</v>
      </c>
      <c r="C134" s="58" t="s">
        <v>17</v>
      </c>
      <c r="D134">
        <v>1044</v>
      </c>
      <c r="E134" s="32">
        <v>1041</v>
      </c>
      <c r="F134" t="str">
        <f>RIGHT(Common_Events[[#This Row],[Date]],4)</f>
        <v>2014</v>
      </c>
      <c r="G134" t="str">
        <f>LEFT(Common_Events[[#This Row],[Date]],FIND("-",Common_Events[[#This Row],[Date]],1)-1)</f>
        <v>29</v>
      </c>
      <c r="H134" t="str">
        <f>MID(Common_Events[[#This Row],[Date]],FIND("-",Common_Events[[#This Row],[Date]],1)+1,3)</f>
        <v>Mar</v>
      </c>
      <c r="I134" s="5">
        <f>DATEVALUE(Common_Events[[#This Row],[Month]]&amp;" "&amp;Common_Events[[#This Row],[Day]]&amp;", "&amp;Common_Events[[#This Row],[Year]])</f>
        <v>41727</v>
      </c>
    </row>
    <row r="135" spans="1:9" x14ac:dyDescent="0.25">
      <c r="A135" s="58" t="s">
        <v>454</v>
      </c>
      <c r="B135" s="58" t="s">
        <v>455</v>
      </c>
      <c r="C135" s="58" t="s">
        <v>17</v>
      </c>
      <c r="D135">
        <v>1085.3333333333333</v>
      </c>
      <c r="E135" s="32">
        <v>1061</v>
      </c>
      <c r="F135" t="str">
        <f>RIGHT(Common_Events[[#This Row],[Date]],4)</f>
        <v>2014</v>
      </c>
      <c r="G135" t="str">
        <f>LEFT(Common_Events[[#This Row],[Date]],FIND("-",Common_Events[[#This Row],[Date]],1)-1)</f>
        <v>21</v>
      </c>
      <c r="H135" t="str">
        <f>MID(Common_Events[[#This Row],[Date]],FIND("-",Common_Events[[#This Row],[Date]],1)+1,3)</f>
        <v>Mar</v>
      </c>
      <c r="I135" s="5">
        <f>DATEVALUE(Common_Events[[#This Row],[Month]]&amp;" "&amp;Common_Events[[#This Row],[Day]]&amp;", "&amp;Common_Events[[#This Row],[Year]])</f>
        <v>41719</v>
      </c>
    </row>
    <row r="136" spans="1:9" x14ac:dyDescent="0.25">
      <c r="A136" s="58" t="s">
        <v>95</v>
      </c>
      <c r="B136" s="58" t="s">
        <v>96</v>
      </c>
      <c r="C136" s="58" t="s">
        <v>17</v>
      </c>
      <c r="D136">
        <v>1032.75</v>
      </c>
      <c r="E136" s="32">
        <v>1057</v>
      </c>
      <c r="F136" t="str">
        <f>RIGHT(Common_Events[[#This Row],[Date]],4)</f>
        <v>2014</v>
      </c>
      <c r="G136" t="str">
        <f>LEFT(Common_Events[[#This Row],[Date]],FIND("-",Common_Events[[#This Row],[Date]],1)-1)</f>
        <v>26</v>
      </c>
      <c r="H136" t="str">
        <f>MID(Common_Events[[#This Row],[Date]],FIND("-",Common_Events[[#This Row],[Date]],1)+1,3)</f>
        <v>Feb</v>
      </c>
      <c r="I136" s="5">
        <f>DATEVALUE(Common_Events[[#This Row],[Month]]&amp;" "&amp;Common_Events[[#This Row],[Day]]&amp;", "&amp;Common_Events[[#This Row],[Year]])</f>
        <v>41696</v>
      </c>
    </row>
    <row r="137" spans="1:9" x14ac:dyDescent="0.25">
      <c r="A137" s="58" t="s">
        <v>440</v>
      </c>
      <c r="B137" s="58" t="s">
        <v>441</v>
      </c>
      <c r="C137" s="58" t="s">
        <v>17</v>
      </c>
      <c r="D137">
        <v>1038</v>
      </c>
      <c r="E137" s="32">
        <v>1040.6666666666667</v>
      </c>
      <c r="F137" t="str">
        <f>RIGHT(Common_Events[[#This Row],[Date]],4)</f>
        <v>2014</v>
      </c>
      <c r="G137" t="str">
        <f>LEFT(Common_Events[[#This Row],[Date]],FIND("-",Common_Events[[#This Row],[Date]],1)-1)</f>
        <v>21</v>
      </c>
      <c r="H137" t="str">
        <f>MID(Common_Events[[#This Row],[Date]],FIND("-",Common_Events[[#This Row],[Date]],1)+1,3)</f>
        <v>Feb</v>
      </c>
      <c r="I137" s="5">
        <f>DATEVALUE(Common_Events[[#This Row],[Month]]&amp;" "&amp;Common_Events[[#This Row],[Day]]&amp;", "&amp;Common_Events[[#This Row],[Year]])</f>
        <v>41691</v>
      </c>
    </row>
    <row r="138" spans="1:9" x14ac:dyDescent="0.25">
      <c r="A138" s="58" t="s">
        <v>385</v>
      </c>
      <c r="B138" s="58" t="s">
        <v>386</v>
      </c>
      <c r="C138" s="58" t="s">
        <v>17</v>
      </c>
      <c r="D138">
        <v>1039</v>
      </c>
      <c r="E138" s="32">
        <v>1064</v>
      </c>
      <c r="F138" t="str">
        <f>RIGHT(Common_Events[[#This Row],[Date]],4)</f>
        <v>2013</v>
      </c>
      <c r="G138" t="str">
        <f>LEFT(Common_Events[[#This Row],[Date]],FIND("-",Common_Events[[#This Row],[Date]],1)-1)</f>
        <v>26</v>
      </c>
      <c r="H138" t="str">
        <f>MID(Common_Events[[#This Row],[Date]],FIND("-",Common_Events[[#This Row],[Date]],1)+1,3)</f>
        <v>Oct</v>
      </c>
      <c r="I138" s="5">
        <f>DATEVALUE(Common_Events[[#This Row],[Month]]&amp;" "&amp;Common_Events[[#This Row],[Day]]&amp;", "&amp;Common_Events[[#This Row],[Year]])</f>
        <v>41573</v>
      </c>
    </row>
    <row r="139" spans="1:9" x14ac:dyDescent="0.25">
      <c r="A139" s="58" t="s">
        <v>106</v>
      </c>
      <c r="B139" s="58" t="s">
        <v>107</v>
      </c>
      <c r="C139" s="58" t="s">
        <v>17</v>
      </c>
      <c r="D139">
        <v>1018.25</v>
      </c>
      <c r="E139" s="32">
        <v>1038.75</v>
      </c>
      <c r="F139" t="str">
        <f>RIGHT(Common_Events[[#This Row],[Date]],4)</f>
        <v>2013</v>
      </c>
      <c r="G139" t="str">
        <f>LEFT(Common_Events[[#This Row],[Date]],FIND("-",Common_Events[[#This Row],[Date]],1)-1)</f>
        <v>2</v>
      </c>
      <c r="H139" t="str">
        <f>MID(Common_Events[[#This Row],[Date]],FIND("-",Common_Events[[#This Row],[Date]],1)+1,3)</f>
        <v>Oct</v>
      </c>
      <c r="I139" s="5">
        <f>DATEVALUE(Common_Events[[#This Row],[Month]]&amp;" "&amp;Common_Events[[#This Row],[Day]]&amp;", "&amp;Common_Events[[#This Row],[Year]])</f>
        <v>41549</v>
      </c>
    </row>
    <row r="140" spans="1:9" x14ac:dyDescent="0.25">
      <c r="A140" s="58" t="s">
        <v>401</v>
      </c>
      <c r="B140" s="58" t="s">
        <v>402</v>
      </c>
      <c r="C140" s="58" t="s">
        <v>17</v>
      </c>
      <c r="D140">
        <v>1040.25</v>
      </c>
      <c r="E140" s="32">
        <v>1076.75</v>
      </c>
      <c r="F140" t="str">
        <f>RIGHT(Common_Events[[#This Row],[Date]],4)</f>
        <v>2013</v>
      </c>
      <c r="G140" t="str">
        <f>LEFT(Common_Events[[#This Row],[Date]],FIND("-",Common_Events[[#This Row],[Date]],1)-1)</f>
        <v>22</v>
      </c>
      <c r="H140" t="str">
        <f>MID(Common_Events[[#This Row],[Date]],FIND("-",Common_Events[[#This Row],[Date]],1)+1,3)</f>
        <v>Aug</v>
      </c>
      <c r="I140" s="5">
        <f>DATEVALUE(Common_Events[[#This Row],[Month]]&amp;" "&amp;Common_Events[[#This Row],[Day]]&amp;", "&amp;Common_Events[[#This Row],[Year]])</f>
        <v>41508</v>
      </c>
    </row>
    <row r="141" spans="1:9" x14ac:dyDescent="0.25">
      <c r="A141" s="58" t="s">
        <v>99</v>
      </c>
      <c r="B141" s="58" t="s">
        <v>100</v>
      </c>
      <c r="C141" s="58" t="s">
        <v>17</v>
      </c>
      <c r="D141">
        <v>1044.1428571428571</v>
      </c>
      <c r="E141" s="32">
        <v>1054.8571428571429</v>
      </c>
      <c r="F141" t="str">
        <f>RIGHT(Common_Events[[#This Row],[Date]],4)</f>
        <v>2013</v>
      </c>
      <c r="G141" t="str">
        <f>LEFT(Common_Events[[#This Row],[Date]],FIND("-",Common_Events[[#This Row],[Date]],1)-1)</f>
        <v>3</v>
      </c>
      <c r="H141" t="str">
        <f>MID(Common_Events[[#This Row],[Date]],FIND("-",Common_Events[[#This Row],[Date]],1)+1,3)</f>
        <v>Aug</v>
      </c>
      <c r="I141" s="5">
        <f>DATEVALUE(Common_Events[[#This Row],[Month]]&amp;" "&amp;Common_Events[[#This Row],[Day]]&amp;", "&amp;Common_Events[[#This Row],[Year]])</f>
        <v>41489</v>
      </c>
    </row>
    <row r="142" spans="1:9" x14ac:dyDescent="0.25">
      <c r="A142" s="58" t="s">
        <v>86</v>
      </c>
      <c r="B142" s="58" t="s">
        <v>391</v>
      </c>
      <c r="C142" s="58" t="s">
        <v>17</v>
      </c>
      <c r="D142">
        <v>1041</v>
      </c>
      <c r="E142" s="32">
        <v>1056.25</v>
      </c>
      <c r="F142" t="str">
        <f>RIGHT(Common_Events[[#This Row],[Date]],4)</f>
        <v>2013</v>
      </c>
      <c r="G142" t="str">
        <f>LEFT(Common_Events[[#This Row],[Date]],FIND("-",Common_Events[[#This Row],[Date]],1)-1)</f>
        <v>18</v>
      </c>
      <c r="H142" t="str">
        <f>MID(Common_Events[[#This Row],[Date]],FIND("-",Common_Events[[#This Row],[Date]],1)+1,3)</f>
        <v>Jul</v>
      </c>
      <c r="I142" s="5">
        <f>DATEVALUE(Common_Events[[#This Row],[Month]]&amp;" "&amp;Common_Events[[#This Row],[Day]]&amp;", "&amp;Common_Events[[#This Row],[Year]])</f>
        <v>41473</v>
      </c>
    </row>
    <row r="143" spans="1:9" x14ac:dyDescent="0.25">
      <c r="A143" s="58" t="s">
        <v>81</v>
      </c>
      <c r="B143" s="58" t="s">
        <v>102</v>
      </c>
      <c r="C143" s="58" t="s">
        <v>17</v>
      </c>
      <c r="D143">
        <v>1049.25</v>
      </c>
      <c r="E143" s="32">
        <v>1027.25</v>
      </c>
      <c r="F143" t="str">
        <f>RIGHT(Common_Events[[#This Row],[Date]],4)</f>
        <v>2013</v>
      </c>
      <c r="G143" t="str">
        <f>LEFT(Common_Events[[#This Row],[Date]],FIND("-",Common_Events[[#This Row],[Date]],1)-1)</f>
        <v>28</v>
      </c>
      <c r="H143" t="str">
        <f>MID(Common_Events[[#This Row],[Date]],FIND("-",Common_Events[[#This Row],[Date]],1)+1,3)</f>
        <v>Jun</v>
      </c>
      <c r="I143" s="5">
        <f>DATEVALUE(Common_Events[[#This Row],[Month]]&amp;" "&amp;Common_Events[[#This Row],[Day]]&amp;", "&amp;Common_Events[[#This Row],[Year]])</f>
        <v>41453</v>
      </c>
    </row>
    <row r="144" spans="1:9" x14ac:dyDescent="0.25">
      <c r="A144" s="58" t="s">
        <v>76</v>
      </c>
      <c r="B144" s="58" t="s">
        <v>511</v>
      </c>
      <c r="C144" s="58" t="s">
        <v>17</v>
      </c>
      <c r="D144">
        <v>1037.3333333333333</v>
      </c>
      <c r="E144" s="32">
        <v>1038</v>
      </c>
      <c r="F144" t="str">
        <f>RIGHT(Common_Events[[#This Row],[Date]],4)</f>
        <v>2013</v>
      </c>
      <c r="G144" t="str">
        <f>LEFT(Common_Events[[#This Row],[Date]],FIND("-",Common_Events[[#This Row],[Date]],1)-1)</f>
        <v>8</v>
      </c>
      <c r="H144" t="str">
        <f>MID(Common_Events[[#This Row],[Date]],FIND("-",Common_Events[[#This Row],[Date]],1)+1,3)</f>
        <v>Jun</v>
      </c>
      <c r="I144" s="5">
        <f>DATEVALUE(Common_Events[[#This Row],[Month]]&amp;" "&amp;Common_Events[[#This Row],[Day]]&amp;", "&amp;Common_Events[[#This Row],[Year]])</f>
        <v>41433</v>
      </c>
    </row>
    <row r="145" spans="1:9" x14ac:dyDescent="0.25">
      <c r="A145" s="58" t="s">
        <v>191</v>
      </c>
      <c r="B145" s="58" t="s">
        <v>510</v>
      </c>
      <c r="C145" s="58" t="s">
        <v>17</v>
      </c>
      <c r="D145">
        <v>1064.3333333333333</v>
      </c>
      <c r="E145" s="32">
        <v>1035</v>
      </c>
      <c r="F145" t="str">
        <f>RIGHT(Common_Events[[#This Row],[Date]],4)</f>
        <v>2013</v>
      </c>
      <c r="G145" t="str">
        <f>LEFT(Common_Events[[#This Row],[Date]],FIND("-",Common_Events[[#This Row],[Date]],1)-1)</f>
        <v>31</v>
      </c>
      <c r="H145" t="str">
        <f>MID(Common_Events[[#This Row],[Date]],FIND("-",Common_Events[[#This Row],[Date]],1)+1,3)</f>
        <v>May</v>
      </c>
      <c r="I145" s="5">
        <f>DATEVALUE(Common_Events[[#This Row],[Month]]&amp;" "&amp;Common_Events[[#This Row],[Day]]&amp;", "&amp;Common_Events[[#This Row],[Year]])</f>
        <v>41425</v>
      </c>
    </row>
    <row r="146" spans="1:9" x14ac:dyDescent="0.25">
      <c r="A146" s="58" t="s">
        <v>79</v>
      </c>
      <c r="B146" s="58" t="s">
        <v>80</v>
      </c>
      <c r="C146" s="58" t="s">
        <v>17</v>
      </c>
      <c r="D146">
        <v>1037.3333333333333</v>
      </c>
      <c r="E146" s="32">
        <v>1050.6666666666667</v>
      </c>
      <c r="F146" t="str">
        <f>RIGHT(Common_Events[[#This Row],[Date]],4)</f>
        <v>2013</v>
      </c>
      <c r="G146" t="str">
        <f>LEFT(Common_Events[[#This Row],[Date]],FIND("-",Common_Events[[#This Row],[Date]],1)-1)</f>
        <v>26</v>
      </c>
      <c r="H146" t="str">
        <f>MID(Common_Events[[#This Row],[Date]],FIND("-",Common_Events[[#This Row],[Date]],1)+1,3)</f>
        <v>Apr</v>
      </c>
      <c r="I146" s="5">
        <f>DATEVALUE(Common_Events[[#This Row],[Month]]&amp;" "&amp;Common_Events[[#This Row],[Day]]&amp;", "&amp;Common_Events[[#This Row],[Year]])</f>
        <v>41390</v>
      </c>
    </row>
    <row r="147" spans="1:9" x14ac:dyDescent="0.25">
      <c r="A147" s="58" t="s">
        <v>157</v>
      </c>
      <c r="B147" s="58" t="s">
        <v>509</v>
      </c>
      <c r="C147" s="58" t="s">
        <v>17</v>
      </c>
      <c r="D147">
        <v>1015.6666666666666</v>
      </c>
      <c r="E147" s="32">
        <v>1049.6666666666667</v>
      </c>
      <c r="F147" t="str">
        <f>RIGHT(Common_Events[[#This Row],[Date]],4)</f>
        <v>2013</v>
      </c>
      <c r="G147" t="str">
        <f>LEFT(Common_Events[[#This Row],[Date]],FIND("-",Common_Events[[#This Row],[Date]],1)-1)</f>
        <v>12</v>
      </c>
      <c r="H147" t="str">
        <f>MID(Common_Events[[#This Row],[Date]],FIND("-",Common_Events[[#This Row],[Date]],1)+1,3)</f>
        <v>Apr</v>
      </c>
      <c r="I147" s="5">
        <f>DATEVALUE(Common_Events[[#This Row],[Month]]&amp;" "&amp;Common_Events[[#This Row],[Day]]&amp;", "&amp;Common_Events[[#This Row],[Year]])</f>
        <v>41376</v>
      </c>
    </row>
    <row r="148" spans="1:9" x14ac:dyDescent="0.25">
      <c r="A148" s="58" t="s">
        <v>454</v>
      </c>
      <c r="B148" s="58" t="s">
        <v>540</v>
      </c>
      <c r="C148" s="58" t="s">
        <v>17</v>
      </c>
      <c r="D148">
        <v>1070.6666666666667</v>
      </c>
      <c r="E148" s="32">
        <v>1050</v>
      </c>
      <c r="F148" t="str">
        <f>RIGHT(Common_Events[[#This Row],[Date]],4)</f>
        <v>2013</v>
      </c>
      <c r="G148" t="str">
        <f>LEFT(Common_Events[[#This Row],[Date]],FIND("-",Common_Events[[#This Row],[Date]],1)-1)</f>
        <v>15</v>
      </c>
      <c r="H148" t="str">
        <f>MID(Common_Events[[#This Row],[Date]],FIND("-",Common_Events[[#This Row],[Date]],1)+1,3)</f>
        <v>Mar</v>
      </c>
      <c r="I148" s="5">
        <f>DATEVALUE(Common_Events[[#This Row],[Month]]&amp;" "&amp;Common_Events[[#This Row],[Day]]&amp;", "&amp;Common_Events[[#This Row],[Year]])</f>
        <v>41348</v>
      </c>
    </row>
    <row r="149" spans="1:9" x14ac:dyDescent="0.25">
      <c r="A149" s="58" t="s">
        <v>72</v>
      </c>
      <c r="B149" s="58" t="s">
        <v>73</v>
      </c>
      <c r="C149" s="58" t="s">
        <v>17</v>
      </c>
      <c r="D149">
        <v>1066.75</v>
      </c>
      <c r="E149" s="32">
        <v>1081.25</v>
      </c>
      <c r="F149" t="str">
        <f>RIGHT(Common_Events[[#This Row],[Date]],4)</f>
        <v>2013</v>
      </c>
      <c r="G149" t="str">
        <f>LEFT(Common_Events[[#This Row],[Date]],FIND("-",Common_Events[[#This Row],[Date]],1)-1)</f>
        <v>27</v>
      </c>
      <c r="H149" t="str">
        <f>MID(Common_Events[[#This Row],[Date]],FIND("-",Common_Events[[#This Row],[Date]],1)+1,3)</f>
        <v>Feb</v>
      </c>
      <c r="I149" s="5">
        <f>DATEVALUE(Common_Events[[#This Row],[Month]]&amp;" "&amp;Common_Events[[#This Row],[Day]]&amp;", "&amp;Common_Events[[#This Row],[Year]])</f>
        <v>41332</v>
      </c>
    </row>
    <row r="150" spans="1:9" x14ac:dyDescent="0.25">
      <c r="A150" s="58" t="s">
        <v>520</v>
      </c>
      <c r="B150" s="58" t="s">
        <v>521</v>
      </c>
      <c r="C150" s="58" t="s">
        <v>17</v>
      </c>
      <c r="D150">
        <v>1040.3333333333333</v>
      </c>
      <c r="E150" s="32">
        <v>1035.6666666666667</v>
      </c>
      <c r="F150" t="str">
        <f>RIGHT(Common_Events[[#This Row],[Date]],4)</f>
        <v>2013</v>
      </c>
      <c r="G150" t="str">
        <f>LEFT(Common_Events[[#This Row],[Date]],FIND("-",Common_Events[[#This Row],[Date]],1)-1)</f>
        <v>22</v>
      </c>
      <c r="H150" t="str">
        <f>MID(Common_Events[[#This Row],[Date]],FIND("-",Common_Events[[#This Row],[Date]],1)+1,3)</f>
        <v>Feb</v>
      </c>
      <c r="I150" s="5">
        <f>DATEVALUE(Common_Events[[#This Row],[Month]]&amp;" "&amp;Common_Events[[#This Row],[Day]]&amp;", "&amp;Common_Events[[#This Row],[Year]])</f>
        <v>41327</v>
      </c>
    </row>
    <row r="151" spans="1:9" x14ac:dyDescent="0.25">
      <c r="A151" s="58" t="s">
        <v>502</v>
      </c>
      <c r="B151" s="58" t="s">
        <v>503</v>
      </c>
      <c r="C151" s="58" t="s">
        <v>17</v>
      </c>
      <c r="D151">
        <v>1058</v>
      </c>
      <c r="E151" s="32">
        <v>1048</v>
      </c>
      <c r="F151" t="str">
        <f>RIGHT(Common_Events[[#This Row],[Date]],4)</f>
        <v>2012</v>
      </c>
      <c r="G151" t="str">
        <f>LEFT(Common_Events[[#This Row],[Date]],FIND("-",Common_Events[[#This Row],[Date]],1)-1)</f>
        <v>8</v>
      </c>
      <c r="H151" t="str">
        <f>MID(Common_Events[[#This Row],[Date]],FIND("-",Common_Events[[#This Row],[Date]],1)+1,3)</f>
        <v>Dec</v>
      </c>
      <c r="I151" s="5">
        <f>DATEVALUE(Common_Events[[#This Row],[Month]]&amp;" "&amp;Common_Events[[#This Row],[Day]]&amp;", "&amp;Common_Events[[#This Row],[Year]])</f>
        <v>41251</v>
      </c>
    </row>
    <row r="152" spans="1:9" x14ac:dyDescent="0.25">
      <c r="A152" s="58" t="s">
        <v>470</v>
      </c>
      <c r="B152" s="58" t="s">
        <v>471</v>
      </c>
      <c r="C152" s="58" t="s">
        <v>17</v>
      </c>
      <c r="D152">
        <v>1053.75</v>
      </c>
      <c r="E152" s="32">
        <v>1017.75</v>
      </c>
      <c r="F152" t="str">
        <f>RIGHT(Common_Events[[#This Row],[Date]],4)</f>
        <v>2012</v>
      </c>
      <c r="G152" t="str">
        <f>LEFT(Common_Events[[#This Row],[Date]],FIND("-",Common_Events[[#This Row],[Date]],1)-1)</f>
        <v>1</v>
      </c>
      <c r="H152" t="str">
        <f>MID(Common_Events[[#This Row],[Date]],FIND("-",Common_Events[[#This Row],[Date]],1)+1,3)</f>
        <v>Dec</v>
      </c>
      <c r="I152" s="5">
        <f>DATEVALUE(Common_Events[[#This Row],[Month]]&amp;" "&amp;Common_Events[[#This Row],[Day]]&amp;", "&amp;Common_Events[[#This Row],[Year]])</f>
        <v>41244</v>
      </c>
    </row>
    <row r="153" spans="1:9" x14ac:dyDescent="0.25">
      <c r="A153" s="58" t="s">
        <v>474</v>
      </c>
      <c r="B153" s="58" t="s">
        <v>475</v>
      </c>
      <c r="C153" s="58" t="s">
        <v>17</v>
      </c>
      <c r="D153">
        <v>1061.5</v>
      </c>
      <c r="E153" s="32">
        <v>1028.5</v>
      </c>
      <c r="F153" t="str">
        <f>RIGHT(Common_Events[[#This Row],[Date]],4)</f>
        <v>2012</v>
      </c>
      <c r="G153" t="str">
        <f>LEFT(Common_Events[[#This Row],[Date]],FIND("-",Common_Events[[#This Row],[Date]],1)-1)</f>
        <v>17</v>
      </c>
      <c r="H153" t="str">
        <f>MID(Common_Events[[#This Row],[Date]],FIND("-",Common_Events[[#This Row],[Date]],1)+1,3)</f>
        <v>Nov</v>
      </c>
      <c r="I153" s="5">
        <f>DATEVALUE(Common_Events[[#This Row],[Month]]&amp;" "&amp;Common_Events[[#This Row],[Day]]&amp;", "&amp;Common_Events[[#This Row],[Year]])</f>
        <v>41230</v>
      </c>
    </row>
    <row r="154" spans="1:9" x14ac:dyDescent="0.25">
      <c r="A154" s="58" t="s">
        <v>478</v>
      </c>
      <c r="B154" s="58" t="s">
        <v>138</v>
      </c>
      <c r="C154" s="58" t="s">
        <v>17</v>
      </c>
      <c r="D154">
        <v>1072</v>
      </c>
      <c r="E154" s="32">
        <v>1047.3333333333333</v>
      </c>
      <c r="F154" t="str">
        <f>RIGHT(Common_Events[[#This Row],[Date]],4)</f>
        <v>2012</v>
      </c>
      <c r="G154" t="str">
        <f>LEFT(Common_Events[[#This Row],[Date]],FIND("-",Common_Events[[#This Row],[Date]],1)-1)</f>
        <v>10</v>
      </c>
      <c r="H154" t="str">
        <f>MID(Common_Events[[#This Row],[Date]],FIND("-",Common_Events[[#This Row],[Date]],1)+1,3)</f>
        <v>Nov</v>
      </c>
      <c r="I154" s="5">
        <f>DATEVALUE(Common_Events[[#This Row],[Month]]&amp;" "&amp;Common_Events[[#This Row],[Day]]&amp;", "&amp;Common_Events[[#This Row],[Year]])</f>
        <v>41223</v>
      </c>
    </row>
    <row r="155" spans="1:9" x14ac:dyDescent="0.25">
      <c r="A155" s="58" t="s">
        <v>476</v>
      </c>
      <c r="B155" s="58" t="s">
        <v>477</v>
      </c>
      <c r="C155" s="58" t="s">
        <v>17</v>
      </c>
      <c r="D155">
        <v>1042.6666666666667</v>
      </c>
      <c r="E155" s="32">
        <v>1028.6666666666667</v>
      </c>
      <c r="F155" t="str">
        <f>RIGHT(Common_Events[[#This Row],[Date]],4)</f>
        <v>2012</v>
      </c>
      <c r="G155" t="str">
        <f>LEFT(Common_Events[[#This Row],[Date]],FIND("-",Common_Events[[#This Row],[Date]],1)-1)</f>
        <v>3</v>
      </c>
      <c r="H155" t="str">
        <f>MID(Common_Events[[#This Row],[Date]],FIND("-",Common_Events[[#This Row],[Date]],1)+1,3)</f>
        <v>Nov</v>
      </c>
      <c r="I155" s="5">
        <f>DATEVALUE(Common_Events[[#This Row],[Month]]&amp;" "&amp;Common_Events[[#This Row],[Day]]&amp;", "&amp;Common_Events[[#This Row],[Year]])</f>
        <v>41216</v>
      </c>
    </row>
    <row r="156" spans="1:9" x14ac:dyDescent="0.25">
      <c r="A156" s="58" t="s">
        <v>460</v>
      </c>
      <c r="B156" s="58" t="s">
        <v>461</v>
      </c>
      <c r="C156" s="58" t="s">
        <v>17</v>
      </c>
      <c r="D156">
        <v>1035.3333333333333</v>
      </c>
      <c r="E156" s="32">
        <v>1035</v>
      </c>
      <c r="F156" t="str">
        <f>RIGHT(Common_Events[[#This Row],[Date]],4)</f>
        <v>2012</v>
      </c>
      <c r="G156" t="str">
        <f>LEFT(Common_Events[[#This Row],[Date]],FIND("-",Common_Events[[#This Row],[Date]],1)-1)</f>
        <v>27</v>
      </c>
      <c r="H156" t="str">
        <f>MID(Common_Events[[#This Row],[Date]],FIND("-",Common_Events[[#This Row],[Date]],1)+1,3)</f>
        <v>Oct</v>
      </c>
      <c r="I156" s="5">
        <f>DATEVALUE(Common_Events[[#This Row],[Month]]&amp;" "&amp;Common_Events[[#This Row],[Day]]&amp;", "&amp;Common_Events[[#This Row],[Year]])</f>
        <v>41209</v>
      </c>
    </row>
    <row r="157" spans="1:9" x14ac:dyDescent="0.25">
      <c r="A157" s="58" t="s">
        <v>466</v>
      </c>
      <c r="B157" s="58" t="s">
        <v>467</v>
      </c>
      <c r="C157" s="58" t="s">
        <v>17</v>
      </c>
      <c r="D157">
        <v>1017.6666666666666</v>
      </c>
      <c r="E157" s="32">
        <v>1014.3333333333334</v>
      </c>
      <c r="F157" t="str">
        <f>RIGHT(Common_Events[[#This Row],[Date]],4)</f>
        <v>2012</v>
      </c>
      <c r="G157" t="str">
        <f>LEFT(Common_Events[[#This Row],[Date]],FIND("-",Common_Events[[#This Row],[Date]],1)-1)</f>
        <v>13</v>
      </c>
      <c r="H157" t="str">
        <f>MID(Common_Events[[#This Row],[Date]],FIND("-",Common_Events[[#This Row],[Date]],1)+1,3)</f>
        <v>Oct</v>
      </c>
      <c r="I157" s="5">
        <f>DATEVALUE(Common_Events[[#This Row],[Month]]&amp;" "&amp;Common_Events[[#This Row],[Day]]&amp;", "&amp;Common_Events[[#This Row],[Year]])</f>
        <v>41195</v>
      </c>
    </row>
    <row r="158" spans="1:9" x14ac:dyDescent="0.25">
      <c r="A158" s="58" t="s">
        <v>106</v>
      </c>
      <c r="B158" s="58" t="s">
        <v>132</v>
      </c>
      <c r="C158" s="58" t="s">
        <v>17</v>
      </c>
      <c r="D158">
        <v>1057</v>
      </c>
      <c r="E158" s="32">
        <v>1045.5</v>
      </c>
      <c r="F158" t="str">
        <f>RIGHT(Common_Events[[#This Row],[Date]],4)</f>
        <v>2012</v>
      </c>
      <c r="G158" t="str">
        <f>LEFT(Common_Events[[#This Row],[Date]],FIND("-",Common_Events[[#This Row],[Date]],1)-1)</f>
        <v>3</v>
      </c>
      <c r="H158" t="str">
        <f>MID(Common_Events[[#This Row],[Date]],FIND("-",Common_Events[[#This Row],[Date]],1)+1,3)</f>
        <v>Oct</v>
      </c>
      <c r="I158" s="5">
        <f>DATEVALUE(Common_Events[[#This Row],[Month]]&amp;" "&amp;Common_Events[[#This Row],[Day]]&amp;", "&amp;Common_Events[[#This Row],[Year]])</f>
        <v>41185</v>
      </c>
    </row>
    <row r="159" spans="1:9" x14ac:dyDescent="0.25">
      <c r="A159" s="58" t="s">
        <v>401</v>
      </c>
      <c r="B159" s="58" t="s">
        <v>490</v>
      </c>
      <c r="C159" s="58" t="s">
        <v>17</v>
      </c>
      <c r="D159">
        <v>1059</v>
      </c>
      <c r="E159" s="32">
        <v>1057.25</v>
      </c>
      <c r="F159" t="str">
        <f>RIGHT(Common_Events[[#This Row],[Date]],4)</f>
        <v>2012</v>
      </c>
      <c r="G159" t="str">
        <f>LEFT(Common_Events[[#This Row],[Date]],FIND("-",Common_Events[[#This Row],[Date]],1)-1)</f>
        <v>16</v>
      </c>
      <c r="H159" t="str">
        <f>MID(Common_Events[[#This Row],[Date]],FIND("-",Common_Events[[#This Row],[Date]],1)+1,3)</f>
        <v>Aug</v>
      </c>
      <c r="I159" s="5">
        <f>DATEVALUE(Common_Events[[#This Row],[Month]]&amp;" "&amp;Common_Events[[#This Row],[Day]]&amp;", "&amp;Common_Events[[#This Row],[Year]])</f>
        <v>41137</v>
      </c>
    </row>
    <row r="160" spans="1:9" x14ac:dyDescent="0.25">
      <c r="A160" s="58" t="s">
        <v>500</v>
      </c>
      <c r="B160" s="58" t="s">
        <v>501</v>
      </c>
      <c r="C160" s="58" t="s">
        <v>17</v>
      </c>
      <c r="D160">
        <v>1052.3333333333333</v>
      </c>
      <c r="E160" s="32">
        <v>1028.3333333333333</v>
      </c>
      <c r="F160" t="str">
        <f>RIGHT(Common_Events[[#This Row],[Date]],4)</f>
        <v>2012</v>
      </c>
      <c r="G160" t="str">
        <f>LEFT(Common_Events[[#This Row],[Date]],FIND("-",Common_Events[[#This Row],[Date]],1)-1)</f>
        <v>11</v>
      </c>
      <c r="H160" t="str">
        <f>MID(Common_Events[[#This Row],[Date]],FIND("-",Common_Events[[#This Row],[Date]],1)+1,3)</f>
        <v>Aug</v>
      </c>
      <c r="I160" s="5">
        <f>DATEVALUE(Common_Events[[#This Row],[Month]]&amp;" "&amp;Common_Events[[#This Row],[Day]]&amp;", "&amp;Common_Events[[#This Row],[Year]])</f>
        <v>41132</v>
      </c>
    </row>
    <row r="161" spans="1:9" x14ac:dyDescent="0.25">
      <c r="A161" s="58" t="s">
        <v>76</v>
      </c>
      <c r="B161" s="58" t="s">
        <v>483</v>
      </c>
      <c r="C161" s="58" t="s">
        <v>17</v>
      </c>
      <c r="D161">
        <v>1067</v>
      </c>
      <c r="E161" s="32">
        <v>1043.3333333333333</v>
      </c>
      <c r="F161" t="str">
        <f>RIGHT(Common_Events[[#This Row],[Date]],4)</f>
        <v>2012</v>
      </c>
      <c r="G161" t="str">
        <f>LEFT(Common_Events[[#This Row],[Date]],FIND("-",Common_Events[[#This Row],[Date]],1)-1)</f>
        <v>4</v>
      </c>
      <c r="H161" t="str">
        <f>MID(Common_Events[[#This Row],[Date]],FIND("-",Common_Events[[#This Row],[Date]],1)+1,3)</f>
        <v>Aug</v>
      </c>
      <c r="I161" s="5">
        <f>DATEVALUE(Common_Events[[#This Row],[Month]]&amp;" "&amp;Common_Events[[#This Row],[Day]]&amp;", "&amp;Common_Events[[#This Row],[Year]])</f>
        <v>41125</v>
      </c>
    </row>
    <row r="162" spans="1:9" x14ac:dyDescent="0.25">
      <c r="A162" s="58" t="s">
        <v>479</v>
      </c>
      <c r="B162" s="58" t="s">
        <v>480</v>
      </c>
      <c r="C162" s="58" t="s">
        <v>17</v>
      </c>
      <c r="D162">
        <v>1048.5</v>
      </c>
      <c r="E162" s="32">
        <v>1044.5</v>
      </c>
      <c r="F162" t="str">
        <f>RIGHT(Common_Events[[#This Row],[Date]],4)</f>
        <v>2012</v>
      </c>
      <c r="G162" t="str">
        <f>LEFT(Common_Events[[#This Row],[Date]],FIND("-",Common_Events[[#This Row],[Date]],1)-1)</f>
        <v>28</v>
      </c>
      <c r="H162" t="str">
        <f>MID(Common_Events[[#This Row],[Date]],FIND("-",Common_Events[[#This Row],[Date]],1)+1,3)</f>
        <v>Jul</v>
      </c>
      <c r="I162" s="5">
        <f>DATEVALUE(Common_Events[[#This Row],[Month]]&amp;" "&amp;Common_Events[[#This Row],[Day]]&amp;", "&amp;Common_Events[[#This Row],[Year]])</f>
        <v>41118</v>
      </c>
    </row>
    <row r="163" spans="1:9" x14ac:dyDescent="0.25">
      <c r="A163" s="58" t="s">
        <v>147</v>
      </c>
      <c r="B163" s="58" t="s">
        <v>148</v>
      </c>
      <c r="C163" s="58" t="s">
        <v>17</v>
      </c>
      <c r="D163">
        <v>1049.1428571428571</v>
      </c>
      <c r="E163" s="32">
        <v>1056.8571428571429</v>
      </c>
      <c r="F163" t="str">
        <f>RIGHT(Common_Events[[#This Row],[Date]],4)</f>
        <v>2012</v>
      </c>
      <c r="G163" t="str">
        <f>LEFT(Common_Events[[#This Row],[Date]],FIND("-",Common_Events[[#This Row],[Date]],1)-1)</f>
        <v>14</v>
      </c>
      <c r="H163" t="str">
        <f>MID(Common_Events[[#This Row],[Date]],FIND("-",Common_Events[[#This Row],[Date]],1)+1,3)</f>
        <v>Jul</v>
      </c>
      <c r="I163" s="5">
        <f>DATEVALUE(Common_Events[[#This Row],[Month]]&amp;" "&amp;Common_Events[[#This Row],[Day]]&amp;", "&amp;Common_Events[[#This Row],[Year]])</f>
        <v>41104</v>
      </c>
    </row>
    <row r="164" spans="1:9" x14ac:dyDescent="0.25">
      <c r="A164" s="58" t="s">
        <v>81</v>
      </c>
      <c r="B164" s="58" t="s">
        <v>144</v>
      </c>
      <c r="C164" s="58" t="s">
        <v>17</v>
      </c>
      <c r="D164">
        <v>1034.5</v>
      </c>
      <c r="E164" s="32">
        <v>1004.75</v>
      </c>
      <c r="F164" t="str">
        <f>RIGHT(Common_Events[[#This Row],[Date]],4)</f>
        <v>2012</v>
      </c>
      <c r="G164" t="str">
        <f>LEFT(Common_Events[[#This Row],[Date]],FIND("-",Common_Events[[#This Row],[Date]],1)-1)</f>
        <v>15</v>
      </c>
      <c r="H164" t="str">
        <f>MID(Common_Events[[#This Row],[Date]],FIND("-",Common_Events[[#This Row],[Date]],1)+1,3)</f>
        <v>Jun</v>
      </c>
      <c r="I164" s="5">
        <f>DATEVALUE(Common_Events[[#This Row],[Month]]&amp;" "&amp;Common_Events[[#This Row],[Day]]&amp;", "&amp;Common_Events[[#This Row],[Year]])</f>
        <v>41075</v>
      </c>
    </row>
    <row r="165" spans="1:9" x14ac:dyDescent="0.25">
      <c r="A165" s="58" t="s">
        <v>113</v>
      </c>
      <c r="B165" s="58" t="s">
        <v>114</v>
      </c>
      <c r="C165" s="58" t="s">
        <v>17</v>
      </c>
      <c r="D165">
        <v>1029</v>
      </c>
      <c r="E165" s="32">
        <v>1035.4000000000001</v>
      </c>
      <c r="F165" t="str">
        <f>RIGHT(Common_Events[[#This Row],[Date]],4)</f>
        <v>2012</v>
      </c>
      <c r="G165" t="str">
        <f>LEFT(Common_Events[[#This Row],[Date]],FIND("-",Common_Events[[#This Row],[Date]],1)-1)</f>
        <v>1</v>
      </c>
      <c r="H165" t="str">
        <f>MID(Common_Events[[#This Row],[Date]],FIND("-",Common_Events[[#This Row],[Date]],1)+1,3)</f>
        <v>Jun</v>
      </c>
      <c r="I165" s="5">
        <f>DATEVALUE(Common_Events[[#This Row],[Month]]&amp;" "&amp;Common_Events[[#This Row],[Day]]&amp;", "&amp;Common_Events[[#This Row],[Year]])</f>
        <v>41061</v>
      </c>
    </row>
    <row r="166" spans="1:9" x14ac:dyDescent="0.25">
      <c r="A166" s="58" t="s">
        <v>258</v>
      </c>
      <c r="B166" s="58" t="s">
        <v>259</v>
      </c>
      <c r="C166" s="58" t="s">
        <v>17</v>
      </c>
      <c r="D166">
        <v>1045.5</v>
      </c>
      <c r="E166" s="32">
        <v>1052</v>
      </c>
      <c r="F166" t="str">
        <f>RIGHT(Common_Events[[#This Row],[Date]],4)</f>
        <v>2012</v>
      </c>
      <c r="G166" t="str">
        <f>LEFT(Common_Events[[#This Row],[Date]],FIND("-",Common_Events[[#This Row],[Date]],1)-1)</f>
        <v>26</v>
      </c>
      <c r="H166" t="str">
        <f>MID(Common_Events[[#This Row],[Date]],FIND("-",Common_Events[[#This Row],[Date]],1)+1,3)</f>
        <v>May</v>
      </c>
      <c r="I166" s="5">
        <f>DATEVALUE(Common_Events[[#This Row],[Month]]&amp;" "&amp;Common_Events[[#This Row],[Day]]&amp;", "&amp;Common_Events[[#This Row],[Year]])</f>
        <v>41055</v>
      </c>
    </row>
    <row r="167" spans="1:9" x14ac:dyDescent="0.25">
      <c r="A167" s="58" t="s">
        <v>109</v>
      </c>
      <c r="B167" s="58" t="s">
        <v>110</v>
      </c>
      <c r="C167" s="58" t="s">
        <v>17</v>
      </c>
      <c r="D167">
        <v>1045</v>
      </c>
      <c r="E167" s="32">
        <v>1067</v>
      </c>
      <c r="F167" t="str">
        <f>RIGHT(Common_Events[[#This Row],[Date]],4)</f>
        <v>2012</v>
      </c>
      <c r="G167" t="str">
        <f>LEFT(Common_Events[[#This Row],[Date]],FIND("-",Common_Events[[#This Row],[Date]],1)-1)</f>
        <v>18</v>
      </c>
      <c r="H167" t="str">
        <f>MID(Common_Events[[#This Row],[Date]],FIND("-",Common_Events[[#This Row],[Date]],1)+1,3)</f>
        <v>May</v>
      </c>
      <c r="I167" s="5">
        <f>DATEVALUE(Common_Events[[#This Row],[Month]]&amp;" "&amp;Common_Events[[#This Row],[Day]]&amp;", "&amp;Common_Events[[#This Row],[Year]])</f>
        <v>41047</v>
      </c>
    </row>
    <row r="168" spans="1:9" x14ac:dyDescent="0.25">
      <c r="A168" s="58" t="s">
        <v>248</v>
      </c>
      <c r="B168" s="58" t="s">
        <v>249</v>
      </c>
      <c r="C168" s="58" t="s">
        <v>17</v>
      </c>
      <c r="D168">
        <v>1022.3333333333334</v>
      </c>
      <c r="E168" s="32">
        <v>1017</v>
      </c>
      <c r="F168" t="str">
        <f>RIGHT(Common_Events[[#This Row],[Date]],4)</f>
        <v>2012</v>
      </c>
      <c r="G168" t="str">
        <f>LEFT(Common_Events[[#This Row],[Date]],FIND("-",Common_Events[[#This Row],[Date]],1)-1)</f>
        <v>12</v>
      </c>
      <c r="H168" t="str">
        <f>MID(Common_Events[[#This Row],[Date]],FIND("-",Common_Events[[#This Row],[Date]],1)+1,3)</f>
        <v>May</v>
      </c>
      <c r="I168" s="5">
        <f>DATEVALUE(Common_Events[[#This Row],[Month]]&amp;" "&amp;Common_Events[[#This Row],[Day]]&amp;", "&amp;Common_Events[[#This Row],[Year]])</f>
        <v>41041</v>
      </c>
    </row>
    <row r="169" spans="1:9" x14ac:dyDescent="0.25">
      <c r="A169" s="58" t="s">
        <v>111</v>
      </c>
      <c r="B169" s="58" t="s">
        <v>112</v>
      </c>
      <c r="C169" s="58" t="s">
        <v>17</v>
      </c>
      <c r="D169">
        <v>1068.75</v>
      </c>
      <c r="E169" s="32">
        <v>1041.25</v>
      </c>
      <c r="F169" t="str">
        <f>RIGHT(Common_Events[[#This Row],[Date]],4)</f>
        <v>2012</v>
      </c>
      <c r="G169" t="str">
        <f>LEFT(Common_Events[[#This Row],[Date]],FIND("-",Common_Events[[#This Row],[Date]],1)-1)</f>
        <v>5</v>
      </c>
      <c r="H169" t="str">
        <f>MID(Common_Events[[#This Row],[Date]],FIND("-",Common_Events[[#This Row],[Date]],1)+1,3)</f>
        <v>May</v>
      </c>
      <c r="I169" s="5">
        <f>DATEVALUE(Common_Events[[#This Row],[Month]]&amp;" "&amp;Common_Events[[#This Row],[Day]]&amp;", "&amp;Common_Events[[#This Row],[Year]])</f>
        <v>41034</v>
      </c>
    </row>
    <row r="170" spans="1:9" x14ac:dyDescent="0.25">
      <c r="A170" s="58" t="s">
        <v>125</v>
      </c>
      <c r="B170" s="58" t="s">
        <v>126</v>
      </c>
      <c r="C170" s="58" t="s">
        <v>17</v>
      </c>
      <c r="D170">
        <v>1023</v>
      </c>
      <c r="E170" s="32">
        <v>1026.3333333333333</v>
      </c>
      <c r="F170" t="str">
        <f>RIGHT(Common_Events[[#This Row],[Date]],4)</f>
        <v>2012</v>
      </c>
      <c r="G170" t="str">
        <f>LEFT(Common_Events[[#This Row],[Date]],FIND("-",Common_Events[[#This Row],[Date]],1)-1)</f>
        <v>28</v>
      </c>
      <c r="H170" t="str">
        <f>MID(Common_Events[[#This Row],[Date]],FIND("-",Common_Events[[#This Row],[Date]],1)+1,3)</f>
        <v>Apr</v>
      </c>
      <c r="I170" s="5">
        <f>DATEVALUE(Common_Events[[#This Row],[Month]]&amp;" "&amp;Common_Events[[#This Row],[Day]]&amp;", "&amp;Common_Events[[#This Row],[Year]])</f>
        <v>41027</v>
      </c>
    </row>
    <row r="171" spans="1:9" x14ac:dyDescent="0.25">
      <c r="A171" s="58" t="s">
        <v>274</v>
      </c>
      <c r="B171" s="58" t="s">
        <v>275</v>
      </c>
      <c r="C171" s="58" t="s">
        <v>17</v>
      </c>
      <c r="D171">
        <v>1005</v>
      </c>
      <c r="E171" s="32">
        <v>1032.25</v>
      </c>
      <c r="F171" t="str">
        <f>RIGHT(Common_Events[[#This Row],[Date]],4)</f>
        <v>2012</v>
      </c>
      <c r="G171" t="str">
        <f>LEFT(Common_Events[[#This Row],[Date]],FIND("-",Common_Events[[#This Row],[Date]],1)-1)</f>
        <v>21</v>
      </c>
      <c r="H171" t="str">
        <f>MID(Common_Events[[#This Row],[Date]],FIND("-",Common_Events[[#This Row],[Date]],1)+1,3)</f>
        <v>Apr</v>
      </c>
      <c r="I171" s="5">
        <f>DATEVALUE(Common_Events[[#This Row],[Month]]&amp;" "&amp;Common_Events[[#This Row],[Day]]&amp;", "&amp;Common_Events[[#This Row],[Year]])</f>
        <v>41020</v>
      </c>
    </row>
    <row r="172" spans="1:9" x14ac:dyDescent="0.25">
      <c r="A172" s="58" t="s">
        <v>278</v>
      </c>
      <c r="B172" s="58" t="s">
        <v>279</v>
      </c>
      <c r="C172" s="58" t="s">
        <v>17</v>
      </c>
      <c r="D172">
        <v>1019</v>
      </c>
      <c r="E172" s="32">
        <v>1047.6666666666667</v>
      </c>
      <c r="F172" t="str">
        <f>RIGHT(Common_Events[[#This Row],[Date]],4)</f>
        <v>2012</v>
      </c>
      <c r="G172" t="str">
        <f>LEFT(Common_Events[[#This Row],[Date]],FIND("-",Common_Events[[#This Row],[Date]],1)-1)</f>
        <v>13</v>
      </c>
      <c r="H172" t="str">
        <f>MID(Common_Events[[#This Row],[Date]],FIND("-",Common_Events[[#This Row],[Date]],1)+1,3)</f>
        <v>Apr</v>
      </c>
      <c r="I172" s="5">
        <f>DATEVALUE(Common_Events[[#This Row],[Month]]&amp;" "&amp;Common_Events[[#This Row],[Day]]&amp;", "&amp;Common_Events[[#This Row],[Year]])</f>
        <v>41012</v>
      </c>
    </row>
    <row r="173" spans="1:9" x14ac:dyDescent="0.25">
      <c r="A173" s="58" t="s">
        <v>93</v>
      </c>
      <c r="B173" s="58" t="s">
        <v>121</v>
      </c>
      <c r="C173" s="58" t="s">
        <v>17</v>
      </c>
      <c r="D173">
        <v>1035.75</v>
      </c>
      <c r="E173" s="32">
        <v>1081.5</v>
      </c>
      <c r="F173" t="str">
        <f>RIGHT(Common_Events[[#This Row],[Date]],4)</f>
        <v>2012</v>
      </c>
      <c r="G173" t="str">
        <f>LEFT(Common_Events[[#This Row],[Date]],FIND("-",Common_Events[[#This Row],[Date]],1)-1)</f>
        <v>29</v>
      </c>
      <c r="H173" t="str">
        <f>MID(Common_Events[[#This Row],[Date]],FIND("-",Common_Events[[#This Row],[Date]],1)+1,3)</f>
        <v>Feb</v>
      </c>
      <c r="I173" s="5">
        <f>DATEVALUE(Common_Events[[#This Row],[Month]]&amp;" "&amp;Common_Events[[#This Row],[Day]]&amp;", "&amp;Common_Events[[#This Row],[Year]])</f>
        <v>40968</v>
      </c>
    </row>
    <row r="174" spans="1:9" x14ac:dyDescent="0.25">
      <c r="A174" s="58" t="s">
        <v>268</v>
      </c>
      <c r="B174" s="58" t="s">
        <v>269</v>
      </c>
      <c r="C174" s="58" t="s">
        <v>17</v>
      </c>
      <c r="D174">
        <v>1012.6666666666666</v>
      </c>
      <c r="E174" s="32">
        <v>1062</v>
      </c>
      <c r="F174" t="str">
        <f>RIGHT(Common_Events[[#This Row],[Date]],4)</f>
        <v>2012</v>
      </c>
      <c r="G174" t="str">
        <f>LEFT(Common_Events[[#This Row],[Date]],FIND("-",Common_Events[[#This Row],[Date]],1)-1)</f>
        <v>24</v>
      </c>
      <c r="H174" t="str">
        <f>MID(Common_Events[[#This Row],[Date]],FIND("-",Common_Events[[#This Row],[Date]],1)+1,3)</f>
        <v>Feb</v>
      </c>
      <c r="I174" s="5">
        <f>DATEVALUE(Common_Events[[#This Row],[Month]]&amp;" "&amp;Common_Events[[#This Row],[Day]]&amp;", "&amp;Common_Events[[#This Row],[Year]])</f>
        <v>40963</v>
      </c>
    </row>
    <row r="175" spans="1:9" x14ac:dyDescent="0.25">
      <c r="A175" s="58" t="s">
        <v>89</v>
      </c>
      <c r="B175" s="58" t="s">
        <v>117</v>
      </c>
      <c r="C175" s="58" t="s">
        <v>17</v>
      </c>
      <c r="D175">
        <v>995.75</v>
      </c>
      <c r="E175" s="32">
        <v>1059.75</v>
      </c>
      <c r="F175" t="str">
        <f>RIGHT(Common_Events[[#This Row],[Date]],4)</f>
        <v>2011</v>
      </c>
      <c r="G175" t="str">
        <f>LEFT(Common_Events[[#This Row],[Date]],FIND("-",Common_Events[[#This Row],[Date]],1)-1)</f>
        <v>12</v>
      </c>
      <c r="H175" t="str">
        <f>MID(Common_Events[[#This Row],[Date]],FIND("-",Common_Events[[#This Row],[Date]],1)+1,3)</f>
        <v>Nov</v>
      </c>
      <c r="I175" s="5">
        <f>DATEVALUE(Common_Events[[#This Row],[Month]]&amp;" "&amp;Common_Events[[#This Row],[Day]]&amp;", "&amp;Common_Events[[#This Row],[Year]])</f>
        <v>40859</v>
      </c>
    </row>
    <row r="176" spans="1:9" x14ac:dyDescent="0.25">
      <c r="A176" s="58" t="s">
        <v>141</v>
      </c>
      <c r="B176" s="58" t="s">
        <v>142</v>
      </c>
      <c r="C176" s="58" t="s">
        <v>17</v>
      </c>
      <c r="D176">
        <v>1043.75</v>
      </c>
      <c r="E176" s="32">
        <v>1031.25</v>
      </c>
      <c r="F176" t="str">
        <f>RIGHT(Common_Events[[#This Row],[Date]],4)</f>
        <v>2011</v>
      </c>
      <c r="G176" t="str">
        <f>LEFT(Common_Events[[#This Row],[Date]],FIND("-",Common_Events[[#This Row],[Date]],1)-1)</f>
        <v>23</v>
      </c>
      <c r="H176" t="str">
        <f>MID(Common_Events[[#This Row],[Date]],FIND("-",Common_Events[[#This Row],[Date]],1)+1,3)</f>
        <v>Sep</v>
      </c>
      <c r="I176" s="5">
        <f>DATEVALUE(Common_Events[[#This Row],[Month]]&amp;" "&amp;Common_Events[[#This Row],[Day]]&amp;", "&amp;Common_Events[[#This Row],[Year]])</f>
        <v>40809</v>
      </c>
    </row>
    <row r="177" spans="1:9" x14ac:dyDescent="0.25">
      <c r="A177" s="58" t="s">
        <v>200</v>
      </c>
      <c r="B177" s="58" t="s">
        <v>201</v>
      </c>
      <c r="C177" s="58" t="s">
        <v>17</v>
      </c>
      <c r="D177">
        <v>1037.3333333333333</v>
      </c>
      <c r="E177" s="32">
        <v>1045</v>
      </c>
      <c r="F177" t="str">
        <f>RIGHT(Common_Events[[#This Row],[Date]],4)</f>
        <v>2011</v>
      </c>
      <c r="G177" t="str">
        <f>LEFT(Common_Events[[#This Row],[Date]],FIND("-",Common_Events[[#This Row],[Date]],1)-1)</f>
        <v>2</v>
      </c>
      <c r="H177" t="str">
        <f>MID(Common_Events[[#This Row],[Date]],FIND("-",Common_Events[[#This Row],[Date]],1)+1,3)</f>
        <v>Sep</v>
      </c>
      <c r="I177" s="5">
        <f>DATEVALUE(Common_Events[[#This Row],[Month]]&amp;" "&amp;Common_Events[[#This Row],[Day]]&amp;", "&amp;Common_Events[[#This Row],[Year]])</f>
        <v>40788</v>
      </c>
    </row>
    <row r="178" spans="1:9" x14ac:dyDescent="0.25">
      <c r="A178" s="58" t="s">
        <v>232</v>
      </c>
      <c r="B178" s="58" t="s">
        <v>233</v>
      </c>
      <c r="C178" s="58" t="s">
        <v>17</v>
      </c>
      <c r="D178">
        <v>1044.25</v>
      </c>
      <c r="E178" s="32">
        <v>1027.25</v>
      </c>
      <c r="F178" t="str">
        <f>RIGHT(Common_Events[[#This Row],[Date]],4)</f>
        <v>2011</v>
      </c>
      <c r="G178" t="str">
        <f>LEFT(Common_Events[[#This Row],[Date]],FIND("-",Common_Events[[#This Row],[Date]],1)-1)</f>
        <v>27</v>
      </c>
      <c r="H178" t="str">
        <f>MID(Common_Events[[#This Row],[Date]],FIND("-",Common_Events[[#This Row],[Date]],1)+1,3)</f>
        <v>Aug</v>
      </c>
      <c r="I178" s="5">
        <f>DATEVALUE(Common_Events[[#This Row],[Month]]&amp;" "&amp;Common_Events[[#This Row],[Day]]&amp;", "&amp;Common_Events[[#This Row],[Year]])</f>
        <v>40782</v>
      </c>
    </row>
    <row r="179" spans="1:9" x14ac:dyDescent="0.25">
      <c r="A179" s="58" t="s">
        <v>228</v>
      </c>
      <c r="B179" s="58" t="s">
        <v>229</v>
      </c>
      <c r="C179" s="58" t="s">
        <v>17</v>
      </c>
      <c r="D179">
        <v>1025.8</v>
      </c>
      <c r="E179" s="32">
        <v>1034.2</v>
      </c>
      <c r="F179" t="str">
        <f>RIGHT(Common_Events[[#This Row],[Date]],4)</f>
        <v>2011</v>
      </c>
      <c r="G179" t="str">
        <f>LEFT(Common_Events[[#This Row],[Date]],FIND("-",Common_Events[[#This Row],[Date]],1)-1)</f>
        <v>9</v>
      </c>
      <c r="H179" t="str">
        <f>MID(Common_Events[[#This Row],[Date]],FIND("-",Common_Events[[#This Row],[Date]],1)+1,3)</f>
        <v>Aug</v>
      </c>
      <c r="I179" s="5">
        <f>DATEVALUE(Common_Events[[#This Row],[Month]]&amp;" "&amp;Common_Events[[#This Row],[Day]]&amp;", "&amp;Common_Events[[#This Row],[Year]])</f>
        <v>40764</v>
      </c>
    </row>
    <row r="180" spans="1:9" x14ac:dyDescent="0.25">
      <c r="A180" s="58" t="s">
        <v>81</v>
      </c>
      <c r="B180" s="58" t="s">
        <v>227</v>
      </c>
      <c r="C180" s="58" t="s">
        <v>17</v>
      </c>
      <c r="D180">
        <v>1005.75</v>
      </c>
      <c r="E180" s="32">
        <v>1050.5</v>
      </c>
      <c r="F180" t="str">
        <f>RIGHT(Common_Events[[#This Row],[Date]],4)</f>
        <v>2011</v>
      </c>
      <c r="G180" t="str">
        <f>LEFT(Common_Events[[#This Row],[Date]],FIND("-",Common_Events[[#This Row],[Date]],1)-1)</f>
        <v>24</v>
      </c>
      <c r="H180" t="str">
        <f>MID(Common_Events[[#This Row],[Date]],FIND("-",Common_Events[[#This Row],[Date]],1)+1,3)</f>
        <v>Jun</v>
      </c>
      <c r="I180" s="5">
        <f>DATEVALUE(Common_Events[[#This Row],[Month]]&amp;" "&amp;Common_Events[[#This Row],[Day]]&amp;", "&amp;Common_Events[[#This Row],[Year]])</f>
        <v>40718</v>
      </c>
    </row>
    <row r="181" spans="1:9" x14ac:dyDescent="0.25">
      <c r="A181" s="58" t="s">
        <v>223</v>
      </c>
      <c r="B181" s="58" t="s">
        <v>224</v>
      </c>
      <c r="C181" s="58" t="s">
        <v>17</v>
      </c>
      <c r="D181">
        <v>982.66666666666663</v>
      </c>
      <c r="E181" s="32">
        <v>1032.3333333333333</v>
      </c>
      <c r="F181" t="str">
        <f>RIGHT(Common_Events[[#This Row],[Date]],4)</f>
        <v>2011</v>
      </c>
      <c r="G181" t="str">
        <f>LEFT(Common_Events[[#This Row],[Date]],FIND("-",Common_Events[[#This Row],[Date]],1)-1)</f>
        <v>17</v>
      </c>
      <c r="H181" t="str">
        <f>MID(Common_Events[[#This Row],[Date]],FIND("-",Common_Events[[#This Row],[Date]],1)+1,3)</f>
        <v>Jun</v>
      </c>
      <c r="I181" s="5">
        <f>DATEVALUE(Common_Events[[#This Row],[Month]]&amp;" "&amp;Common_Events[[#This Row],[Day]]&amp;", "&amp;Common_Events[[#This Row],[Year]])</f>
        <v>40711</v>
      </c>
    </row>
    <row r="182" spans="1:9" x14ac:dyDescent="0.25">
      <c r="A182" s="58" t="s">
        <v>70</v>
      </c>
      <c r="B182" s="58" t="s">
        <v>134</v>
      </c>
      <c r="C182" s="58" t="s">
        <v>17</v>
      </c>
      <c r="D182">
        <v>1015</v>
      </c>
      <c r="E182" s="32">
        <v>1028.25</v>
      </c>
      <c r="F182" t="str">
        <f>RIGHT(Common_Events[[#This Row],[Date]],4)</f>
        <v>2011</v>
      </c>
      <c r="G182" t="str">
        <f>LEFT(Common_Events[[#This Row],[Date]],FIND("-",Common_Events[[#This Row],[Date]],1)-1)</f>
        <v>10</v>
      </c>
      <c r="H182" t="str">
        <f>MID(Common_Events[[#This Row],[Date]],FIND("-",Common_Events[[#This Row],[Date]],1)+1,3)</f>
        <v>Jun</v>
      </c>
      <c r="I182" s="5">
        <f>DATEVALUE(Common_Events[[#This Row],[Month]]&amp;" "&amp;Common_Events[[#This Row],[Day]]&amp;", "&amp;Common_Events[[#This Row],[Year]])</f>
        <v>40704</v>
      </c>
    </row>
    <row r="183" spans="1:9" x14ac:dyDescent="0.25">
      <c r="A183" s="58" t="s">
        <v>76</v>
      </c>
      <c r="B183" s="58" t="s">
        <v>344</v>
      </c>
      <c r="C183" s="58" t="s">
        <v>17</v>
      </c>
      <c r="D183">
        <v>1018.3333333333334</v>
      </c>
      <c r="E183" s="32">
        <v>1026.3333333333333</v>
      </c>
      <c r="F183" t="str">
        <f>RIGHT(Common_Events[[#This Row],[Date]],4)</f>
        <v>2011</v>
      </c>
      <c r="G183" t="str">
        <f>LEFT(Common_Events[[#This Row],[Date]],FIND("-",Common_Events[[#This Row],[Date]],1)-1)</f>
        <v>4</v>
      </c>
      <c r="H183" t="str">
        <f>MID(Common_Events[[#This Row],[Date]],FIND("-",Common_Events[[#This Row],[Date]],1)+1,3)</f>
        <v>Jun</v>
      </c>
      <c r="I183" s="5">
        <f>DATEVALUE(Common_Events[[#This Row],[Month]]&amp;" "&amp;Common_Events[[#This Row],[Day]]&amp;", "&amp;Common_Events[[#This Row],[Year]])</f>
        <v>40698</v>
      </c>
    </row>
    <row r="184" spans="1:9" x14ac:dyDescent="0.25">
      <c r="A184" s="58" t="s">
        <v>93</v>
      </c>
      <c r="B184" s="58" t="s">
        <v>94</v>
      </c>
      <c r="C184" s="58" t="s">
        <v>17</v>
      </c>
      <c r="D184">
        <v>1004</v>
      </c>
      <c r="E184" s="32">
        <v>1053.5</v>
      </c>
      <c r="F184" t="str">
        <f>RIGHT(Common_Events[[#This Row],[Date]],4)</f>
        <v>2011</v>
      </c>
      <c r="G184" t="str">
        <f>LEFT(Common_Events[[#This Row],[Date]],FIND("-",Common_Events[[#This Row],[Date]],1)-1)</f>
        <v>2</v>
      </c>
      <c r="H184" t="str">
        <f>MID(Common_Events[[#This Row],[Date]],FIND("-",Common_Events[[#This Row],[Date]],1)+1,3)</f>
        <v>Mar</v>
      </c>
      <c r="I184" s="5">
        <f>DATEVALUE(Common_Events[[#This Row],[Month]]&amp;" "&amp;Common_Events[[#This Row],[Day]]&amp;", "&amp;Common_Events[[#This Row],[Year]])</f>
        <v>40604</v>
      </c>
    </row>
    <row r="185" spans="1:9" x14ac:dyDescent="0.25">
      <c r="A185" s="58" t="s">
        <v>353</v>
      </c>
      <c r="B185" s="58" t="s">
        <v>354</v>
      </c>
      <c r="C185" s="58" t="s">
        <v>17</v>
      </c>
      <c r="D185">
        <v>990</v>
      </c>
      <c r="E185" s="32">
        <v>1015.6666666666666</v>
      </c>
      <c r="F185" t="str">
        <f>RIGHT(Common_Events[[#This Row],[Date]],4)</f>
        <v>2011</v>
      </c>
      <c r="G185" t="str">
        <f>LEFT(Common_Events[[#This Row],[Date]],FIND("-",Common_Events[[#This Row],[Date]],1)-1)</f>
        <v>25</v>
      </c>
      <c r="H185" t="str">
        <f>MID(Common_Events[[#This Row],[Date]],FIND("-",Common_Events[[#This Row],[Date]],1)+1,3)</f>
        <v>Feb</v>
      </c>
      <c r="I185" s="5">
        <f>DATEVALUE(Common_Events[[#This Row],[Month]]&amp;" "&amp;Common_Events[[#This Row],[Day]]&amp;", "&amp;Common_Events[[#This Row],[Year]])</f>
        <v>40599</v>
      </c>
    </row>
    <row r="186" spans="1:9" x14ac:dyDescent="0.25">
      <c r="A186" s="58" t="s">
        <v>91</v>
      </c>
      <c r="B186" s="58" t="s">
        <v>159</v>
      </c>
      <c r="C186" s="58" t="s">
        <v>17</v>
      </c>
      <c r="D186">
        <v>995.75</v>
      </c>
      <c r="E186" s="32">
        <v>1037.25</v>
      </c>
      <c r="F186" t="str">
        <f>RIGHT(Common_Events[[#This Row],[Date]],4)</f>
        <v>2010</v>
      </c>
      <c r="G186" t="str">
        <f>LEFT(Common_Events[[#This Row],[Date]],FIND("-",Common_Events[[#This Row],[Date]],1)-1)</f>
        <v>6</v>
      </c>
      <c r="H186" t="str">
        <f>MID(Common_Events[[#This Row],[Date]],FIND("-",Common_Events[[#This Row],[Date]],1)+1,3)</f>
        <v>Oct</v>
      </c>
      <c r="I186" s="5">
        <f>DATEVALUE(Common_Events[[#This Row],[Month]]&amp;" "&amp;Common_Events[[#This Row],[Day]]&amp;", "&amp;Common_Events[[#This Row],[Year]])</f>
        <v>40457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E6DC9-55BF-41F2-A18E-DDF45BAFBC03}">
  <sheetPr codeName="Sheet4"/>
  <dimension ref="A1:S1189"/>
  <sheetViews>
    <sheetView topLeftCell="K1" zoomScaleNormal="100" workbookViewId="0">
      <selection activeCell="S3" sqref="S3"/>
    </sheetView>
  </sheetViews>
  <sheetFormatPr defaultRowHeight="15" x14ac:dyDescent="0.25"/>
  <cols>
    <col min="1" max="1" width="81.140625" bestFit="1" customWidth="1"/>
    <col min="2" max="2" width="6.7109375" bestFit="1" customWidth="1"/>
    <col min="3" max="3" width="21.7109375" bestFit="1" customWidth="1"/>
    <col min="4" max="4" width="10.42578125" bestFit="1" customWidth="1"/>
    <col min="5" max="5" width="9" bestFit="1" customWidth="1"/>
    <col min="6" max="6" width="8.140625" bestFit="1" customWidth="1"/>
    <col min="7" max="7" width="8.85546875" bestFit="1" customWidth="1"/>
    <col min="8" max="8" width="12" bestFit="1" customWidth="1"/>
    <col min="9" max="9" width="11" bestFit="1" customWidth="1"/>
    <col min="10" max="10" width="20.85546875" bestFit="1" customWidth="1"/>
    <col min="11" max="11" width="15.85546875" bestFit="1" customWidth="1"/>
    <col min="12" max="12" width="7.28515625" bestFit="1" customWidth="1"/>
    <col min="13" max="13" width="6.5703125" bestFit="1" customWidth="1"/>
    <col min="14" max="14" width="9.28515625" bestFit="1" customWidth="1"/>
    <col min="15" max="15" width="12" style="5" bestFit="1" customWidth="1"/>
    <col min="16" max="16" width="11.140625" bestFit="1" customWidth="1"/>
    <col min="17" max="17" width="81.140625" bestFit="1" customWidth="1"/>
    <col min="18" max="18" width="17.7109375" bestFit="1" customWidth="1"/>
    <col min="19" max="19" width="11.140625" bestFit="1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20</v>
      </c>
      <c r="K1" t="s">
        <v>29</v>
      </c>
      <c r="L1" t="s">
        <v>34</v>
      </c>
      <c r="M1" t="s">
        <v>35</v>
      </c>
      <c r="N1" t="s">
        <v>36</v>
      </c>
      <c r="O1" s="5" t="s">
        <v>33</v>
      </c>
      <c r="P1" t="s">
        <v>19</v>
      </c>
      <c r="Q1" t="s">
        <v>41</v>
      </c>
      <c r="R1" t="s">
        <v>50</v>
      </c>
      <c r="S1" t="s">
        <v>51</v>
      </c>
    </row>
    <row r="2" spans="1:19" x14ac:dyDescent="0.25">
      <c r="A2" s="58" t="s">
        <v>147</v>
      </c>
      <c r="B2" s="58" t="s">
        <v>13</v>
      </c>
      <c r="C2" s="58" t="s">
        <v>148</v>
      </c>
      <c r="D2" s="58" t="s">
        <v>17</v>
      </c>
      <c r="E2" s="58">
        <v>1</v>
      </c>
      <c r="F2">
        <v>57</v>
      </c>
      <c r="G2">
        <v>1056</v>
      </c>
      <c r="H2" s="58" t="s">
        <v>11</v>
      </c>
      <c r="I2" s="58" t="s">
        <v>11</v>
      </c>
      <c r="J2" s="58" t="b">
        <f>IF(COUNTIFS('Player 2 Rounds'!A:A,Player_1[[#This Row],[Tournament]],'Player 2 Rounds'!C:C,Player_1[[#This Row],[Date]])&gt;0,TRUE(),FALSE())</f>
        <v>1</v>
      </c>
      <c r="K2" s="58" t="b">
        <f>IF(COUNTIFS('Player 2 Rounds'!A:A,Player_1[[#This Row],[Tournament]],'Player 2 Rounds'!C:C,Player_1[[#This Row],[Date]],'Player 2 Rounds'!D:D,Player_1[[#This Row],[Division]])&gt;0,TRUE(),FALSE())</f>
        <v>1</v>
      </c>
      <c r="L2" s="58" t="str">
        <f>RIGHT(Player_1[[#This Row],[Date]],4)</f>
        <v>2012</v>
      </c>
      <c r="M2" s="58" t="str">
        <f>LEFT(Player_1[[#This Row],[Date]],FIND("-",Player_1[[#This Row],[Date]],1)-1)</f>
        <v>14</v>
      </c>
      <c r="N2" s="58" t="str">
        <f>MID(Player_1[[#This Row],[Date]],FIND("-",Player_1[[#This Row],[Date]],1)+1,3)</f>
        <v>Jul</v>
      </c>
      <c r="O2" s="5">
        <f>DATEVALUE(Player_1[[#This Row],[Month]]&amp;" "&amp;Player_1[[#This Row],[Day]]&amp;", "&amp;Player_1[[#This Row],[Year]])</f>
        <v>41104</v>
      </c>
      <c r="P2" s="58">
        <f>COUNTIFS(A:A,Player_1[[#This Row],[Tournament]],E:E,Player_1[[#This Row],[Round]])</f>
        <v>1</v>
      </c>
      <c r="Q2" s="58" t="str">
        <f t="shared" ref="Q2:Q65" si="0">IF(ISERROR(FIND(L2,A2,1))=TRUE(),L2&amp;" "&amp;A2,A2)</f>
        <v>2012 PDGA Professional Disc Golf World Championships</v>
      </c>
      <c r="R2" s="58">
        <f>SUMIFS('Player 2 Rounds'!F:F,'Player 2 Rounds'!Q:Q,Q2,'Player 2 Rounds'!E:E,E2)</f>
        <v>57</v>
      </c>
      <c r="S2" s="58">
        <f>IF(AND(Player_1[[#This Row],[Opponent Score]]&gt;0,Player_1[[#This Row],[Opponent Score]]&gt;Player_1[[#This Row],[Score]],K:K=TRUE())=TRUE(),1,0)</f>
        <v>0</v>
      </c>
    </row>
    <row r="3" spans="1:19" x14ac:dyDescent="0.25">
      <c r="A3" s="58" t="s">
        <v>479</v>
      </c>
      <c r="B3" s="58" t="s">
        <v>9</v>
      </c>
      <c r="C3" s="58" t="s">
        <v>480</v>
      </c>
      <c r="D3" s="58" t="s">
        <v>17</v>
      </c>
      <c r="E3" s="58">
        <v>1</v>
      </c>
      <c r="F3">
        <v>61</v>
      </c>
      <c r="G3">
        <v>1023</v>
      </c>
      <c r="H3" s="58" t="s">
        <v>11</v>
      </c>
      <c r="I3" s="58" t="s">
        <v>11</v>
      </c>
      <c r="J3" s="58" t="b">
        <f>IF(COUNTIFS('Player 2 Rounds'!A:A,Player_1[[#This Row],[Tournament]],'Player 2 Rounds'!C:C,Player_1[[#This Row],[Date]])&gt;0,TRUE(),FALSE())</f>
        <v>1</v>
      </c>
      <c r="K3" s="58" t="b">
        <f>IF(COUNTIFS('Player 2 Rounds'!A:A,Player_1[[#This Row],[Tournament]],'Player 2 Rounds'!C:C,Player_1[[#This Row],[Date]],'Player 2 Rounds'!D:D,Player_1[[#This Row],[Division]])&gt;0,TRUE(),FALSE())</f>
        <v>1</v>
      </c>
      <c r="L3" s="58" t="str">
        <f>RIGHT(Player_1[[#This Row],[Date]],4)</f>
        <v>2012</v>
      </c>
      <c r="M3" s="58" t="str">
        <f>LEFT(Player_1[[#This Row],[Date]],FIND("-",Player_1[[#This Row],[Date]],1)-1)</f>
        <v>28</v>
      </c>
      <c r="N3" s="58" t="str">
        <f>MID(Player_1[[#This Row],[Date]],FIND("-",Player_1[[#This Row],[Date]],1)+1,3)</f>
        <v>Jul</v>
      </c>
      <c r="O3" s="5">
        <f>DATEVALUE(Player_1[[#This Row],[Month]]&amp;" "&amp;Player_1[[#This Row],[Day]]&amp;", "&amp;Player_1[[#This Row],[Year]])</f>
        <v>41118</v>
      </c>
      <c r="P3" s="58">
        <f>COUNTIFS(A:A,Player_1[[#This Row],[Tournament]],E:E,Player_1[[#This Row],[Round]])</f>
        <v>1</v>
      </c>
      <c r="Q3" s="58" t="str">
        <f t="shared" si="0"/>
        <v>2012 Scholl's Bicycle Centers Pittsburgh Flying Disc Open</v>
      </c>
      <c r="R3" s="58">
        <f>SUMIFS('Player 2 Rounds'!F:F,'Player 2 Rounds'!Q:Q,Q3,'Player 2 Rounds'!E:E,E3)</f>
        <v>61</v>
      </c>
      <c r="S3" s="58">
        <f>IF(AND(Player_1[[#This Row],[Opponent Score]]&gt;0,Player_1[[#This Row],[Opponent Score]]&gt;Player_1[[#This Row],[Score]],K:K=TRUE())=TRUE(),1,0)</f>
        <v>0</v>
      </c>
    </row>
    <row r="4" spans="1:19" x14ac:dyDescent="0.25">
      <c r="A4" s="58" t="s">
        <v>212</v>
      </c>
      <c r="B4" s="58" t="s">
        <v>9</v>
      </c>
      <c r="C4" s="58" t="s">
        <v>213</v>
      </c>
      <c r="D4" s="58" t="s">
        <v>17</v>
      </c>
      <c r="E4" s="58">
        <v>1</v>
      </c>
      <c r="F4">
        <v>53</v>
      </c>
      <c r="G4">
        <v>1062</v>
      </c>
      <c r="H4" s="58" t="s">
        <v>11</v>
      </c>
      <c r="I4" s="58" t="s">
        <v>11</v>
      </c>
      <c r="J4" s="58" t="b">
        <f>IF(COUNTIFS('Player 2 Rounds'!A:A,Player_1[[#This Row],[Tournament]],'Player 2 Rounds'!C:C,Player_1[[#This Row],[Date]])&gt;0,TRUE(),FALSE())</f>
        <v>1</v>
      </c>
      <c r="K4" s="58" t="b">
        <f>IF(COUNTIFS('Player 2 Rounds'!A:A,Player_1[[#This Row],[Tournament]],'Player 2 Rounds'!C:C,Player_1[[#This Row],[Date]],'Player 2 Rounds'!D:D,Player_1[[#This Row],[Division]])&gt;0,TRUE(),FALSE())</f>
        <v>1</v>
      </c>
      <c r="L4" s="58" t="str">
        <f>RIGHT(Player_1[[#This Row],[Date]],4)</f>
        <v>2017</v>
      </c>
      <c r="M4" s="58" t="str">
        <f>LEFT(Player_1[[#This Row],[Date]],FIND("-",Player_1[[#This Row],[Date]],1)-1)</f>
        <v>31</v>
      </c>
      <c r="N4" s="58" t="str">
        <f>MID(Player_1[[#This Row],[Date]],FIND("-",Player_1[[#This Row],[Date]],1)+1,3)</f>
        <v>Aug</v>
      </c>
      <c r="O4" s="5">
        <f>DATEVALUE(Player_1[[#This Row],[Month]]&amp;" "&amp;Player_1[[#This Row],[Day]]&amp;", "&amp;Player_1[[#This Row],[Year]])</f>
        <v>42978</v>
      </c>
      <c r="P4" s="58">
        <f>COUNTIFS(A:A,Player_1[[#This Row],[Tournament]],E:E,Player_1[[#This Row],[Round]])</f>
        <v>1</v>
      </c>
      <c r="Q4" s="58" t="str">
        <f t="shared" si="0"/>
        <v>2017 DGPT - Vibram Open</v>
      </c>
      <c r="R4" s="58">
        <f>SUMIFS('Player 2 Rounds'!F:F,'Player 2 Rounds'!Q:Q,Q4,'Player 2 Rounds'!E:E,E4)</f>
        <v>58</v>
      </c>
      <c r="S4" s="58">
        <f>IF(AND(Player_1[[#This Row],[Opponent Score]]&gt;0,Player_1[[#This Row],[Opponent Score]]&gt;Player_1[[#This Row],[Score]],K:K=TRUE())=TRUE(),1,0)</f>
        <v>1</v>
      </c>
    </row>
    <row r="5" spans="1:19" x14ac:dyDescent="0.25">
      <c r="A5" s="58" t="s">
        <v>771</v>
      </c>
      <c r="B5" s="58" t="s">
        <v>9</v>
      </c>
      <c r="C5" s="58" t="s">
        <v>772</v>
      </c>
      <c r="D5" s="58" t="s">
        <v>17</v>
      </c>
      <c r="E5" s="58">
        <v>1</v>
      </c>
      <c r="F5">
        <v>66</v>
      </c>
      <c r="G5">
        <v>1027</v>
      </c>
      <c r="H5" s="58" t="s">
        <v>11</v>
      </c>
      <c r="I5" s="58" t="s">
        <v>11</v>
      </c>
      <c r="J5" s="58" t="b">
        <f>IF(COUNTIFS('Player 2 Rounds'!A:A,Player_1[[#This Row],[Tournament]],'Player 2 Rounds'!C:C,Player_1[[#This Row],[Date]])&gt;0,TRUE(),FALSE())</f>
        <v>0</v>
      </c>
      <c r="K5" s="58" t="b">
        <f>IF(COUNTIFS('Player 2 Rounds'!A:A,Player_1[[#This Row],[Tournament]],'Player 2 Rounds'!C:C,Player_1[[#This Row],[Date]],'Player 2 Rounds'!D:D,Player_1[[#This Row],[Division]])&gt;0,TRUE(),FALSE())</f>
        <v>0</v>
      </c>
      <c r="L5" s="58" t="str">
        <f>RIGHT(Player_1[[#This Row],[Date]],4)</f>
        <v>2012</v>
      </c>
      <c r="M5" s="58" t="str">
        <f>LEFT(Player_1[[#This Row],[Date]],FIND("-",Player_1[[#This Row],[Date]],1)-1)</f>
        <v>6</v>
      </c>
      <c r="N5" s="58" t="str">
        <f>MID(Player_1[[#This Row],[Date]],FIND("-",Player_1[[#This Row],[Date]],1)+1,3)</f>
        <v>Jul</v>
      </c>
      <c r="O5" s="5">
        <f>DATEVALUE(Player_1[[#This Row],[Month]]&amp;" "&amp;Player_1[[#This Row],[Day]]&amp;", "&amp;Player_1[[#This Row],[Year]])</f>
        <v>41096</v>
      </c>
      <c r="P5" s="58">
        <f>COUNTIFS(A:A,Player_1[[#This Row],[Tournament]],E:E,Player_1[[#This Row],[Round]])</f>
        <v>1</v>
      </c>
      <c r="Q5" s="58" t="str">
        <f t="shared" si="0"/>
        <v>2012 Madisonville Open</v>
      </c>
      <c r="R5" s="58">
        <f>SUMIFS('Player 2 Rounds'!F:F,'Player 2 Rounds'!Q:Q,Q5,'Player 2 Rounds'!E:E,E5)</f>
        <v>0</v>
      </c>
      <c r="S5" s="58">
        <f>IF(AND(Player_1[[#This Row],[Opponent Score]]&gt;0,Player_1[[#This Row],[Opponent Score]]&gt;Player_1[[#This Row],[Score]],K:K=TRUE())=TRUE(),1,0)</f>
        <v>0</v>
      </c>
    </row>
    <row r="6" spans="1:19" x14ac:dyDescent="0.25">
      <c r="A6" s="58" t="s">
        <v>192</v>
      </c>
      <c r="B6" s="58" t="s">
        <v>58</v>
      </c>
      <c r="C6" s="58" t="s">
        <v>193</v>
      </c>
      <c r="D6" s="58" t="s">
        <v>17</v>
      </c>
      <c r="E6" s="58">
        <v>1</v>
      </c>
      <c r="F6">
        <v>51</v>
      </c>
      <c r="G6">
        <v>1034</v>
      </c>
      <c r="H6" s="58" t="s">
        <v>11</v>
      </c>
      <c r="I6" s="58" t="s">
        <v>11</v>
      </c>
      <c r="J6" s="58" t="b">
        <f>IF(COUNTIFS('Player 2 Rounds'!A:A,Player_1[[#This Row],[Tournament]],'Player 2 Rounds'!C:C,Player_1[[#This Row],[Date]])&gt;0,TRUE(),FALSE())</f>
        <v>1</v>
      </c>
      <c r="K6" s="58" t="b">
        <f>IF(COUNTIFS('Player 2 Rounds'!A:A,Player_1[[#This Row],[Tournament]],'Player 2 Rounds'!C:C,Player_1[[#This Row],[Date]],'Player 2 Rounds'!D:D,Player_1[[#This Row],[Division]])&gt;0,TRUE(),FALSE())</f>
        <v>1</v>
      </c>
      <c r="L6" s="58" t="str">
        <f>RIGHT(Player_1[[#This Row],[Date]],4)</f>
        <v>2017</v>
      </c>
      <c r="M6" s="58" t="str">
        <f>LEFT(Player_1[[#This Row],[Date]],FIND("-",Player_1[[#This Row],[Date]],1)-1)</f>
        <v>13</v>
      </c>
      <c r="N6" s="58" t="str">
        <f>MID(Player_1[[#This Row],[Date]],FIND("-",Player_1[[#This Row],[Date]],1)+1,3)</f>
        <v>Oct</v>
      </c>
      <c r="O6" s="5">
        <f>DATEVALUE(Player_1[[#This Row],[Month]]&amp;" "&amp;Player_1[[#This Row],[Day]]&amp;", "&amp;Player_1[[#This Row],[Year]])</f>
        <v>43021</v>
      </c>
      <c r="P6" s="58">
        <f>COUNTIFS(A:A,Player_1[[#This Row],[Tournament]],E:E,Player_1[[#This Row],[Round]])</f>
        <v>1</v>
      </c>
      <c r="Q6" s="58" t="str">
        <f t="shared" si="0"/>
        <v>2017 Ed Headrick Disc Golf Hall of Fame Classic presented by ProActive Sports Disc Golf - National Tour Finale</v>
      </c>
      <c r="R6" s="58">
        <f>SUMIFS('Player 2 Rounds'!F:F,'Player 2 Rounds'!Q:Q,Q6,'Player 2 Rounds'!E:E,E6)</f>
        <v>55</v>
      </c>
      <c r="S6" s="58">
        <f>IF(AND(Player_1[[#This Row],[Opponent Score]]&gt;0,Player_1[[#This Row],[Opponent Score]]&gt;Player_1[[#This Row],[Score]],K:K=TRUE())=TRUE(),1,0)</f>
        <v>1</v>
      </c>
    </row>
    <row r="7" spans="1:19" x14ac:dyDescent="0.25">
      <c r="A7" s="58" t="s">
        <v>773</v>
      </c>
      <c r="B7" s="58" t="s">
        <v>9</v>
      </c>
      <c r="C7" s="58" t="s">
        <v>774</v>
      </c>
      <c r="D7" s="58" t="s">
        <v>17</v>
      </c>
      <c r="E7" s="58">
        <v>1</v>
      </c>
      <c r="F7">
        <v>53</v>
      </c>
      <c r="G7">
        <v>1014</v>
      </c>
      <c r="H7" s="58" t="s">
        <v>11</v>
      </c>
      <c r="I7" s="58" t="s">
        <v>11</v>
      </c>
      <c r="J7" s="58" t="b">
        <f>IF(COUNTIFS('Player 2 Rounds'!A:A,Player_1[[#This Row],[Tournament]],'Player 2 Rounds'!C:C,Player_1[[#This Row],[Date]])&gt;0,TRUE(),FALSE())</f>
        <v>0</v>
      </c>
      <c r="K7" s="58" t="b">
        <f>IF(COUNTIFS('Player 2 Rounds'!A:A,Player_1[[#This Row],[Tournament]],'Player 2 Rounds'!C:C,Player_1[[#This Row],[Date]],'Player 2 Rounds'!D:D,Player_1[[#This Row],[Division]])&gt;0,TRUE(),FALSE())</f>
        <v>0</v>
      </c>
      <c r="L7" s="58" t="str">
        <f>RIGHT(Player_1[[#This Row],[Date]],4)</f>
        <v>2012</v>
      </c>
      <c r="M7" s="58" t="str">
        <f>LEFT(Player_1[[#This Row],[Date]],FIND("-",Player_1[[#This Row],[Date]],1)-1)</f>
        <v>23</v>
      </c>
      <c r="N7" s="58" t="str">
        <f>MID(Player_1[[#This Row],[Date]],FIND("-",Player_1[[#This Row],[Date]],1)+1,3)</f>
        <v>Jun</v>
      </c>
      <c r="O7" s="5">
        <f>DATEVALUE(Player_1[[#This Row],[Month]]&amp;" "&amp;Player_1[[#This Row],[Day]]&amp;", "&amp;Player_1[[#This Row],[Year]])</f>
        <v>41083</v>
      </c>
      <c r="P7" s="58">
        <f>COUNTIFS(A:A,Player_1[[#This Row],[Tournament]],E:E,Player_1[[#This Row],[Round]])</f>
        <v>3</v>
      </c>
      <c r="Q7" s="58" t="str">
        <f t="shared" si="0"/>
        <v>2012 Fort Steilacoom Open</v>
      </c>
      <c r="R7" s="58">
        <f>SUMIFS('Player 2 Rounds'!F:F,'Player 2 Rounds'!Q:Q,Q7,'Player 2 Rounds'!E:E,E7)</f>
        <v>0</v>
      </c>
      <c r="S7" s="58">
        <f>IF(AND(Player_1[[#This Row],[Opponent Score]]&gt;0,Player_1[[#This Row],[Opponent Score]]&gt;Player_1[[#This Row],[Score]],K:K=TRUE())=TRUE(),1,0)</f>
        <v>0</v>
      </c>
    </row>
    <row r="8" spans="1:19" x14ac:dyDescent="0.25">
      <c r="A8" s="58" t="s">
        <v>194</v>
      </c>
      <c r="B8" s="58" t="s">
        <v>9</v>
      </c>
      <c r="C8" s="58" t="s">
        <v>195</v>
      </c>
      <c r="D8" s="58" t="s">
        <v>17</v>
      </c>
      <c r="E8" s="58">
        <v>1</v>
      </c>
      <c r="F8">
        <v>50</v>
      </c>
      <c r="G8">
        <v>1049</v>
      </c>
      <c r="H8" s="58" t="s">
        <v>11</v>
      </c>
      <c r="I8" s="58" t="s">
        <v>11</v>
      </c>
      <c r="J8" s="58" t="b">
        <f>IF(COUNTIFS('Player 2 Rounds'!A:A,Player_1[[#This Row],[Tournament]],'Player 2 Rounds'!C:C,Player_1[[#This Row],[Date]])&gt;0,TRUE(),FALSE())</f>
        <v>1</v>
      </c>
      <c r="K8" s="58" t="b">
        <f>IF(COUNTIFS('Player 2 Rounds'!A:A,Player_1[[#This Row],[Tournament]],'Player 2 Rounds'!C:C,Player_1[[#This Row],[Date]],'Player 2 Rounds'!D:D,Player_1[[#This Row],[Division]])&gt;0,TRUE(),FALSE())</f>
        <v>1</v>
      </c>
      <c r="L8" s="58" t="str">
        <f>RIGHT(Player_1[[#This Row],[Date]],4)</f>
        <v>2017</v>
      </c>
      <c r="M8" s="58" t="str">
        <f>LEFT(Player_1[[#This Row],[Date]],FIND("-",Player_1[[#This Row],[Date]],1)-1)</f>
        <v>13</v>
      </c>
      <c r="N8" s="58" t="str">
        <f>MID(Player_1[[#This Row],[Date]],FIND("-",Player_1[[#This Row],[Date]],1)+1,3)</f>
        <v>Sep</v>
      </c>
      <c r="O8" s="5">
        <f>DATEVALUE(Player_1[[#This Row],[Month]]&amp;" "&amp;Player_1[[#This Row],[Day]]&amp;", "&amp;Player_1[[#This Row],[Year]])</f>
        <v>42991</v>
      </c>
      <c r="P8" s="58">
        <f>COUNTIFS(A:A,Player_1[[#This Row],[Tournament]],E:E,Player_1[[#This Row],[Round]])</f>
        <v>1</v>
      </c>
      <c r="Q8" s="58" t="str">
        <f t="shared" si="0"/>
        <v>2017 Discraft's Green Mountain Championship</v>
      </c>
      <c r="R8" s="58">
        <f>SUMIFS('Player 2 Rounds'!F:F,'Player 2 Rounds'!Q:Q,Q8,'Player 2 Rounds'!E:E,E8)</f>
        <v>49</v>
      </c>
      <c r="S8" s="58">
        <f>IF(AND(Player_1[[#This Row],[Opponent Score]]&gt;0,Player_1[[#This Row],[Opponent Score]]&gt;Player_1[[#This Row],[Score]],K:K=TRUE())=TRUE(),1,0)</f>
        <v>0</v>
      </c>
    </row>
    <row r="9" spans="1:19" x14ac:dyDescent="0.25">
      <c r="A9" s="58" t="s">
        <v>86</v>
      </c>
      <c r="B9" s="58" t="s">
        <v>13</v>
      </c>
      <c r="C9" s="58" t="s">
        <v>267</v>
      </c>
      <c r="D9" s="58" t="s">
        <v>17</v>
      </c>
      <c r="E9" s="58">
        <v>1</v>
      </c>
      <c r="F9">
        <v>60</v>
      </c>
      <c r="G9">
        <v>1021</v>
      </c>
      <c r="H9" s="58" t="s">
        <v>11</v>
      </c>
      <c r="I9" s="58" t="s">
        <v>11</v>
      </c>
      <c r="J9" s="58" t="b">
        <f>IF(COUNTIFS('Player 2 Rounds'!A:A,Player_1[[#This Row],[Tournament]],'Player 2 Rounds'!C:C,Player_1[[#This Row],[Date]])&gt;0,TRUE(),FALSE())</f>
        <v>1</v>
      </c>
      <c r="K9" s="58" t="b">
        <f>IF(COUNTIFS('Player 2 Rounds'!A:A,Player_1[[#This Row],[Tournament]],'Player 2 Rounds'!C:C,Player_1[[#This Row],[Date]],'Player 2 Rounds'!D:D,Player_1[[#This Row],[Division]])&gt;0,TRUE(),FALSE())</f>
        <v>1</v>
      </c>
      <c r="L9" s="58" t="str">
        <f>RIGHT(Player_1[[#This Row],[Date]],4)</f>
        <v>2017</v>
      </c>
      <c r="M9" s="58" t="str">
        <f>LEFT(Player_1[[#This Row],[Date]],FIND("-",Player_1[[#This Row],[Date]],1)-1)</f>
        <v>20</v>
      </c>
      <c r="N9" s="58" t="str">
        <f>MID(Player_1[[#This Row],[Date]],FIND("-",Player_1[[#This Row],[Date]],1)+1,3)</f>
        <v>Jul</v>
      </c>
      <c r="O9" s="5">
        <f>DATEVALUE(Player_1[[#This Row],[Month]]&amp;" "&amp;Player_1[[#This Row],[Day]]&amp;", "&amp;Player_1[[#This Row],[Year]])</f>
        <v>42936</v>
      </c>
      <c r="P9" s="58">
        <f>COUNTIFS(A:A,Player_1[[#This Row],[Tournament]],E:E,Player_1[[#This Row],[Round]])</f>
        <v>4</v>
      </c>
      <c r="Q9" s="58" t="str">
        <f t="shared" si="0"/>
        <v>2017 European Open</v>
      </c>
      <c r="R9" s="58">
        <f>SUMIFS('Player 2 Rounds'!F:F,'Player 2 Rounds'!Q:Q,Q9,'Player 2 Rounds'!E:E,E9)</f>
        <v>55</v>
      </c>
      <c r="S9" s="58">
        <f>IF(AND(Player_1[[#This Row],[Opponent Score]]&gt;0,Player_1[[#This Row],[Opponent Score]]&gt;Player_1[[#This Row],[Score]],K:K=TRUE())=TRUE(),1,0)</f>
        <v>0</v>
      </c>
    </row>
    <row r="10" spans="1:19" x14ac:dyDescent="0.25">
      <c r="A10" s="58" t="s">
        <v>401</v>
      </c>
      <c r="B10" s="58" t="s">
        <v>58</v>
      </c>
      <c r="C10" s="58" t="s">
        <v>490</v>
      </c>
      <c r="D10" s="58" t="s">
        <v>17</v>
      </c>
      <c r="E10" s="58">
        <v>1</v>
      </c>
      <c r="F10">
        <v>50</v>
      </c>
      <c r="G10">
        <v>1090</v>
      </c>
      <c r="H10" s="58" t="s">
        <v>11</v>
      </c>
      <c r="I10" s="58" t="s">
        <v>11</v>
      </c>
      <c r="J10" s="58" t="b">
        <f>IF(COUNTIFS('Player 2 Rounds'!A:A,Player_1[[#This Row],[Tournament]],'Player 2 Rounds'!C:C,Player_1[[#This Row],[Date]])&gt;0,TRUE(),FALSE())</f>
        <v>1</v>
      </c>
      <c r="K10" s="58" t="b">
        <f>IF(COUNTIFS('Player 2 Rounds'!A:A,Player_1[[#This Row],[Tournament]],'Player 2 Rounds'!C:C,Player_1[[#This Row],[Date]],'Player 2 Rounds'!D:D,Player_1[[#This Row],[Division]])&gt;0,TRUE(),FALSE())</f>
        <v>1</v>
      </c>
      <c r="L10" s="58" t="str">
        <f>RIGHT(Player_1[[#This Row],[Date]],4)</f>
        <v>2012</v>
      </c>
      <c r="M10" s="58" t="str">
        <f>LEFT(Player_1[[#This Row],[Date]],FIND("-",Player_1[[#This Row],[Date]],1)-1)</f>
        <v>16</v>
      </c>
      <c r="N10" s="58" t="str">
        <f>MID(Player_1[[#This Row],[Date]],FIND("-",Player_1[[#This Row],[Date]],1)+1,3)</f>
        <v>Aug</v>
      </c>
      <c r="O10" s="5">
        <f>DATEVALUE(Player_1[[#This Row],[Month]]&amp;" "&amp;Player_1[[#This Row],[Day]]&amp;", "&amp;Player_1[[#This Row],[Year]])</f>
        <v>41137</v>
      </c>
      <c r="P10" s="58">
        <f>COUNTIFS(A:A,Player_1[[#This Row],[Tournament]],E:E,Player_1[[#This Row],[Round]])</f>
        <v>2</v>
      </c>
      <c r="Q10" s="58" t="str">
        <f t="shared" si="0"/>
        <v>2012 Vibram Open</v>
      </c>
      <c r="R10" s="58">
        <f>SUMIFS('Player 2 Rounds'!F:F,'Player 2 Rounds'!Q:Q,Q10,'Player 2 Rounds'!E:E,E10)</f>
        <v>58</v>
      </c>
      <c r="S10" s="58">
        <f>IF(AND(Player_1[[#This Row],[Opponent Score]]&gt;0,Player_1[[#This Row],[Opponent Score]]&gt;Player_1[[#This Row],[Score]],K:K=TRUE())=TRUE(),1,0)</f>
        <v>1</v>
      </c>
    </row>
    <row r="11" spans="1:19" x14ac:dyDescent="0.25">
      <c r="A11" s="58" t="s">
        <v>263</v>
      </c>
      <c r="B11" s="58" t="s">
        <v>9</v>
      </c>
      <c r="C11" s="58" t="s">
        <v>264</v>
      </c>
      <c r="D11" s="58" t="s">
        <v>17</v>
      </c>
      <c r="E11" s="58">
        <v>1</v>
      </c>
      <c r="F11">
        <v>53</v>
      </c>
      <c r="G11">
        <v>1031</v>
      </c>
      <c r="H11" s="58" t="s">
        <v>11</v>
      </c>
      <c r="I11" s="58" t="s">
        <v>11</v>
      </c>
      <c r="J11" s="58" t="b">
        <f>IF(COUNTIFS('Player 2 Rounds'!A:A,Player_1[[#This Row],[Tournament]],'Player 2 Rounds'!C:C,Player_1[[#This Row],[Date]])&gt;0,TRUE(),FALSE())</f>
        <v>1</v>
      </c>
      <c r="K11" s="58" t="b">
        <f>IF(COUNTIFS('Player 2 Rounds'!A:A,Player_1[[#This Row],[Tournament]],'Player 2 Rounds'!C:C,Player_1[[#This Row],[Date]],'Player 2 Rounds'!D:D,Player_1[[#This Row],[Division]])&gt;0,TRUE(),FALSE())</f>
        <v>1</v>
      </c>
      <c r="L11" s="58" t="str">
        <f>RIGHT(Player_1[[#This Row],[Date]],4)</f>
        <v>2017</v>
      </c>
      <c r="M11" s="58" t="str">
        <f>LEFT(Player_1[[#This Row],[Date]],FIND("-",Player_1[[#This Row],[Date]],1)-1)</f>
        <v>14</v>
      </c>
      <c r="N11" s="58" t="str">
        <f>MID(Player_1[[#This Row],[Date]],FIND("-",Player_1[[#This Row],[Date]],1)+1,3)</f>
        <v>Jul</v>
      </c>
      <c r="O11" s="5">
        <f>DATEVALUE(Player_1[[#This Row],[Month]]&amp;" "&amp;Player_1[[#This Row],[Day]]&amp;", "&amp;Player_1[[#This Row],[Year]])</f>
        <v>42930</v>
      </c>
      <c r="P11" s="58">
        <f>COUNTIFS(A:A,Player_1[[#This Row],[Tournament]],E:E,Player_1[[#This Row],[Round]])</f>
        <v>1</v>
      </c>
      <c r="Q11" s="58" t="str">
        <f t="shared" si="0"/>
        <v>2017 Prodiscus Estonian Open - EPT#4</v>
      </c>
      <c r="R11" s="58">
        <f>SUMIFS('Player 2 Rounds'!F:F,'Player 2 Rounds'!Q:Q,Q11,'Player 2 Rounds'!E:E,E11)</f>
        <v>53</v>
      </c>
      <c r="S11" s="58">
        <f>IF(AND(Player_1[[#This Row],[Opponent Score]]&gt;0,Player_1[[#This Row],[Opponent Score]]&gt;Player_1[[#This Row],[Score]],K:K=TRUE())=TRUE(),1,0)</f>
        <v>0</v>
      </c>
    </row>
    <row r="12" spans="1:19" x14ac:dyDescent="0.25">
      <c r="A12" s="58" t="s">
        <v>240</v>
      </c>
      <c r="B12" s="58" t="s">
        <v>9</v>
      </c>
      <c r="C12" s="58" t="s">
        <v>241</v>
      </c>
      <c r="D12" s="58" t="s">
        <v>17</v>
      </c>
      <c r="E12" s="58">
        <v>1</v>
      </c>
      <c r="F12">
        <v>54</v>
      </c>
      <c r="G12">
        <v>1074</v>
      </c>
      <c r="H12" s="58" t="s">
        <v>11</v>
      </c>
      <c r="I12" s="58" t="s">
        <v>11</v>
      </c>
      <c r="J12" s="58" t="b">
        <f>IF(COUNTIFS('Player 2 Rounds'!A:A,Player_1[[#This Row],[Tournament]],'Player 2 Rounds'!C:C,Player_1[[#This Row],[Date]])&gt;0,TRUE(),FALSE())</f>
        <v>1</v>
      </c>
      <c r="K12" s="58" t="b">
        <f>IF(COUNTIFS('Player 2 Rounds'!A:A,Player_1[[#This Row],[Tournament]],'Player 2 Rounds'!C:C,Player_1[[#This Row],[Date]],'Player 2 Rounds'!D:D,Player_1[[#This Row],[Division]])&gt;0,TRUE(),FALSE())</f>
        <v>1</v>
      </c>
      <c r="L12" s="58" t="str">
        <f>RIGHT(Player_1[[#This Row],[Date]],4)</f>
        <v>2017</v>
      </c>
      <c r="M12" s="58" t="str">
        <f>LEFT(Player_1[[#This Row],[Date]],FIND("-",Player_1[[#This Row],[Date]],1)-1)</f>
        <v>3</v>
      </c>
      <c r="N12" s="58" t="str">
        <f>MID(Player_1[[#This Row],[Date]],FIND("-",Player_1[[#This Row],[Date]],1)+1,3)</f>
        <v>Aug</v>
      </c>
      <c r="O12" s="5">
        <f>DATEVALUE(Player_1[[#This Row],[Month]]&amp;" "&amp;Player_1[[#This Row],[Day]]&amp;", "&amp;Player_1[[#This Row],[Year]])</f>
        <v>42950</v>
      </c>
      <c r="P12" s="58">
        <f>COUNTIFS(A:A,Player_1[[#This Row],[Tournament]],E:E,Player_1[[#This Row],[Round]])</f>
        <v>3</v>
      </c>
      <c r="Q12" s="58" t="str">
        <f t="shared" si="0"/>
        <v>2017 Ledgestone Insurance Open presented by Discraft</v>
      </c>
      <c r="R12" s="58">
        <f>SUMIFS('Player 2 Rounds'!F:F,'Player 2 Rounds'!Q:Q,Q12,'Player 2 Rounds'!E:E,E12)</f>
        <v>57</v>
      </c>
      <c r="S12" s="58">
        <f>IF(AND(Player_1[[#This Row],[Opponent Score]]&gt;0,Player_1[[#This Row],[Opponent Score]]&gt;Player_1[[#This Row],[Score]],K:K=TRUE())=TRUE(),1,0)</f>
        <v>1</v>
      </c>
    </row>
    <row r="13" spans="1:19" x14ac:dyDescent="0.25">
      <c r="A13" s="58" t="s">
        <v>202</v>
      </c>
      <c r="B13" s="58" t="s">
        <v>58</v>
      </c>
      <c r="C13" s="58" t="s">
        <v>203</v>
      </c>
      <c r="D13" s="58" t="s">
        <v>17</v>
      </c>
      <c r="E13" s="58">
        <v>1</v>
      </c>
      <c r="F13">
        <v>54</v>
      </c>
      <c r="G13">
        <v>1053</v>
      </c>
      <c r="H13" s="58" t="s">
        <v>11</v>
      </c>
      <c r="I13" s="58" t="s">
        <v>11</v>
      </c>
      <c r="J13" s="58" t="b">
        <f>IF(COUNTIFS('Player 2 Rounds'!A:A,Player_1[[#This Row],[Tournament]],'Player 2 Rounds'!C:C,Player_1[[#This Row],[Date]])&gt;0,TRUE(),FALSE())</f>
        <v>1</v>
      </c>
      <c r="K13" s="58" t="b">
        <f>IF(COUNTIFS('Player 2 Rounds'!A:A,Player_1[[#This Row],[Tournament]],'Player 2 Rounds'!C:C,Player_1[[#This Row],[Date]],'Player 2 Rounds'!D:D,Player_1[[#This Row],[Division]])&gt;0,TRUE(),FALSE())</f>
        <v>1</v>
      </c>
      <c r="L13" s="58" t="str">
        <f>RIGHT(Player_1[[#This Row],[Date]],4)</f>
        <v>2017</v>
      </c>
      <c r="M13" s="58" t="str">
        <f>LEFT(Player_1[[#This Row],[Date]],FIND("-",Player_1[[#This Row],[Date]],1)-1)</f>
        <v>25</v>
      </c>
      <c r="N13" s="58" t="str">
        <f>MID(Player_1[[#This Row],[Date]],FIND("-",Player_1[[#This Row],[Date]],1)+1,3)</f>
        <v>Aug</v>
      </c>
      <c r="O13" s="5">
        <f>DATEVALUE(Player_1[[#This Row],[Month]]&amp;" "&amp;Player_1[[#This Row],[Day]]&amp;", "&amp;Player_1[[#This Row],[Year]])</f>
        <v>42972</v>
      </c>
      <c r="P13" s="58">
        <f>COUNTIFS(A:A,Player_1[[#This Row],[Tournament]],E:E,Player_1[[#This Row],[Round]])</f>
        <v>1</v>
      </c>
      <c r="Q13" s="58" t="str">
        <f t="shared" si="0"/>
        <v>2017 Pittsburgh Flying Disc Open Presented by Discraft</v>
      </c>
      <c r="R13" s="58">
        <f>SUMIFS('Player 2 Rounds'!F:F,'Player 2 Rounds'!Q:Q,Q13,'Player 2 Rounds'!E:E,E13)</f>
        <v>54</v>
      </c>
      <c r="S13" s="58">
        <f>IF(AND(Player_1[[#This Row],[Opponent Score]]&gt;0,Player_1[[#This Row],[Opponent Score]]&gt;Player_1[[#This Row],[Score]],K:K=TRUE())=TRUE(),1,0)</f>
        <v>0</v>
      </c>
    </row>
    <row r="14" spans="1:19" x14ac:dyDescent="0.25">
      <c r="A14" s="58" t="s">
        <v>76</v>
      </c>
      <c r="B14" s="58" t="s">
        <v>58</v>
      </c>
      <c r="C14" s="58" t="s">
        <v>483</v>
      </c>
      <c r="D14" s="58" t="s">
        <v>17</v>
      </c>
      <c r="E14" s="58">
        <v>1</v>
      </c>
      <c r="F14">
        <v>72</v>
      </c>
      <c r="G14">
        <v>1059</v>
      </c>
      <c r="H14" s="58" t="s">
        <v>11</v>
      </c>
      <c r="I14" s="58" t="s">
        <v>11</v>
      </c>
      <c r="J14" s="58" t="b">
        <f>IF(COUNTIFS('Player 2 Rounds'!A:A,Player_1[[#This Row],[Tournament]],'Player 2 Rounds'!C:C,Player_1[[#This Row],[Date]])&gt;0,TRUE(),FALSE())</f>
        <v>1</v>
      </c>
      <c r="K14" s="58" t="b">
        <f>IF(COUNTIFS('Player 2 Rounds'!A:A,Player_1[[#This Row],[Tournament]],'Player 2 Rounds'!C:C,Player_1[[#This Row],[Date]],'Player 2 Rounds'!D:D,Player_1[[#This Row],[Division]])&gt;0,TRUE(),FALSE())</f>
        <v>1</v>
      </c>
      <c r="L14" s="58" t="str">
        <f>RIGHT(Player_1[[#This Row],[Date]],4)</f>
        <v>2012</v>
      </c>
      <c r="M14" s="58" t="str">
        <f>LEFT(Player_1[[#This Row],[Date]],FIND("-",Player_1[[#This Row],[Date]],1)-1)</f>
        <v>4</v>
      </c>
      <c r="N14" s="58" t="str">
        <f>MID(Player_1[[#This Row],[Date]],FIND("-",Player_1[[#This Row],[Date]],1)+1,3)</f>
        <v>Aug</v>
      </c>
      <c r="O14" s="5">
        <f>DATEVALUE(Player_1[[#This Row],[Month]]&amp;" "&amp;Player_1[[#This Row],[Day]]&amp;", "&amp;Player_1[[#This Row],[Year]])</f>
        <v>41125</v>
      </c>
      <c r="P14" s="58">
        <f>COUNTIFS(A:A,Player_1[[#This Row],[Tournament]],E:E,Player_1[[#This Row],[Round]])</f>
        <v>4</v>
      </c>
      <c r="Q14" s="58" t="str">
        <f t="shared" si="0"/>
        <v>2012 Brent Hambrick Memorial Open</v>
      </c>
      <c r="R14" s="58">
        <f>SUMIFS('Player 2 Rounds'!F:F,'Player 2 Rounds'!Q:Q,Q14,'Player 2 Rounds'!E:E,E14)</f>
        <v>74</v>
      </c>
      <c r="S14" s="58">
        <f>IF(AND(Player_1[[#This Row],[Opponent Score]]&gt;0,Player_1[[#This Row],[Opponent Score]]&gt;Player_1[[#This Row],[Score]],K:K=TRUE())=TRUE(),1,0)</f>
        <v>1</v>
      </c>
    </row>
    <row r="15" spans="1:19" x14ac:dyDescent="0.25">
      <c r="A15" s="58" t="s">
        <v>500</v>
      </c>
      <c r="B15" s="58" t="s">
        <v>9</v>
      </c>
      <c r="C15" s="58" t="s">
        <v>501</v>
      </c>
      <c r="D15" s="58" t="s">
        <v>17</v>
      </c>
      <c r="E15" s="58">
        <v>1</v>
      </c>
      <c r="F15">
        <v>48</v>
      </c>
      <c r="G15">
        <v>1064</v>
      </c>
      <c r="H15" s="58" t="s">
        <v>11</v>
      </c>
      <c r="I15" s="58" t="s">
        <v>11</v>
      </c>
      <c r="J15" s="58" t="b">
        <f>IF(COUNTIFS('Player 2 Rounds'!A:A,Player_1[[#This Row],[Tournament]],'Player 2 Rounds'!C:C,Player_1[[#This Row],[Date]])&gt;0,TRUE(),FALSE())</f>
        <v>1</v>
      </c>
      <c r="K15" s="58" t="b">
        <f>IF(COUNTIFS('Player 2 Rounds'!A:A,Player_1[[#This Row],[Tournament]],'Player 2 Rounds'!C:C,Player_1[[#This Row],[Date]],'Player 2 Rounds'!D:D,Player_1[[#This Row],[Division]])&gt;0,TRUE(),FALSE())</f>
        <v>1</v>
      </c>
      <c r="L15" s="58" t="str">
        <f>RIGHT(Player_1[[#This Row],[Date]],4)</f>
        <v>2012</v>
      </c>
      <c r="M15" s="58" t="str">
        <f>LEFT(Player_1[[#This Row],[Date]],FIND("-",Player_1[[#This Row],[Date]],1)-1)</f>
        <v>11</v>
      </c>
      <c r="N15" s="58" t="str">
        <f>MID(Player_1[[#This Row],[Date]],FIND("-",Player_1[[#This Row],[Date]],1)+1,3)</f>
        <v>Aug</v>
      </c>
      <c r="O15" s="5">
        <f>DATEVALUE(Player_1[[#This Row],[Month]]&amp;" "&amp;Player_1[[#This Row],[Day]]&amp;", "&amp;Player_1[[#This Row],[Year]])</f>
        <v>41132</v>
      </c>
      <c r="P15" s="58">
        <f>COUNTIFS(A:A,Player_1[[#This Row],[Tournament]],E:E,Player_1[[#This Row],[Round]])</f>
        <v>1</v>
      </c>
      <c r="Q15" s="58" t="str">
        <f t="shared" si="0"/>
        <v>2012 38th Annual Rochester Flying Disc Open</v>
      </c>
      <c r="R15" s="58">
        <f>SUMIFS('Player 2 Rounds'!F:F,'Player 2 Rounds'!Q:Q,Q15,'Player 2 Rounds'!E:E,E15)</f>
        <v>53</v>
      </c>
      <c r="S15" s="58">
        <f>IF(AND(Player_1[[#This Row],[Opponent Score]]&gt;0,Player_1[[#This Row],[Opponent Score]]&gt;Player_1[[#This Row],[Score]],K:K=TRUE())=TRUE(),1,0)</f>
        <v>1</v>
      </c>
    </row>
    <row r="16" spans="1:19" x14ac:dyDescent="0.25">
      <c r="A16" s="58" t="s">
        <v>218</v>
      </c>
      <c r="B16" s="58" t="s">
        <v>9</v>
      </c>
      <c r="C16" s="58" t="s">
        <v>219</v>
      </c>
      <c r="D16" s="58" t="s">
        <v>17</v>
      </c>
      <c r="E16" s="58">
        <v>1</v>
      </c>
      <c r="F16">
        <v>61</v>
      </c>
      <c r="G16">
        <v>1003</v>
      </c>
      <c r="H16" s="58" t="s">
        <v>11</v>
      </c>
      <c r="I16" s="58" t="s">
        <v>11</v>
      </c>
      <c r="J16" s="58" t="b">
        <f>IF(COUNTIFS('Player 2 Rounds'!A:A,Player_1[[#This Row],[Tournament]],'Player 2 Rounds'!C:C,Player_1[[#This Row],[Date]])&gt;0,TRUE(),FALSE())</f>
        <v>1</v>
      </c>
      <c r="K16" s="58" t="b">
        <f>IF(COUNTIFS('Player 2 Rounds'!A:A,Player_1[[#This Row],[Tournament]],'Player 2 Rounds'!C:C,Player_1[[#This Row],[Date]],'Player 2 Rounds'!D:D,Player_1[[#This Row],[Division]])&gt;0,TRUE(),FALSE())</f>
        <v>1</v>
      </c>
      <c r="L16" s="58" t="str">
        <f>RIGHT(Player_1[[#This Row],[Date]],4)</f>
        <v>2018</v>
      </c>
      <c r="M16" s="58" t="str">
        <f>LEFT(Player_1[[#This Row],[Date]],FIND("-",Player_1[[#This Row],[Date]],1)-1)</f>
        <v>15</v>
      </c>
      <c r="N16" s="58" t="str">
        <f>MID(Player_1[[#This Row],[Date]],FIND("-",Player_1[[#This Row],[Date]],1)+1,3)</f>
        <v>Mar</v>
      </c>
      <c r="O16" s="5">
        <f>DATEVALUE(Player_1[[#This Row],[Month]]&amp;" "&amp;Player_1[[#This Row],[Day]]&amp;", "&amp;Player_1[[#This Row],[Year]])</f>
        <v>43174</v>
      </c>
      <c r="P16" s="58">
        <f>COUNTIFS(A:A,Player_1[[#This Row],[Tournament]],E:E,Player_1[[#This Row],[Round]])</f>
        <v>3</v>
      </c>
      <c r="Q16" s="58" t="str">
        <f t="shared" si="0"/>
        <v>2018 DGPT - Waco Annual Charity Open presented by Dynamic Discs</v>
      </c>
      <c r="R16" s="58">
        <f>SUMIFS('Player 2 Rounds'!F:F,'Player 2 Rounds'!Q:Q,Q16,'Player 2 Rounds'!E:E,E16)</f>
        <v>57</v>
      </c>
      <c r="S16" s="58">
        <f>IF(AND(Player_1[[#This Row],[Opponent Score]]&gt;0,Player_1[[#This Row],[Opponent Score]]&gt;Player_1[[#This Row],[Score]],K:K=TRUE())=TRUE(),1,0)</f>
        <v>0</v>
      </c>
    </row>
    <row r="17" spans="1:19" x14ac:dyDescent="0.25">
      <c r="A17" s="58" t="s">
        <v>248</v>
      </c>
      <c r="B17" s="58" t="s">
        <v>9</v>
      </c>
      <c r="C17" s="58" t="s">
        <v>249</v>
      </c>
      <c r="D17" s="58" t="s">
        <v>17</v>
      </c>
      <c r="E17" s="58">
        <v>1</v>
      </c>
      <c r="F17">
        <v>52</v>
      </c>
      <c r="G17">
        <v>997</v>
      </c>
      <c r="H17" s="58" t="s">
        <v>11</v>
      </c>
      <c r="I17" s="58" t="s">
        <v>11</v>
      </c>
      <c r="J17" s="58" t="b">
        <f>IF(COUNTIFS('Player 2 Rounds'!A:A,Player_1[[#This Row],[Tournament]],'Player 2 Rounds'!C:C,Player_1[[#This Row],[Date]])&gt;0,TRUE(),FALSE())</f>
        <v>1</v>
      </c>
      <c r="K17" s="58" t="b">
        <f>IF(COUNTIFS('Player 2 Rounds'!A:A,Player_1[[#This Row],[Tournament]],'Player 2 Rounds'!C:C,Player_1[[#This Row],[Date]],'Player 2 Rounds'!D:D,Player_1[[#This Row],[Division]])&gt;0,TRUE(),FALSE())</f>
        <v>1</v>
      </c>
      <c r="L17" s="58" t="str">
        <f>RIGHT(Player_1[[#This Row],[Date]],4)</f>
        <v>2012</v>
      </c>
      <c r="M17" s="58" t="str">
        <f>LEFT(Player_1[[#This Row],[Date]],FIND("-",Player_1[[#This Row],[Date]],1)-1)</f>
        <v>12</v>
      </c>
      <c r="N17" s="58" t="str">
        <f>MID(Player_1[[#This Row],[Date]],FIND("-",Player_1[[#This Row],[Date]],1)+1,3)</f>
        <v>May</v>
      </c>
      <c r="O17" s="5">
        <f>DATEVALUE(Player_1[[#This Row],[Month]]&amp;" "&amp;Player_1[[#This Row],[Day]]&amp;", "&amp;Player_1[[#This Row],[Year]])</f>
        <v>41041</v>
      </c>
      <c r="P17" s="58">
        <f>COUNTIFS(A:A,Player_1[[#This Row],[Tournament]],E:E,Player_1[[#This Row],[Round]])</f>
        <v>1</v>
      </c>
      <c r="Q17" s="58" t="str">
        <f t="shared" si="0"/>
        <v>2012 Charlie Vettiner Open presented by DCD - Pro Only</v>
      </c>
      <c r="R17" s="58">
        <f>SUMIFS('Player 2 Rounds'!F:F,'Player 2 Rounds'!Q:Q,Q17,'Player 2 Rounds'!E:E,E17)</f>
        <v>50</v>
      </c>
      <c r="S17" s="58">
        <f>IF(AND(Player_1[[#This Row],[Opponent Score]]&gt;0,Player_1[[#This Row],[Opponent Score]]&gt;Player_1[[#This Row],[Score]],K:K=TRUE())=TRUE(),1,0)</f>
        <v>0</v>
      </c>
    </row>
    <row r="18" spans="1:19" x14ac:dyDescent="0.25">
      <c r="A18" s="58" t="s">
        <v>236</v>
      </c>
      <c r="B18" s="58" t="s">
        <v>9</v>
      </c>
      <c r="C18" s="58" t="s">
        <v>237</v>
      </c>
      <c r="D18" s="58" t="s">
        <v>17</v>
      </c>
      <c r="E18" s="58">
        <v>1</v>
      </c>
      <c r="F18">
        <v>46</v>
      </c>
      <c r="G18">
        <v>1058</v>
      </c>
      <c r="H18" s="58" t="s">
        <v>11</v>
      </c>
      <c r="I18" s="58" t="s">
        <v>11</v>
      </c>
      <c r="J18" s="58" t="b">
        <f>IF(COUNTIFS('Player 2 Rounds'!A:A,Player_1[[#This Row],[Tournament]],'Player 2 Rounds'!C:C,Player_1[[#This Row],[Date]])&gt;0,TRUE(),FALSE())</f>
        <v>1</v>
      </c>
      <c r="K18" s="58" t="b">
        <f>IF(COUNTIFS('Player 2 Rounds'!A:A,Player_1[[#This Row],[Tournament]],'Player 2 Rounds'!C:C,Player_1[[#This Row],[Date]],'Player 2 Rounds'!D:D,Player_1[[#This Row],[Division]])&gt;0,TRUE(),FALSE())</f>
        <v>1</v>
      </c>
      <c r="L18" s="58" t="str">
        <f>RIGHT(Player_1[[#This Row],[Date]],4)</f>
        <v>2018</v>
      </c>
      <c r="M18" s="58" t="str">
        <f>LEFT(Player_1[[#This Row],[Date]],FIND("-",Player_1[[#This Row],[Date]],1)-1)</f>
        <v>28</v>
      </c>
      <c r="N18" s="58" t="str">
        <f>MID(Player_1[[#This Row],[Date]],FIND("-",Player_1[[#This Row],[Date]],1)+1,3)</f>
        <v>Feb</v>
      </c>
      <c r="O18" s="5">
        <f>DATEVALUE(Player_1[[#This Row],[Month]]&amp;" "&amp;Player_1[[#This Row],[Day]]&amp;", "&amp;Player_1[[#This Row],[Year]])</f>
        <v>43159</v>
      </c>
      <c r="P18" s="58">
        <f>COUNTIFS(A:A,Player_1[[#This Row],[Tournament]],E:E,Player_1[[#This Row],[Round]])</f>
        <v>3</v>
      </c>
      <c r="Q18" s="58" t="str">
        <f t="shared" si="0"/>
        <v>2018 DGPT - Memorial Championship presented by Discraft</v>
      </c>
      <c r="R18" s="58">
        <f>SUMIFS('Player 2 Rounds'!F:F,'Player 2 Rounds'!Q:Q,Q18,'Player 2 Rounds'!E:E,E18)</f>
        <v>48</v>
      </c>
      <c r="S18" s="58">
        <f>IF(AND(Player_1[[#This Row],[Opponent Score]]&gt;0,Player_1[[#This Row],[Opponent Score]]&gt;Player_1[[#This Row],[Score]],K:K=TRUE())=TRUE(),1,0)</f>
        <v>1</v>
      </c>
    </row>
    <row r="19" spans="1:19" x14ac:dyDescent="0.25">
      <c r="A19" s="58" t="s">
        <v>111</v>
      </c>
      <c r="B19" s="58" t="s">
        <v>14</v>
      </c>
      <c r="C19" s="58" t="s">
        <v>112</v>
      </c>
      <c r="D19" s="58" t="s">
        <v>17</v>
      </c>
      <c r="E19" s="58">
        <v>1</v>
      </c>
      <c r="F19">
        <v>46</v>
      </c>
      <c r="G19">
        <v>1063</v>
      </c>
      <c r="H19" s="58" t="s">
        <v>11</v>
      </c>
      <c r="I19" s="58" t="s">
        <v>11</v>
      </c>
      <c r="J19" s="58" t="b">
        <f>IF(COUNTIFS('Player 2 Rounds'!A:A,Player_1[[#This Row],[Tournament]],'Player 2 Rounds'!C:C,Player_1[[#This Row],[Date]])&gt;0,TRUE(),FALSE())</f>
        <v>1</v>
      </c>
      <c r="K19" s="58" t="b">
        <f>IF(COUNTIFS('Player 2 Rounds'!A:A,Player_1[[#This Row],[Tournament]],'Player 2 Rounds'!C:C,Player_1[[#This Row],[Date]],'Player 2 Rounds'!D:D,Player_1[[#This Row],[Division]])&gt;0,TRUE(),FALSE())</f>
        <v>1</v>
      </c>
      <c r="L19" s="58" t="str">
        <f>RIGHT(Player_1[[#This Row],[Date]],4)</f>
        <v>2012</v>
      </c>
      <c r="M19" s="58" t="str">
        <f>LEFT(Player_1[[#This Row],[Date]],FIND("-",Player_1[[#This Row],[Date]],1)-1)</f>
        <v>5</v>
      </c>
      <c r="N19" s="58" t="str">
        <f>MID(Player_1[[#This Row],[Date]],FIND("-",Player_1[[#This Row],[Date]],1)+1,3)</f>
        <v>May</v>
      </c>
      <c r="O19" s="5">
        <f>DATEVALUE(Player_1[[#This Row],[Month]]&amp;" "&amp;Player_1[[#This Row],[Day]]&amp;", "&amp;Player_1[[#This Row],[Year]])</f>
        <v>41034</v>
      </c>
      <c r="P19" s="58">
        <f>COUNTIFS(A:A,Player_1[[#This Row],[Tournament]],E:E,Player_1[[#This Row],[Round]])</f>
        <v>1</v>
      </c>
      <c r="Q19" s="58" t="str">
        <f t="shared" si="0"/>
        <v>2012 Indian Hammocks Open</v>
      </c>
      <c r="R19" s="58">
        <f>SUMIFS('Player 2 Rounds'!F:F,'Player 2 Rounds'!Q:Q,Q19,'Player 2 Rounds'!E:E,E19)</f>
        <v>49</v>
      </c>
      <c r="S19" s="58">
        <f>IF(AND(Player_1[[#This Row],[Opponent Score]]&gt;0,Player_1[[#This Row],[Opponent Score]]&gt;Player_1[[#This Row],[Score]],K:K=TRUE())=TRUE(),1,0)</f>
        <v>1</v>
      </c>
    </row>
    <row r="20" spans="1:19" x14ac:dyDescent="0.25">
      <c r="A20" s="58" t="s">
        <v>225</v>
      </c>
      <c r="B20" s="58" t="s">
        <v>9</v>
      </c>
      <c r="C20" s="58" t="s">
        <v>226</v>
      </c>
      <c r="D20" s="58" t="s">
        <v>17</v>
      </c>
      <c r="E20" s="58">
        <v>1</v>
      </c>
      <c r="F20">
        <v>52</v>
      </c>
      <c r="G20">
        <v>1071</v>
      </c>
      <c r="H20" s="58" t="s">
        <v>11</v>
      </c>
      <c r="I20" s="58" t="s">
        <v>11</v>
      </c>
      <c r="J20" s="58" t="b">
        <f>IF(COUNTIFS('Player 2 Rounds'!A:A,Player_1[[#This Row],[Tournament]],'Player 2 Rounds'!C:C,Player_1[[#This Row],[Date]])&gt;0,TRUE(),FALSE())</f>
        <v>1</v>
      </c>
      <c r="K20" s="58" t="b">
        <f>IF(COUNTIFS('Player 2 Rounds'!A:A,Player_1[[#This Row],[Tournament]],'Player 2 Rounds'!C:C,Player_1[[#This Row],[Date]],'Player 2 Rounds'!D:D,Player_1[[#This Row],[Division]])&gt;0,TRUE(),FALSE())</f>
        <v>1</v>
      </c>
      <c r="L20" s="58" t="str">
        <f>RIGHT(Player_1[[#This Row],[Date]],4)</f>
        <v>2018</v>
      </c>
      <c r="M20" s="58" t="str">
        <f>LEFT(Player_1[[#This Row],[Date]],FIND("-",Player_1[[#This Row],[Date]],1)-1)</f>
        <v>6</v>
      </c>
      <c r="N20" s="58" t="str">
        <f>MID(Player_1[[#This Row],[Date]],FIND("-",Player_1[[#This Row],[Date]],1)+1,3)</f>
        <v>Apr</v>
      </c>
      <c r="O20" s="5">
        <f>DATEVALUE(Player_1[[#This Row],[Month]]&amp;" "&amp;Player_1[[#This Row],[Day]]&amp;", "&amp;Player_1[[#This Row],[Year]])</f>
        <v>43196</v>
      </c>
      <c r="P20" s="58">
        <f>COUNTIFS(A:A,Player_1[[#This Row],[Tournament]],E:E,Player_1[[#This Row],[Round]])</f>
        <v>2</v>
      </c>
      <c r="Q20" s="58" t="str">
        <f t="shared" si="0"/>
        <v>2018 DGPT - Jonesboro Open</v>
      </c>
      <c r="R20" s="58">
        <f>SUMIFS('Player 2 Rounds'!F:F,'Player 2 Rounds'!Q:Q,Q20,'Player 2 Rounds'!E:E,E20)</f>
        <v>55</v>
      </c>
      <c r="S20" s="58">
        <f>IF(AND(Player_1[[#This Row],[Opponent Score]]&gt;0,Player_1[[#This Row],[Opponent Score]]&gt;Player_1[[#This Row],[Score]],K:K=TRUE())=TRUE(),1,0)</f>
        <v>1</v>
      </c>
    </row>
    <row r="21" spans="1:19" x14ac:dyDescent="0.25">
      <c r="A21" s="58" t="s">
        <v>775</v>
      </c>
      <c r="B21" s="58" t="s">
        <v>9</v>
      </c>
      <c r="C21" s="58" t="s">
        <v>217</v>
      </c>
      <c r="D21" s="58" t="s">
        <v>17</v>
      </c>
      <c r="E21" s="58">
        <v>1</v>
      </c>
      <c r="F21">
        <v>50</v>
      </c>
      <c r="G21">
        <v>1055</v>
      </c>
      <c r="H21" s="58" t="s">
        <v>11</v>
      </c>
      <c r="I21" s="58" t="s">
        <v>11</v>
      </c>
      <c r="J21" s="58" t="b">
        <f>IF(COUNTIFS('Player 2 Rounds'!A:A,Player_1[[#This Row],[Tournament]],'Player 2 Rounds'!C:C,Player_1[[#This Row],[Date]])&gt;0,TRUE(),FALSE())</f>
        <v>0</v>
      </c>
      <c r="K21" s="58" t="b">
        <f>IF(COUNTIFS('Player 2 Rounds'!A:A,Player_1[[#This Row],[Tournament]],'Player 2 Rounds'!C:C,Player_1[[#This Row],[Date]],'Player 2 Rounds'!D:D,Player_1[[#This Row],[Division]])&gt;0,TRUE(),FALSE())</f>
        <v>0</v>
      </c>
      <c r="L21" s="58" t="str">
        <f>RIGHT(Player_1[[#This Row],[Date]],4)</f>
        <v>2018</v>
      </c>
      <c r="M21" s="58" t="str">
        <f>LEFT(Player_1[[#This Row],[Date]],FIND("-",Player_1[[#This Row],[Date]],1)-1)</f>
        <v>23</v>
      </c>
      <c r="N21" s="58" t="str">
        <f>MID(Player_1[[#This Row],[Date]],FIND("-",Player_1[[#This Row],[Date]],1)+1,3)</f>
        <v>Mar</v>
      </c>
      <c r="O21" s="5">
        <f>DATEVALUE(Player_1[[#This Row],[Month]]&amp;" "&amp;Player_1[[#This Row],[Day]]&amp;", "&amp;Player_1[[#This Row],[Year]])</f>
        <v>43182</v>
      </c>
      <c r="P21" s="58">
        <f>COUNTIFS(A:A,Player_1[[#This Row],[Tournament]],E:E,Player_1[[#This Row],[Round]])</f>
        <v>1</v>
      </c>
      <c r="Q21" s="58" t="str">
        <f t="shared" si="0"/>
        <v>2018 The Open at Flat Creek presented by Discraft</v>
      </c>
      <c r="R21" s="58">
        <f>SUMIFS('Player 2 Rounds'!F:F,'Player 2 Rounds'!Q:Q,Q21,'Player 2 Rounds'!E:E,E21)</f>
        <v>0</v>
      </c>
      <c r="S21" s="58">
        <f>IF(AND(Player_1[[#This Row],[Opponent Score]]&gt;0,Player_1[[#This Row],[Opponent Score]]&gt;Player_1[[#This Row],[Score]],K:K=TRUE())=TRUE(),1,0)</f>
        <v>0</v>
      </c>
    </row>
    <row r="22" spans="1:19" x14ac:dyDescent="0.25">
      <c r="A22" s="58" t="s">
        <v>125</v>
      </c>
      <c r="B22" s="58" t="s">
        <v>14</v>
      </c>
      <c r="C22" s="58" t="s">
        <v>126</v>
      </c>
      <c r="D22" s="58" t="s">
        <v>17</v>
      </c>
      <c r="E22" s="58">
        <v>1</v>
      </c>
      <c r="F22">
        <v>61</v>
      </c>
      <c r="G22">
        <v>1014</v>
      </c>
      <c r="H22" s="58" t="s">
        <v>11</v>
      </c>
      <c r="I22" s="58" t="s">
        <v>11</v>
      </c>
      <c r="J22" s="58" t="b">
        <f>IF(COUNTIFS('Player 2 Rounds'!A:A,Player_1[[#This Row],[Tournament]],'Player 2 Rounds'!C:C,Player_1[[#This Row],[Date]])&gt;0,TRUE(),FALSE())</f>
        <v>1</v>
      </c>
      <c r="K22" s="58" t="b">
        <f>IF(COUNTIFS('Player 2 Rounds'!A:A,Player_1[[#This Row],[Tournament]],'Player 2 Rounds'!C:C,Player_1[[#This Row],[Date]],'Player 2 Rounds'!D:D,Player_1[[#This Row],[Division]])&gt;0,TRUE(),FALSE())</f>
        <v>1</v>
      </c>
      <c r="L22" s="58" t="str">
        <f>RIGHT(Player_1[[#This Row],[Date]],4)</f>
        <v>2012</v>
      </c>
      <c r="M22" s="58" t="str">
        <f>LEFT(Player_1[[#This Row],[Date]],FIND("-",Player_1[[#This Row],[Date]],1)-1)</f>
        <v>28</v>
      </c>
      <c r="N22" s="58" t="str">
        <f>MID(Player_1[[#This Row],[Date]],FIND("-",Player_1[[#This Row],[Date]],1)+1,3)</f>
        <v>Apr</v>
      </c>
      <c r="O22" s="5">
        <f>DATEVALUE(Player_1[[#This Row],[Month]]&amp;" "&amp;Player_1[[#This Row],[Day]]&amp;", "&amp;Player_1[[#This Row],[Year]])</f>
        <v>41027</v>
      </c>
      <c r="P22" s="58">
        <f>COUNTIFS(A:A,Player_1[[#This Row],[Tournament]],E:E,Player_1[[#This Row],[Round]])</f>
        <v>1</v>
      </c>
      <c r="Q22" s="58" t="str">
        <f t="shared" si="0"/>
        <v>2012 Fun N Sun</v>
      </c>
      <c r="R22" s="58">
        <f>SUMIFS('Player 2 Rounds'!F:F,'Player 2 Rounds'!Q:Q,Q22,'Player 2 Rounds'!E:E,E22)</f>
        <v>59</v>
      </c>
      <c r="S22" s="58">
        <f>IF(AND(Player_1[[#This Row],[Opponent Score]]&gt;0,Player_1[[#This Row],[Opponent Score]]&gt;Player_1[[#This Row],[Score]],K:K=TRUE())=TRUE(),1,0)</f>
        <v>0</v>
      </c>
    </row>
    <row r="23" spans="1:19" x14ac:dyDescent="0.25">
      <c r="A23" s="58" t="s">
        <v>776</v>
      </c>
      <c r="B23" s="58" t="s">
        <v>9</v>
      </c>
      <c r="C23" s="58" t="s">
        <v>777</v>
      </c>
      <c r="D23" s="58" t="s">
        <v>17</v>
      </c>
      <c r="E23" s="58">
        <v>1</v>
      </c>
      <c r="F23">
        <v>41</v>
      </c>
      <c r="G23">
        <v>1080</v>
      </c>
      <c r="H23" s="58" t="s">
        <v>11</v>
      </c>
      <c r="I23" s="58" t="s">
        <v>11</v>
      </c>
      <c r="J23" s="58" t="b">
        <f>IF(COUNTIFS('Player 2 Rounds'!A:A,Player_1[[#This Row],[Tournament]],'Player 2 Rounds'!C:C,Player_1[[#This Row],[Date]])&gt;0,TRUE(),FALSE())</f>
        <v>0</v>
      </c>
      <c r="K23" s="58" t="b">
        <f>IF(COUNTIFS('Player 2 Rounds'!A:A,Player_1[[#This Row],[Tournament]],'Player 2 Rounds'!C:C,Player_1[[#This Row],[Date]],'Player 2 Rounds'!D:D,Player_1[[#This Row],[Division]])&gt;0,TRUE(),FALSE())</f>
        <v>0</v>
      </c>
      <c r="L23" s="58" t="str">
        <f>RIGHT(Player_1[[#This Row],[Date]],4)</f>
        <v>2017</v>
      </c>
      <c r="M23" s="58" t="str">
        <f>LEFT(Player_1[[#This Row],[Date]],FIND("-",Player_1[[#This Row],[Date]],1)-1)</f>
        <v>3</v>
      </c>
      <c r="N23" s="58" t="str">
        <f>MID(Player_1[[#This Row],[Date]],FIND("-",Player_1[[#This Row],[Date]],1)+1,3)</f>
        <v>Nov</v>
      </c>
      <c r="O23" s="5">
        <f>DATEVALUE(Player_1[[#This Row],[Month]]&amp;" "&amp;Player_1[[#This Row],[Day]]&amp;", "&amp;Player_1[[#This Row],[Year]])</f>
        <v>43042</v>
      </c>
      <c r="P23" s="58">
        <f>COUNTIFS(A:A,Player_1[[#This Row],[Tournament]],E:E,Player_1[[#This Row],[Round]])</f>
        <v>1</v>
      </c>
      <c r="Q23" s="58" t="str">
        <f t="shared" si="0"/>
        <v>2017 4th Annual Buffalo Run - presented by Native Disc Golf</v>
      </c>
      <c r="R23" s="58">
        <f>SUMIFS('Player 2 Rounds'!F:F,'Player 2 Rounds'!Q:Q,Q23,'Player 2 Rounds'!E:E,E23)</f>
        <v>0</v>
      </c>
      <c r="S23" s="58">
        <f>IF(AND(Player_1[[#This Row],[Opponent Score]]&gt;0,Player_1[[#This Row],[Opponent Score]]&gt;Player_1[[#This Row],[Score]],K:K=TRUE())=TRUE(),1,0)</f>
        <v>0</v>
      </c>
    </row>
    <row r="24" spans="1:19" x14ac:dyDescent="0.25">
      <c r="A24" s="58" t="s">
        <v>778</v>
      </c>
      <c r="B24" s="58" t="s">
        <v>9</v>
      </c>
      <c r="C24" s="58" t="s">
        <v>257</v>
      </c>
      <c r="D24" s="58" t="s">
        <v>17</v>
      </c>
      <c r="E24" s="58">
        <v>1</v>
      </c>
      <c r="F24">
        <v>51</v>
      </c>
      <c r="G24">
        <v>1017</v>
      </c>
      <c r="H24" s="58" t="s">
        <v>11</v>
      </c>
      <c r="I24" s="58" t="s">
        <v>11</v>
      </c>
      <c r="J24" s="58" t="b">
        <f>IF(COUNTIFS('Player 2 Rounds'!A:A,Player_1[[#This Row],[Tournament]],'Player 2 Rounds'!C:C,Player_1[[#This Row],[Date]])&gt;0,TRUE(),FALSE())</f>
        <v>0</v>
      </c>
      <c r="K24" s="58" t="b">
        <f>IF(COUNTIFS('Player 2 Rounds'!A:A,Player_1[[#This Row],[Tournament]],'Player 2 Rounds'!C:C,Player_1[[#This Row],[Date]],'Player 2 Rounds'!D:D,Player_1[[#This Row],[Division]])&gt;0,TRUE(),FALSE())</f>
        <v>0</v>
      </c>
      <c r="L24" s="58" t="str">
        <f>RIGHT(Player_1[[#This Row],[Date]],4)</f>
        <v>2012</v>
      </c>
      <c r="M24" s="58" t="str">
        <f>LEFT(Player_1[[#This Row],[Date]],FIND("-",Player_1[[#This Row],[Date]],1)-1)</f>
        <v>9</v>
      </c>
      <c r="N24" s="58" t="str">
        <f>MID(Player_1[[#This Row],[Date]],FIND("-",Player_1[[#This Row],[Date]],1)+1,3)</f>
        <v>Jun</v>
      </c>
      <c r="O24" s="5">
        <f>DATEVALUE(Player_1[[#This Row],[Month]]&amp;" "&amp;Player_1[[#This Row],[Day]]&amp;", "&amp;Player_1[[#This Row],[Year]])</f>
        <v>41069</v>
      </c>
      <c r="P24" s="58">
        <f>COUNTIFS(A:A,Player_1[[#This Row],[Tournament]],E:E,Player_1[[#This Row],[Round]])</f>
        <v>1</v>
      </c>
      <c r="Q24" s="58" t="str">
        <f t="shared" si="0"/>
        <v>2012 Archdale-Trinity Chamber of Commerce Disc Golf Open</v>
      </c>
      <c r="R24" s="58">
        <f>SUMIFS('Player 2 Rounds'!F:F,'Player 2 Rounds'!Q:Q,Q24,'Player 2 Rounds'!E:E,E24)</f>
        <v>0</v>
      </c>
      <c r="S24" s="58">
        <f>IF(AND(Player_1[[#This Row],[Opponent Score]]&gt;0,Player_1[[#This Row],[Opponent Score]]&gt;Player_1[[#This Row],[Score]],K:K=TRUE())=TRUE(),1,0)</f>
        <v>0</v>
      </c>
    </row>
    <row r="25" spans="1:19" x14ac:dyDescent="0.25">
      <c r="A25" s="58" t="s">
        <v>81</v>
      </c>
      <c r="B25" s="58" t="s">
        <v>58</v>
      </c>
      <c r="C25" s="58" t="s">
        <v>144</v>
      </c>
      <c r="D25" s="58" t="s">
        <v>17</v>
      </c>
      <c r="E25" s="58">
        <v>1</v>
      </c>
      <c r="F25">
        <v>55</v>
      </c>
      <c r="G25">
        <v>1037</v>
      </c>
      <c r="H25" s="58" t="s">
        <v>11</v>
      </c>
      <c r="I25" s="58" t="s">
        <v>11</v>
      </c>
      <c r="J25" s="58" t="b">
        <f>IF(COUNTIFS('Player 2 Rounds'!A:A,Player_1[[#This Row],[Tournament]],'Player 2 Rounds'!C:C,Player_1[[#This Row],[Date]])&gt;0,TRUE(),FALSE())</f>
        <v>1</v>
      </c>
      <c r="K25" s="58" t="b">
        <f>IF(COUNTIFS('Player 2 Rounds'!A:A,Player_1[[#This Row],[Tournament]],'Player 2 Rounds'!C:C,Player_1[[#This Row],[Date]],'Player 2 Rounds'!D:D,Player_1[[#This Row],[Division]])&gt;0,TRUE(),FALSE())</f>
        <v>1</v>
      </c>
      <c r="L25" s="58" t="str">
        <f>RIGHT(Player_1[[#This Row],[Date]],4)</f>
        <v>2012</v>
      </c>
      <c r="M25" s="58" t="str">
        <f>LEFT(Player_1[[#This Row],[Date]],FIND("-",Player_1[[#This Row],[Date]],1)-1)</f>
        <v>15</v>
      </c>
      <c r="N25" s="58" t="str">
        <f>MID(Player_1[[#This Row],[Date]],FIND("-",Player_1[[#This Row],[Date]],1)+1,3)</f>
        <v>Jun</v>
      </c>
      <c r="O25" s="5">
        <f>DATEVALUE(Player_1[[#This Row],[Month]]&amp;" "&amp;Player_1[[#This Row],[Day]]&amp;", "&amp;Player_1[[#This Row],[Year]])</f>
        <v>41075</v>
      </c>
      <c r="P25" s="58">
        <f>COUNTIFS(A:A,Player_1[[#This Row],[Tournament]],E:E,Player_1[[#This Row],[Round]])</f>
        <v>3</v>
      </c>
      <c r="Q25" s="58" t="str">
        <f t="shared" si="0"/>
        <v>2012 Beaver State Fling</v>
      </c>
      <c r="R25" s="58">
        <f>SUMIFS('Player 2 Rounds'!F:F,'Player 2 Rounds'!Q:Q,Q25,'Player 2 Rounds'!E:E,E25)</f>
        <v>55</v>
      </c>
      <c r="S25" s="58">
        <f>IF(AND(Player_1[[#This Row],[Opponent Score]]&gt;0,Player_1[[#This Row],[Opponent Score]]&gt;Player_1[[#This Row],[Score]],K:K=TRUE())=TRUE(),1,0)</f>
        <v>0</v>
      </c>
    </row>
    <row r="26" spans="1:19" x14ac:dyDescent="0.25">
      <c r="A26" s="58" t="s">
        <v>234</v>
      </c>
      <c r="B26" s="58" t="s">
        <v>58</v>
      </c>
      <c r="C26" s="58" t="s">
        <v>235</v>
      </c>
      <c r="D26" s="58" t="s">
        <v>17</v>
      </c>
      <c r="E26" s="58">
        <v>1</v>
      </c>
      <c r="F26">
        <v>55</v>
      </c>
      <c r="G26">
        <v>1035</v>
      </c>
      <c r="H26" s="58" t="s">
        <v>11</v>
      </c>
      <c r="I26" s="58" t="s">
        <v>11</v>
      </c>
      <c r="J26" s="58" t="b">
        <f>IF(COUNTIFS('Player 2 Rounds'!A:A,Player_1[[#This Row],[Tournament]],'Player 2 Rounds'!C:C,Player_1[[#This Row],[Date]])&gt;0,TRUE(),FALSE())</f>
        <v>1</v>
      </c>
      <c r="K26" s="58" t="b">
        <f>IF(COUNTIFS('Player 2 Rounds'!A:A,Player_1[[#This Row],[Tournament]],'Player 2 Rounds'!C:C,Player_1[[#This Row],[Date]],'Player 2 Rounds'!D:D,Player_1[[#This Row],[Division]])&gt;0,TRUE(),FALSE())</f>
        <v>1</v>
      </c>
      <c r="L26" s="58" t="str">
        <f>RIGHT(Player_1[[#This Row],[Date]],4)</f>
        <v>2018</v>
      </c>
      <c r="M26" s="58" t="str">
        <f>LEFT(Player_1[[#This Row],[Date]],FIND("-",Player_1[[#This Row],[Date]],1)-1)</f>
        <v>22</v>
      </c>
      <c r="N26" s="58" t="str">
        <f>MID(Player_1[[#This Row],[Date]],FIND("-",Player_1[[#This Row],[Date]],1)+1,3)</f>
        <v>Feb</v>
      </c>
      <c r="O26" s="5">
        <f>DATEVALUE(Player_1[[#This Row],[Month]]&amp;" "&amp;Player_1[[#This Row],[Day]]&amp;", "&amp;Player_1[[#This Row],[Year]])</f>
        <v>43153</v>
      </c>
      <c r="P26" s="58">
        <f>COUNTIFS(A:A,Player_1[[#This Row],[Tournament]],E:E,Player_1[[#This Row],[Round]])</f>
        <v>2</v>
      </c>
      <c r="Q26" s="58" t="str">
        <f t="shared" si="0"/>
        <v>2018 Las Vegas Challenge presented by Innova Champion Discs - National Tour</v>
      </c>
      <c r="R26" s="58">
        <f>SUMIFS('Player 2 Rounds'!F:F,'Player 2 Rounds'!Q:Q,Q26,'Player 2 Rounds'!E:E,E26)</f>
        <v>56</v>
      </c>
      <c r="S26" s="58">
        <f>IF(AND(Player_1[[#This Row],[Opponent Score]]&gt;0,Player_1[[#This Row],[Opponent Score]]&gt;Player_1[[#This Row],[Score]],K:K=TRUE())=TRUE(),1,0)</f>
        <v>1</v>
      </c>
    </row>
    <row r="27" spans="1:19" x14ac:dyDescent="0.25">
      <c r="A27" s="58" t="s">
        <v>109</v>
      </c>
      <c r="B27" s="58" t="s">
        <v>58</v>
      </c>
      <c r="C27" s="58" t="s">
        <v>110</v>
      </c>
      <c r="D27" s="58" t="s">
        <v>17</v>
      </c>
      <c r="E27" s="58">
        <v>1</v>
      </c>
      <c r="F27">
        <v>75</v>
      </c>
      <c r="G27">
        <v>1043</v>
      </c>
      <c r="H27" s="58" t="s">
        <v>11</v>
      </c>
      <c r="I27" s="58" t="s">
        <v>11</v>
      </c>
      <c r="J27" s="58" t="b">
        <f>IF(COUNTIFS('Player 2 Rounds'!A:A,Player_1[[#This Row],[Tournament]],'Player 2 Rounds'!C:C,Player_1[[#This Row],[Date]])&gt;0,TRUE(),FALSE())</f>
        <v>1</v>
      </c>
      <c r="K27" s="58" t="b">
        <f>IF(COUNTIFS('Player 2 Rounds'!A:A,Player_1[[#This Row],[Tournament]],'Player 2 Rounds'!C:C,Player_1[[#This Row],[Date]],'Player 2 Rounds'!D:D,Player_1[[#This Row],[Division]])&gt;0,TRUE(),FALSE())</f>
        <v>1</v>
      </c>
      <c r="L27" s="58" t="str">
        <f>RIGHT(Player_1[[#This Row],[Date]],4)</f>
        <v>2012</v>
      </c>
      <c r="M27" s="58" t="str">
        <f>LEFT(Player_1[[#This Row],[Date]],FIND("-",Player_1[[#This Row],[Date]],1)-1)</f>
        <v>18</v>
      </c>
      <c r="N27" s="58" t="str">
        <f>MID(Player_1[[#This Row],[Date]],FIND("-",Player_1[[#This Row],[Date]],1)+1,3)</f>
        <v>May</v>
      </c>
      <c r="O27" s="5">
        <f>DATEVALUE(Player_1[[#This Row],[Month]]&amp;" "&amp;Player_1[[#This Row],[Day]]&amp;", "&amp;Player_1[[#This Row],[Year]])</f>
        <v>41047</v>
      </c>
      <c r="P27" s="58">
        <f>COUNTIFS(A:A,Player_1[[#This Row],[Tournament]],E:E,Player_1[[#This Row],[Round]])</f>
        <v>1</v>
      </c>
      <c r="Q27" s="58" t="str">
        <f t="shared" si="0"/>
        <v>2012 27th Annual "Steady" Ed Memorial Masters Cup - presented by DGA</v>
      </c>
      <c r="R27" s="58">
        <f>SUMIFS('Player 2 Rounds'!F:F,'Player 2 Rounds'!Q:Q,Q27,'Player 2 Rounds'!E:E,E27)</f>
        <v>73</v>
      </c>
      <c r="S27" s="58">
        <f>IF(AND(Player_1[[#This Row],[Opponent Score]]&gt;0,Player_1[[#This Row],[Opponent Score]]&gt;Player_1[[#This Row],[Score]],K:K=TRUE())=TRUE(),1,0)</f>
        <v>0</v>
      </c>
    </row>
    <row r="28" spans="1:19" x14ac:dyDescent="0.25">
      <c r="A28" s="58" t="s">
        <v>258</v>
      </c>
      <c r="B28" s="58" t="s">
        <v>9</v>
      </c>
      <c r="C28" s="58" t="s">
        <v>259</v>
      </c>
      <c r="D28" s="58" t="s">
        <v>17</v>
      </c>
      <c r="E28" s="58">
        <v>1</v>
      </c>
      <c r="F28">
        <v>48</v>
      </c>
      <c r="G28">
        <v>1072</v>
      </c>
      <c r="H28" s="58" t="s">
        <v>11</v>
      </c>
      <c r="I28" s="58" t="s">
        <v>11</v>
      </c>
      <c r="J28" s="58" t="b">
        <f>IF(COUNTIFS('Player 2 Rounds'!A:A,Player_1[[#This Row],[Tournament]],'Player 2 Rounds'!C:C,Player_1[[#This Row],[Date]])&gt;0,TRUE(),FALSE())</f>
        <v>1</v>
      </c>
      <c r="K28" s="58" t="b">
        <f>IF(COUNTIFS('Player 2 Rounds'!A:A,Player_1[[#This Row],[Tournament]],'Player 2 Rounds'!C:C,Player_1[[#This Row],[Date]],'Player 2 Rounds'!D:D,Player_1[[#This Row],[Division]])&gt;0,TRUE(),FALSE())</f>
        <v>1</v>
      </c>
      <c r="L28" s="58" t="str">
        <f>RIGHT(Player_1[[#This Row],[Date]],4)</f>
        <v>2012</v>
      </c>
      <c r="M28" s="58" t="str">
        <f>LEFT(Player_1[[#This Row],[Date]],FIND("-",Player_1[[#This Row],[Date]],1)-1)</f>
        <v>26</v>
      </c>
      <c r="N28" s="58" t="str">
        <f>MID(Player_1[[#This Row],[Date]],FIND("-",Player_1[[#This Row],[Date]],1)+1,3)</f>
        <v>May</v>
      </c>
      <c r="O28" s="5">
        <f>DATEVALUE(Player_1[[#This Row],[Month]]&amp;" "&amp;Player_1[[#This Row],[Day]]&amp;", "&amp;Player_1[[#This Row],[Year]])</f>
        <v>41055</v>
      </c>
      <c r="P28" s="58">
        <f>COUNTIFS(A:A,Player_1[[#This Row],[Tournament]],E:E,Player_1[[#This Row],[Round]])</f>
        <v>1</v>
      </c>
      <c r="Q28" s="58" t="str">
        <f t="shared" si="0"/>
        <v>2012 G&amp;L Clothing Challenge</v>
      </c>
      <c r="R28" s="58">
        <f>SUMIFS('Player 2 Rounds'!F:F,'Player 2 Rounds'!Q:Q,Q28,'Player 2 Rounds'!E:E,E28)</f>
        <v>52</v>
      </c>
      <c r="S28" s="58">
        <f>IF(AND(Player_1[[#This Row],[Opponent Score]]&gt;0,Player_1[[#This Row],[Opponent Score]]&gt;Player_1[[#This Row],[Score]],K:K=TRUE())=TRUE(),1,0)</f>
        <v>1</v>
      </c>
    </row>
    <row r="29" spans="1:19" x14ac:dyDescent="0.25">
      <c r="A29" s="58" t="s">
        <v>113</v>
      </c>
      <c r="B29" s="58" t="s">
        <v>58</v>
      </c>
      <c r="C29" s="58" t="s">
        <v>114</v>
      </c>
      <c r="D29" s="58" t="s">
        <v>17</v>
      </c>
      <c r="E29" s="58">
        <v>1</v>
      </c>
      <c r="F29">
        <v>49</v>
      </c>
      <c r="G29">
        <v>1054</v>
      </c>
      <c r="H29" s="58" t="s">
        <v>11</v>
      </c>
      <c r="I29" s="58" t="s">
        <v>11</v>
      </c>
      <c r="J29" s="58" t="b">
        <f>IF(COUNTIFS('Player 2 Rounds'!A:A,Player_1[[#This Row],[Tournament]],'Player 2 Rounds'!C:C,Player_1[[#This Row],[Date]])&gt;0,TRUE(),FALSE())</f>
        <v>1</v>
      </c>
      <c r="K29" s="58" t="b">
        <f>IF(COUNTIFS('Player 2 Rounds'!A:A,Player_1[[#This Row],[Tournament]],'Player 2 Rounds'!C:C,Player_1[[#This Row],[Date]],'Player 2 Rounds'!D:D,Player_1[[#This Row],[Division]])&gt;0,TRUE(),FALSE())</f>
        <v>1</v>
      </c>
      <c r="L29" s="58" t="str">
        <f>RIGHT(Player_1[[#This Row],[Date]],4)</f>
        <v>2012</v>
      </c>
      <c r="M29" s="58" t="str">
        <f>LEFT(Player_1[[#This Row],[Date]],FIND("-",Player_1[[#This Row],[Date]],1)-1)</f>
        <v>1</v>
      </c>
      <c r="N29" s="58" t="str">
        <f>MID(Player_1[[#This Row],[Date]],FIND("-",Player_1[[#This Row],[Date]],1)+1,3)</f>
        <v>Jun</v>
      </c>
      <c r="O29" s="5">
        <f>DATEVALUE(Player_1[[#This Row],[Month]]&amp;" "&amp;Player_1[[#This Row],[Day]]&amp;", "&amp;Player_1[[#This Row],[Year]])</f>
        <v>41061</v>
      </c>
      <c r="P29" s="58">
        <f>COUNTIFS(A:A,Player_1[[#This Row],[Tournament]],E:E,Player_1[[#This Row],[Round]])</f>
        <v>1</v>
      </c>
      <c r="Q29" s="58" t="str">
        <f t="shared" si="0"/>
        <v>2012 30th Kansas City Wide Open</v>
      </c>
      <c r="R29" s="58">
        <f>SUMIFS('Player 2 Rounds'!F:F,'Player 2 Rounds'!Q:Q,Q29,'Player 2 Rounds'!E:E,E29)</f>
        <v>47</v>
      </c>
      <c r="S29" s="58">
        <f>IF(AND(Player_1[[#This Row],[Opponent Score]]&gt;0,Player_1[[#This Row],[Opponent Score]]&gt;Player_1[[#This Row],[Score]],K:K=TRUE())=TRUE(),1,0)</f>
        <v>0</v>
      </c>
    </row>
    <row r="30" spans="1:19" x14ac:dyDescent="0.25">
      <c r="A30" s="58" t="s">
        <v>242</v>
      </c>
      <c r="B30" s="58" t="s">
        <v>9</v>
      </c>
      <c r="C30" s="58" t="s">
        <v>243</v>
      </c>
      <c r="D30" s="58" t="s">
        <v>17</v>
      </c>
      <c r="E30" s="58">
        <v>1</v>
      </c>
      <c r="F30">
        <v>43</v>
      </c>
      <c r="G30">
        <v>1099</v>
      </c>
      <c r="H30" s="58" t="s">
        <v>11</v>
      </c>
      <c r="I30" s="58" t="s">
        <v>11</v>
      </c>
      <c r="J30" s="58" t="b">
        <f>IF(COUNTIFS('Player 2 Rounds'!A:A,Player_1[[#This Row],[Tournament]],'Player 2 Rounds'!C:C,Player_1[[#This Row],[Date]])&gt;0,TRUE(),FALSE())</f>
        <v>1</v>
      </c>
      <c r="K30" s="58" t="b">
        <f>IF(COUNTIFS('Player 2 Rounds'!A:A,Player_1[[#This Row],[Tournament]],'Player 2 Rounds'!C:C,Player_1[[#This Row],[Date]],'Player 2 Rounds'!D:D,Player_1[[#This Row],[Division]])&gt;0,TRUE(),FALSE())</f>
        <v>1</v>
      </c>
      <c r="L30" s="58" t="str">
        <f>RIGHT(Player_1[[#This Row],[Date]],4)</f>
        <v>2017</v>
      </c>
      <c r="M30" s="58" t="str">
        <f>LEFT(Player_1[[#This Row],[Date]],FIND("-",Player_1[[#This Row],[Date]],1)-1)</f>
        <v>7</v>
      </c>
      <c r="N30" s="58" t="str">
        <f>MID(Player_1[[#This Row],[Date]],FIND("-",Player_1[[#This Row],[Date]],1)+1,3)</f>
        <v>Apr</v>
      </c>
      <c r="O30" s="5">
        <f>DATEVALUE(Player_1[[#This Row],[Month]]&amp;" "&amp;Player_1[[#This Row],[Day]]&amp;", "&amp;Player_1[[#This Row],[Year]])</f>
        <v>42832</v>
      </c>
      <c r="P30" s="58">
        <f>COUNTIFS(A:A,Player_1[[#This Row],[Tournament]],E:E,Player_1[[#This Row],[Round]])</f>
        <v>1</v>
      </c>
      <c r="Q30" s="58" t="str">
        <f t="shared" si="0"/>
        <v>2017 22nd Annual Texas States Disc Golf Championship Presented By Cory's Bicycle Shop</v>
      </c>
      <c r="R30" s="58">
        <f>SUMIFS('Player 2 Rounds'!F:F,'Player 2 Rounds'!Q:Q,Q30,'Player 2 Rounds'!E:E,E30)</f>
        <v>50</v>
      </c>
      <c r="S30" s="58">
        <f>IF(AND(Player_1[[#This Row],[Opponent Score]]&gt;0,Player_1[[#This Row],[Opponent Score]]&gt;Player_1[[#This Row],[Score]],K:K=TRUE())=TRUE(),1,0)</f>
        <v>1</v>
      </c>
    </row>
    <row r="31" spans="1:19" x14ac:dyDescent="0.25">
      <c r="A31" s="58" t="s">
        <v>474</v>
      </c>
      <c r="B31" s="58" t="s">
        <v>14</v>
      </c>
      <c r="C31" s="58" t="s">
        <v>475</v>
      </c>
      <c r="D31" s="58" t="s">
        <v>17</v>
      </c>
      <c r="E31" s="58">
        <v>1</v>
      </c>
      <c r="F31">
        <v>49</v>
      </c>
      <c r="G31">
        <v>1059</v>
      </c>
      <c r="H31" s="58" t="s">
        <v>11</v>
      </c>
      <c r="I31" s="58" t="s">
        <v>11</v>
      </c>
      <c r="J31" s="58" t="b">
        <f>IF(COUNTIFS('Player 2 Rounds'!A:A,Player_1[[#This Row],[Tournament]],'Player 2 Rounds'!C:C,Player_1[[#This Row],[Date]])&gt;0,TRUE(),FALSE())</f>
        <v>1</v>
      </c>
      <c r="K31" s="58" t="b">
        <f>IF(COUNTIFS('Player 2 Rounds'!A:A,Player_1[[#This Row],[Tournament]],'Player 2 Rounds'!C:C,Player_1[[#This Row],[Date]],'Player 2 Rounds'!D:D,Player_1[[#This Row],[Division]])&gt;0,TRUE(),FALSE())</f>
        <v>1</v>
      </c>
      <c r="L31" s="58" t="str">
        <f>RIGHT(Player_1[[#This Row],[Date]],4)</f>
        <v>2012</v>
      </c>
      <c r="M31" s="58" t="str">
        <f>LEFT(Player_1[[#This Row],[Date]],FIND("-",Player_1[[#This Row],[Date]],1)-1)</f>
        <v>17</v>
      </c>
      <c r="N31" s="58" t="str">
        <f>MID(Player_1[[#This Row],[Date]],FIND("-",Player_1[[#This Row],[Date]],1)+1,3)</f>
        <v>Nov</v>
      </c>
      <c r="O31" s="5">
        <f>DATEVALUE(Player_1[[#This Row],[Month]]&amp;" "&amp;Player_1[[#This Row],[Day]]&amp;", "&amp;Player_1[[#This Row],[Year]])</f>
        <v>41230</v>
      </c>
      <c r="P31" s="58">
        <f>COUNTIFS(A:A,Player_1[[#This Row],[Tournament]],E:E,Player_1[[#This Row],[Round]])</f>
        <v>1</v>
      </c>
      <c r="Q31" s="58" t="str">
        <f t="shared" si="0"/>
        <v>2012 MDGA Open</v>
      </c>
      <c r="R31" s="58">
        <f>SUMIFS('Player 2 Rounds'!F:F,'Player 2 Rounds'!Q:Q,Q31,'Player 2 Rounds'!E:E,E31)</f>
        <v>53</v>
      </c>
      <c r="S31" s="58">
        <f>IF(AND(Player_1[[#This Row],[Opponent Score]]&gt;0,Player_1[[#This Row],[Opponent Score]]&gt;Player_1[[#This Row],[Score]],K:K=TRUE())=TRUE(),1,0)</f>
        <v>1</v>
      </c>
    </row>
    <row r="32" spans="1:19" x14ac:dyDescent="0.25">
      <c r="A32" s="58" t="s">
        <v>244</v>
      </c>
      <c r="B32" s="58" t="s">
        <v>9</v>
      </c>
      <c r="C32" s="58" t="s">
        <v>245</v>
      </c>
      <c r="D32" s="58" t="s">
        <v>17</v>
      </c>
      <c r="E32" s="58">
        <v>1</v>
      </c>
      <c r="F32">
        <v>52</v>
      </c>
      <c r="G32">
        <v>1055</v>
      </c>
      <c r="H32" s="58" t="s">
        <v>11</v>
      </c>
      <c r="I32" s="58" t="s">
        <v>11</v>
      </c>
      <c r="J32" s="58" t="b">
        <f>IF(COUNTIFS('Player 2 Rounds'!A:A,Player_1[[#This Row],[Tournament]],'Player 2 Rounds'!C:C,Player_1[[#This Row],[Date]])&gt;0,TRUE(),FALSE())</f>
        <v>1</v>
      </c>
      <c r="K32" s="58" t="b">
        <f>IF(COUNTIFS('Player 2 Rounds'!A:A,Player_1[[#This Row],[Tournament]],'Player 2 Rounds'!C:C,Player_1[[#This Row],[Date]],'Player 2 Rounds'!D:D,Player_1[[#This Row],[Division]])&gt;0,TRUE(),FALSE())</f>
        <v>1</v>
      </c>
      <c r="L32" s="58" t="str">
        <f>RIGHT(Player_1[[#This Row],[Date]],4)</f>
        <v>2017</v>
      </c>
      <c r="M32" s="58" t="str">
        <f>LEFT(Player_1[[#This Row],[Date]],FIND("-",Player_1[[#This Row],[Date]],1)-1)</f>
        <v>31</v>
      </c>
      <c r="N32" s="58" t="str">
        <f>MID(Player_1[[#This Row],[Date]],FIND("-",Player_1[[#This Row],[Date]],1)+1,3)</f>
        <v>Mar</v>
      </c>
      <c r="O32" s="5">
        <f>DATEVALUE(Player_1[[#This Row],[Month]]&amp;" "&amp;Player_1[[#This Row],[Day]]&amp;", "&amp;Player_1[[#This Row],[Year]])</f>
        <v>42825</v>
      </c>
      <c r="P32" s="58">
        <f>COUNTIFS(A:A,Player_1[[#This Row],[Tournament]],E:E,Player_1[[#This Row],[Round]])</f>
        <v>1</v>
      </c>
      <c r="Q32" s="58" t="str">
        <f t="shared" si="0"/>
        <v>2017 DGPT - Nick Hyde Memorial powered by Innova &amp; Hyzerbomb</v>
      </c>
      <c r="R32" s="58">
        <f>SUMIFS('Player 2 Rounds'!F:F,'Player 2 Rounds'!Q:Q,Q32,'Player 2 Rounds'!E:E,E32)</f>
        <v>51</v>
      </c>
      <c r="S32" s="58">
        <f>IF(AND(Player_1[[#This Row],[Opponent Score]]&gt;0,Player_1[[#This Row],[Opponent Score]]&gt;Player_1[[#This Row],[Score]],K:K=TRUE())=TRUE(),1,0)</f>
        <v>0</v>
      </c>
    </row>
    <row r="33" spans="1:19" x14ac:dyDescent="0.25">
      <c r="A33" s="58" t="s">
        <v>478</v>
      </c>
      <c r="B33" s="58" t="s">
        <v>164</v>
      </c>
      <c r="C33" s="58" t="s">
        <v>138</v>
      </c>
      <c r="D33" s="58" t="s">
        <v>17</v>
      </c>
      <c r="E33" s="58">
        <v>1</v>
      </c>
      <c r="F33">
        <v>52</v>
      </c>
      <c r="G33">
        <v>1056</v>
      </c>
      <c r="H33" s="58" t="s">
        <v>11</v>
      </c>
      <c r="I33" s="58" t="s">
        <v>11</v>
      </c>
      <c r="J33" s="58" t="b">
        <f>IF(COUNTIFS('Player 2 Rounds'!A:A,Player_1[[#This Row],[Tournament]],'Player 2 Rounds'!C:C,Player_1[[#This Row],[Date]])&gt;0,TRUE(),FALSE())</f>
        <v>1</v>
      </c>
      <c r="K33" s="58" t="b">
        <f>IF(COUNTIFS('Player 2 Rounds'!A:A,Player_1[[#This Row],[Tournament]],'Player 2 Rounds'!C:C,Player_1[[#This Row],[Date]],'Player 2 Rounds'!D:D,Player_1[[#This Row],[Division]])&gt;0,TRUE(),FALSE())</f>
        <v>1</v>
      </c>
      <c r="L33" s="58" t="str">
        <f>RIGHT(Player_1[[#This Row],[Date]],4)</f>
        <v>2012</v>
      </c>
      <c r="M33" s="58" t="str">
        <f>LEFT(Player_1[[#This Row],[Date]],FIND("-",Player_1[[#This Row],[Date]],1)-1)</f>
        <v>10</v>
      </c>
      <c r="N33" s="58" t="str">
        <f>MID(Player_1[[#This Row],[Date]],FIND("-",Player_1[[#This Row],[Date]],1)+1,3)</f>
        <v>Nov</v>
      </c>
      <c r="O33" s="5">
        <f>DATEVALUE(Player_1[[#This Row],[Month]]&amp;" "&amp;Player_1[[#This Row],[Day]]&amp;", "&amp;Player_1[[#This Row],[Year]])</f>
        <v>41223</v>
      </c>
      <c r="P33" s="58">
        <f>COUNTIFS(A:A,Player_1[[#This Row],[Tournament]],E:E,Player_1[[#This Row],[Round]])</f>
        <v>1</v>
      </c>
      <c r="Q33" s="58" t="str">
        <f t="shared" si="0"/>
        <v>2012 Fly Ink Open</v>
      </c>
      <c r="R33" s="58">
        <f>SUMIFS('Player 2 Rounds'!F:F,'Player 2 Rounds'!Q:Q,Q33,'Player 2 Rounds'!E:E,E33)</f>
        <v>54</v>
      </c>
      <c r="S33" s="58">
        <f>IF(AND(Player_1[[#This Row],[Opponent Score]]&gt;0,Player_1[[#This Row],[Opponent Score]]&gt;Player_1[[#This Row],[Score]],K:K=TRUE())=TRUE(),1,0)</f>
        <v>1</v>
      </c>
    </row>
    <row r="34" spans="1:19" x14ac:dyDescent="0.25">
      <c r="A34" s="58" t="s">
        <v>250</v>
      </c>
      <c r="B34" s="58" t="s">
        <v>58</v>
      </c>
      <c r="C34" s="58" t="s">
        <v>251</v>
      </c>
      <c r="D34" s="58" t="s">
        <v>17</v>
      </c>
      <c r="E34" s="58">
        <v>1</v>
      </c>
      <c r="F34">
        <v>55</v>
      </c>
      <c r="G34">
        <v>1038</v>
      </c>
      <c r="H34" s="58" t="s">
        <v>11</v>
      </c>
      <c r="I34" s="58" t="s">
        <v>11</v>
      </c>
      <c r="J34" s="58" t="b">
        <f>IF(COUNTIFS('Player 2 Rounds'!A:A,Player_1[[#This Row],[Tournament]],'Player 2 Rounds'!C:C,Player_1[[#This Row],[Date]])&gt;0,TRUE(),FALSE())</f>
        <v>1</v>
      </c>
      <c r="K34" s="58" t="b">
        <f>IF(COUNTIFS('Player 2 Rounds'!A:A,Player_1[[#This Row],[Tournament]],'Player 2 Rounds'!C:C,Player_1[[#This Row],[Date]],'Player 2 Rounds'!D:D,Player_1[[#This Row],[Division]])&gt;0,TRUE(),FALSE())</f>
        <v>1</v>
      </c>
      <c r="L34" s="58" t="str">
        <f>RIGHT(Player_1[[#This Row],[Date]],4)</f>
        <v>2017</v>
      </c>
      <c r="M34" s="58" t="str">
        <f>LEFT(Player_1[[#This Row],[Date]],FIND("-",Player_1[[#This Row],[Date]],1)-1)</f>
        <v>27</v>
      </c>
      <c r="N34" s="58" t="str">
        <f>MID(Player_1[[#This Row],[Date]],FIND("-",Player_1[[#This Row],[Date]],1)+1,3)</f>
        <v>Apr</v>
      </c>
      <c r="O34" s="5">
        <f>DATEVALUE(Player_1[[#This Row],[Month]]&amp;" "&amp;Player_1[[#This Row],[Day]]&amp;", "&amp;Player_1[[#This Row],[Year]])</f>
        <v>42852</v>
      </c>
      <c r="P34" s="58">
        <f>COUNTIFS(A:A,Player_1[[#This Row],[Tournament]],E:E,Player_1[[#This Row],[Round]])</f>
        <v>2</v>
      </c>
      <c r="Q34" s="58" t="str">
        <f t="shared" si="0"/>
        <v>2017 Dynamic Discs Glass Blown Open - National Tour</v>
      </c>
      <c r="R34" s="58">
        <f>SUMIFS('Player 2 Rounds'!F:F,'Player 2 Rounds'!Q:Q,Q34,'Player 2 Rounds'!E:E,E34)</f>
        <v>50</v>
      </c>
      <c r="S34" s="58">
        <f>IF(AND(Player_1[[#This Row],[Opponent Score]]&gt;0,Player_1[[#This Row],[Opponent Score]]&gt;Player_1[[#This Row],[Score]],K:K=TRUE())=TRUE(),1,0)</f>
        <v>0</v>
      </c>
    </row>
    <row r="35" spans="1:19" x14ac:dyDescent="0.25">
      <c r="A35" s="58" t="s">
        <v>476</v>
      </c>
      <c r="B35" s="58" t="s">
        <v>9</v>
      </c>
      <c r="C35" s="58" t="s">
        <v>477</v>
      </c>
      <c r="D35" s="58" t="s">
        <v>17</v>
      </c>
      <c r="E35" s="58">
        <v>1</v>
      </c>
      <c r="F35">
        <v>44</v>
      </c>
      <c r="G35">
        <v>1059</v>
      </c>
      <c r="H35" s="58" t="s">
        <v>11</v>
      </c>
      <c r="I35" s="58" t="s">
        <v>11</v>
      </c>
      <c r="J35" s="58" t="b">
        <f>IF(COUNTIFS('Player 2 Rounds'!A:A,Player_1[[#This Row],[Tournament]],'Player 2 Rounds'!C:C,Player_1[[#This Row],[Date]])&gt;0,TRUE(),FALSE())</f>
        <v>1</v>
      </c>
      <c r="K35" s="58" t="b">
        <f>IF(COUNTIFS('Player 2 Rounds'!A:A,Player_1[[#This Row],[Tournament]],'Player 2 Rounds'!C:C,Player_1[[#This Row],[Date]],'Player 2 Rounds'!D:D,Player_1[[#This Row],[Division]])&gt;0,TRUE(),FALSE())</f>
        <v>1</v>
      </c>
      <c r="L35" s="58" t="str">
        <f>RIGHT(Player_1[[#This Row],[Date]],4)</f>
        <v>2012</v>
      </c>
      <c r="M35" s="58" t="str">
        <f>LEFT(Player_1[[#This Row],[Date]],FIND("-",Player_1[[#This Row],[Date]],1)-1)</f>
        <v>3</v>
      </c>
      <c r="N35" s="58" t="str">
        <f>MID(Player_1[[#This Row],[Date]],FIND("-",Player_1[[#This Row],[Date]],1)+1,3)</f>
        <v>Nov</v>
      </c>
      <c r="O35" s="5">
        <f>DATEVALUE(Player_1[[#This Row],[Month]]&amp;" "&amp;Player_1[[#This Row],[Day]]&amp;", "&amp;Player_1[[#This Row],[Year]])</f>
        <v>41216</v>
      </c>
      <c r="P35" s="58">
        <f>COUNTIFS(A:A,Player_1[[#This Row],[Tournament]],E:E,Player_1[[#This Row],[Round]])</f>
        <v>1</v>
      </c>
      <c r="Q35" s="58" t="str">
        <f t="shared" si="0"/>
        <v>2012 22nd Veterans Park Open</v>
      </c>
      <c r="R35" s="58">
        <f>SUMIFS('Player 2 Rounds'!F:F,'Player 2 Rounds'!Q:Q,Q35,'Player 2 Rounds'!E:E,E35)</f>
        <v>45</v>
      </c>
      <c r="S35" s="58">
        <f>IF(AND(Player_1[[#This Row],[Opponent Score]]&gt;0,Player_1[[#This Row],[Opponent Score]]&gt;Player_1[[#This Row],[Score]],K:K=TRUE())=TRUE(),1,0)</f>
        <v>1</v>
      </c>
    </row>
    <row r="36" spans="1:19" x14ac:dyDescent="0.25">
      <c r="A36" s="58" t="s">
        <v>779</v>
      </c>
      <c r="B36" s="58" t="s">
        <v>14</v>
      </c>
      <c r="C36" s="58" t="s">
        <v>780</v>
      </c>
      <c r="D36" s="58" t="s">
        <v>17</v>
      </c>
      <c r="E36" s="58">
        <v>1</v>
      </c>
      <c r="F36">
        <v>51</v>
      </c>
      <c r="G36">
        <v>1073</v>
      </c>
      <c r="H36" s="58" t="s">
        <v>11</v>
      </c>
      <c r="I36" s="58" t="s">
        <v>11</v>
      </c>
      <c r="J36" s="58" t="b">
        <f>IF(COUNTIFS('Player 2 Rounds'!A:A,Player_1[[#This Row],[Tournament]],'Player 2 Rounds'!C:C,Player_1[[#This Row],[Date]])&gt;0,TRUE(),FALSE())</f>
        <v>0</v>
      </c>
      <c r="K36" s="58" t="b">
        <f>IF(COUNTIFS('Player 2 Rounds'!A:A,Player_1[[#This Row],[Tournament]],'Player 2 Rounds'!C:C,Player_1[[#This Row],[Date]],'Player 2 Rounds'!D:D,Player_1[[#This Row],[Division]])&gt;0,TRUE(),FALSE())</f>
        <v>0</v>
      </c>
      <c r="L36" s="58" t="str">
        <f>RIGHT(Player_1[[#This Row],[Date]],4)</f>
        <v>2017</v>
      </c>
      <c r="M36" s="58" t="str">
        <f>LEFT(Player_1[[#This Row],[Date]],FIND("-",Player_1[[#This Row],[Date]],1)-1)</f>
        <v>13</v>
      </c>
      <c r="N36" s="58" t="str">
        <f>MID(Player_1[[#This Row],[Date]],FIND("-",Player_1[[#This Row],[Date]],1)+1,3)</f>
        <v>Apr</v>
      </c>
      <c r="O36" s="5">
        <f>DATEVALUE(Player_1[[#This Row],[Month]]&amp;" "&amp;Player_1[[#This Row],[Day]]&amp;", "&amp;Player_1[[#This Row],[Year]])</f>
        <v>42838</v>
      </c>
      <c r="P36" s="58">
        <f>COUNTIFS(A:A,Player_1[[#This Row],[Tournament]],E:E,Player_1[[#This Row],[Round]])</f>
        <v>1</v>
      </c>
      <c r="Q36" s="58" t="str">
        <f t="shared" si="0"/>
        <v>2017 Jonesboro Open - Disc Golf Pro Tour</v>
      </c>
      <c r="R36" s="58">
        <f>SUMIFS('Player 2 Rounds'!F:F,'Player 2 Rounds'!Q:Q,Q36,'Player 2 Rounds'!E:E,E36)</f>
        <v>0</v>
      </c>
      <c r="S36" s="58">
        <f>IF(AND(Player_1[[#This Row],[Opponent Score]]&gt;0,Player_1[[#This Row],[Opponent Score]]&gt;Player_1[[#This Row],[Score]],K:K=TRUE())=TRUE(),1,0)</f>
        <v>0</v>
      </c>
    </row>
    <row r="37" spans="1:19" x14ac:dyDescent="0.25">
      <c r="A37" s="58" t="s">
        <v>218</v>
      </c>
      <c r="B37" s="58" t="s">
        <v>9</v>
      </c>
      <c r="C37" s="58" t="s">
        <v>781</v>
      </c>
      <c r="D37" s="58" t="s">
        <v>17</v>
      </c>
      <c r="E37" s="58">
        <v>1</v>
      </c>
      <c r="F37">
        <v>55</v>
      </c>
      <c r="G37">
        <v>1048</v>
      </c>
      <c r="H37" s="58" t="s">
        <v>11</v>
      </c>
      <c r="I37" s="58" t="s">
        <v>11</v>
      </c>
      <c r="J37" s="58" t="b">
        <f>IF(COUNTIFS('Player 2 Rounds'!A:A,Player_1[[#This Row],[Tournament]],'Player 2 Rounds'!C:C,Player_1[[#This Row],[Date]])&gt;0,TRUE(),FALSE())</f>
        <v>0</v>
      </c>
      <c r="K37" s="58" t="b">
        <f>IF(COUNTIFS('Player 2 Rounds'!A:A,Player_1[[#This Row],[Tournament]],'Player 2 Rounds'!C:C,Player_1[[#This Row],[Date]],'Player 2 Rounds'!D:D,Player_1[[#This Row],[Division]])&gt;0,TRUE(),FALSE())</f>
        <v>0</v>
      </c>
      <c r="L37" s="58" t="str">
        <f>RIGHT(Player_1[[#This Row],[Date]],4)</f>
        <v>2017</v>
      </c>
      <c r="M37" s="58" t="str">
        <f>LEFT(Player_1[[#This Row],[Date]],FIND("-",Player_1[[#This Row],[Date]],1)-1)</f>
        <v>16</v>
      </c>
      <c r="N37" s="58" t="str">
        <f>MID(Player_1[[#This Row],[Date]],FIND("-",Player_1[[#This Row],[Date]],1)+1,3)</f>
        <v>Mar</v>
      </c>
      <c r="O37" s="5">
        <f>DATEVALUE(Player_1[[#This Row],[Month]]&amp;" "&amp;Player_1[[#This Row],[Day]]&amp;", "&amp;Player_1[[#This Row],[Year]])</f>
        <v>42810</v>
      </c>
      <c r="P37" s="58">
        <f>COUNTIFS(A:A,Player_1[[#This Row],[Tournament]],E:E,Player_1[[#This Row],[Round]])</f>
        <v>3</v>
      </c>
      <c r="Q37" s="58" t="str">
        <f t="shared" si="0"/>
        <v>2017 DGPT - Waco Annual Charity Open presented by Dynamic Discs</v>
      </c>
      <c r="R37" s="58">
        <f>SUMIFS('Player 2 Rounds'!F:F,'Player 2 Rounds'!Q:Q,Q37,'Player 2 Rounds'!E:E,E37)</f>
        <v>0</v>
      </c>
      <c r="S37" s="58">
        <f>IF(AND(Player_1[[#This Row],[Opponent Score]]&gt;0,Player_1[[#This Row],[Opponent Score]]&gt;Player_1[[#This Row],[Score]],K:K=TRUE())=TRUE(),1,0)</f>
        <v>0</v>
      </c>
    </row>
    <row r="38" spans="1:19" x14ac:dyDescent="0.25">
      <c r="A38" s="58" t="s">
        <v>236</v>
      </c>
      <c r="B38" s="58" t="s">
        <v>9</v>
      </c>
      <c r="C38" s="58" t="s">
        <v>260</v>
      </c>
      <c r="D38" s="58" t="s">
        <v>17</v>
      </c>
      <c r="E38" s="58">
        <v>1</v>
      </c>
      <c r="F38">
        <v>46</v>
      </c>
      <c r="G38">
        <v>1056</v>
      </c>
      <c r="H38" s="58" t="s">
        <v>11</v>
      </c>
      <c r="I38" s="58" t="s">
        <v>11</v>
      </c>
      <c r="J38" s="58" t="b">
        <f>IF(COUNTIFS('Player 2 Rounds'!A:A,Player_1[[#This Row],[Tournament]],'Player 2 Rounds'!C:C,Player_1[[#This Row],[Date]])&gt;0,TRUE(),FALSE())</f>
        <v>1</v>
      </c>
      <c r="K38" s="58" t="b">
        <f>IF(COUNTIFS('Player 2 Rounds'!A:A,Player_1[[#This Row],[Tournament]],'Player 2 Rounds'!C:C,Player_1[[#This Row],[Date]],'Player 2 Rounds'!D:D,Player_1[[#This Row],[Division]])&gt;0,TRUE(),FALSE())</f>
        <v>1</v>
      </c>
      <c r="L38" s="58" t="str">
        <f>RIGHT(Player_1[[#This Row],[Date]],4)</f>
        <v>2017</v>
      </c>
      <c r="M38" s="58" t="str">
        <f>LEFT(Player_1[[#This Row],[Date]],FIND("-",Player_1[[#This Row],[Date]],1)-1)</f>
        <v>1</v>
      </c>
      <c r="N38" s="58" t="str">
        <f>MID(Player_1[[#This Row],[Date]],FIND("-",Player_1[[#This Row],[Date]],1)+1,3)</f>
        <v>Mar</v>
      </c>
      <c r="O38" s="5">
        <f>DATEVALUE(Player_1[[#This Row],[Month]]&amp;" "&amp;Player_1[[#This Row],[Day]]&amp;", "&amp;Player_1[[#This Row],[Year]])</f>
        <v>42795</v>
      </c>
      <c r="P38" s="58">
        <f>COUNTIFS(A:A,Player_1[[#This Row],[Tournament]],E:E,Player_1[[#This Row],[Round]])</f>
        <v>3</v>
      </c>
      <c r="Q38" s="58" t="str">
        <f t="shared" si="0"/>
        <v>2017 DGPT - Memorial Championship presented by Discraft</v>
      </c>
      <c r="R38" s="58">
        <f>SUMIFS('Player 2 Rounds'!F:F,'Player 2 Rounds'!Q:Q,Q38,'Player 2 Rounds'!E:E,E38)</f>
        <v>49</v>
      </c>
      <c r="S38" s="58">
        <f>IF(AND(Player_1[[#This Row],[Opponent Score]]&gt;0,Player_1[[#This Row],[Opponent Score]]&gt;Player_1[[#This Row],[Score]],K:K=TRUE())=TRUE(),1,0)</f>
        <v>1</v>
      </c>
    </row>
    <row r="39" spans="1:19" x14ac:dyDescent="0.25">
      <c r="A39" s="58" t="s">
        <v>782</v>
      </c>
      <c r="B39" s="58" t="s">
        <v>12</v>
      </c>
      <c r="C39" s="58" t="s">
        <v>783</v>
      </c>
      <c r="D39" s="58" t="s">
        <v>17</v>
      </c>
      <c r="E39" s="58">
        <v>1</v>
      </c>
      <c r="F39">
        <v>45</v>
      </c>
      <c r="G39">
        <v>1049</v>
      </c>
      <c r="H39" s="58" t="s">
        <v>11</v>
      </c>
      <c r="I39" s="58" t="s">
        <v>11</v>
      </c>
      <c r="J39" s="58" t="b">
        <f>IF(COUNTIFS('Player 2 Rounds'!A:A,Player_1[[#This Row],[Tournament]],'Player 2 Rounds'!C:C,Player_1[[#This Row],[Date]])&gt;0,TRUE(),FALSE())</f>
        <v>0</v>
      </c>
      <c r="K39" s="58" t="b">
        <f>IF(COUNTIFS('Player 2 Rounds'!A:A,Player_1[[#This Row],[Tournament]],'Player 2 Rounds'!C:C,Player_1[[#This Row],[Date]],'Player 2 Rounds'!D:D,Player_1[[#This Row],[Division]])&gt;0,TRUE(),FALSE())</f>
        <v>0</v>
      </c>
      <c r="L39" s="58" t="str">
        <f>RIGHT(Player_1[[#This Row],[Date]],4)</f>
        <v>2013</v>
      </c>
      <c r="M39" s="58" t="str">
        <f>LEFT(Player_1[[#This Row],[Date]],FIND("-",Player_1[[#This Row],[Date]],1)-1)</f>
        <v>12</v>
      </c>
      <c r="N39" s="58" t="str">
        <f>MID(Player_1[[#This Row],[Date]],FIND("-",Player_1[[#This Row],[Date]],1)+1,3)</f>
        <v>Jan</v>
      </c>
      <c r="O39" s="5">
        <f>DATEVALUE(Player_1[[#This Row],[Month]]&amp;" "&amp;Player_1[[#This Row],[Day]]&amp;", "&amp;Player_1[[#This Row],[Year]])</f>
        <v>41286</v>
      </c>
      <c r="P39" s="58">
        <f>COUNTIFS(A:A,Player_1[[#This Row],[Tournament]],E:E,Player_1[[#This Row],[Round]])</f>
        <v>1</v>
      </c>
      <c r="Q39" s="58" t="str">
        <f t="shared" si="0"/>
        <v>Tocobaga Games 2013</v>
      </c>
      <c r="R39" s="58">
        <f>SUMIFS('Player 2 Rounds'!F:F,'Player 2 Rounds'!Q:Q,Q39,'Player 2 Rounds'!E:E,E39)</f>
        <v>0</v>
      </c>
      <c r="S39" s="58">
        <f>IF(AND(Player_1[[#This Row],[Opponent Score]]&gt;0,Player_1[[#This Row],[Opponent Score]]&gt;Player_1[[#This Row],[Score]],K:K=TRUE())=TRUE(),1,0)</f>
        <v>0</v>
      </c>
    </row>
    <row r="40" spans="1:19" x14ac:dyDescent="0.25">
      <c r="A40" s="58" t="s">
        <v>784</v>
      </c>
      <c r="B40" s="58" t="s">
        <v>14</v>
      </c>
      <c r="C40" s="58" t="s">
        <v>785</v>
      </c>
      <c r="D40" s="58" t="s">
        <v>17</v>
      </c>
      <c r="E40" s="58">
        <v>1</v>
      </c>
      <c r="F40">
        <v>51</v>
      </c>
      <c r="G40">
        <v>1012</v>
      </c>
      <c r="H40" s="58" t="s">
        <v>11</v>
      </c>
      <c r="I40" s="58" t="s">
        <v>11</v>
      </c>
      <c r="J40" s="58" t="b">
        <f>IF(COUNTIFS('Player 2 Rounds'!A:A,Player_1[[#This Row],[Tournament]],'Player 2 Rounds'!C:C,Player_1[[#This Row],[Date]])&gt;0,TRUE(),FALSE())</f>
        <v>0</v>
      </c>
      <c r="K40" s="58" t="b">
        <f>IF(COUNTIFS('Player 2 Rounds'!A:A,Player_1[[#This Row],[Tournament]],'Player 2 Rounds'!C:C,Player_1[[#This Row],[Date]],'Player 2 Rounds'!D:D,Player_1[[#This Row],[Division]])&gt;0,TRUE(),FALSE())</f>
        <v>0</v>
      </c>
      <c r="L40" s="58" t="str">
        <f>RIGHT(Player_1[[#This Row],[Date]],4)</f>
        <v>2012</v>
      </c>
      <c r="M40" s="58" t="str">
        <f>LEFT(Player_1[[#This Row],[Date]],FIND("-",Player_1[[#This Row],[Date]],1)-1)</f>
        <v>15</v>
      </c>
      <c r="N40" s="58" t="str">
        <f>MID(Player_1[[#This Row],[Date]],FIND("-",Player_1[[#This Row],[Date]],1)+1,3)</f>
        <v>Dec</v>
      </c>
      <c r="O40" s="5">
        <f>DATEVALUE(Player_1[[#This Row],[Month]]&amp;" "&amp;Player_1[[#This Row],[Day]]&amp;", "&amp;Player_1[[#This Row],[Year]])</f>
        <v>41258</v>
      </c>
      <c r="P40" s="58">
        <f>COUNTIFS(A:A,Player_1[[#This Row],[Tournament]],E:E,Player_1[[#This Row],[Round]])</f>
        <v>1</v>
      </c>
      <c r="Q40" s="58" t="str">
        <f t="shared" si="0"/>
        <v>DGB Christmas Classic 2012</v>
      </c>
      <c r="R40" s="58">
        <f>SUMIFS('Player 2 Rounds'!F:F,'Player 2 Rounds'!Q:Q,Q40,'Player 2 Rounds'!E:E,E40)</f>
        <v>0</v>
      </c>
      <c r="S40" s="58">
        <f>IF(AND(Player_1[[#This Row],[Opponent Score]]&gt;0,Player_1[[#This Row],[Opponent Score]]&gt;Player_1[[#This Row],[Score]],K:K=TRUE())=TRUE(),1,0)</f>
        <v>0</v>
      </c>
    </row>
    <row r="41" spans="1:19" x14ac:dyDescent="0.25">
      <c r="A41" s="58" t="s">
        <v>470</v>
      </c>
      <c r="B41" s="58" t="s">
        <v>9</v>
      </c>
      <c r="C41" s="58" t="s">
        <v>471</v>
      </c>
      <c r="D41" s="58" t="s">
        <v>17</v>
      </c>
      <c r="E41" s="58">
        <v>1</v>
      </c>
      <c r="F41">
        <v>48</v>
      </c>
      <c r="G41">
        <v>1059</v>
      </c>
      <c r="H41" s="58" t="s">
        <v>11</v>
      </c>
      <c r="I41" s="58" t="s">
        <v>11</v>
      </c>
      <c r="J41" s="58" t="b">
        <f>IF(COUNTIFS('Player 2 Rounds'!A:A,Player_1[[#This Row],[Tournament]],'Player 2 Rounds'!C:C,Player_1[[#This Row],[Date]])&gt;0,TRUE(),FALSE())</f>
        <v>1</v>
      </c>
      <c r="K41" s="58" t="b">
        <f>IF(COUNTIFS('Player 2 Rounds'!A:A,Player_1[[#This Row],[Tournament]],'Player 2 Rounds'!C:C,Player_1[[#This Row],[Date]],'Player 2 Rounds'!D:D,Player_1[[#This Row],[Division]])&gt;0,TRUE(),FALSE())</f>
        <v>1</v>
      </c>
      <c r="L41" s="58" t="str">
        <f>RIGHT(Player_1[[#This Row],[Date]],4)</f>
        <v>2012</v>
      </c>
      <c r="M41" s="58" t="str">
        <f>LEFT(Player_1[[#This Row],[Date]],FIND("-",Player_1[[#This Row],[Date]],1)-1)</f>
        <v>1</v>
      </c>
      <c r="N41" s="58" t="str">
        <f>MID(Player_1[[#This Row],[Date]],FIND("-",Player_1[[#This Row],[Date]],1)+1,3)</f>
        <v>Dec</v>
      </c>
      <c r="O41" s="5">
        <f>DATEVALUE(Player_1[[#This Row],[Month]]&amp;" "&amp;Player_1[[#This Row],[Day]]&amp;", "&amp;Player_1[[#This Row],[Year]])</f>
        <v>41244</v>
      </c>
      <c r="P41" s="58">
        <f>COUNTIFS(A:A,Player_1[[#This Row],[Tournament]],E:E,Player_1[[#This Row],[Round]])</f>
        <v>1</v>
      </c>
      <c r="Q41" s="58" t="str">
        <f t="shared" si="0"/>
        <v>2012 Charleston Classic</v>
      </c>
      <c r="R41" s="58">
        <f>SUMIFS('Player 2 Rounds'!F:F,'Player 2 Rounds'!Q:Q,Q41,'Player 2 Rounds'!E:E,E41)</f>
        <v>56</v>
      </c>
      <c r="S41" s="58">
        <f>IF(AND(Player_1[[#This Row],[Opponent Score]]&gt;0,Player_1[[#This Row],[Opponent Score]]&gt;Player_1[[#This Row],[Score]],K:K=TRUE())=TRUE(),1,0)</f>
        <v>1</v>
      </c>
    </row>
    <row r="42" spans="1:19" x14ac:dyDescent="0.25">
      <c r="A42" s="58" t="s">
        <v>502</v>
      </c>
      <c r="B42" s="58" t="s">
        <v>14</v>
      </c>
      <c r="C42" s="58" t="s">
        <v>503</v>
      </c>
      <c r="D42" s="58" t="s">
        <v>17</v>
      </c>
      <c r="E42" s="58">
        <v>1</v>
      </c>
      <c r="F42">
        <v>45</v>
      </c>
      <c r="G42">
        <v>1086</v>
      </c>
      <c r="H42" s="58" t="s">
        <v>11</v>
      </c>
      <c r="I42" s="58" t="s">
        <v>11</v>
      </c>
      <c r="J42" s="58" t="b">
        <f>IF(COUNTIFS('Player 2 Rounds'!A:A,Player_1[[#This Row],[Tournament]],'Player 2 Rounds'!C:C,Player_1[[#This Row],[Date]])&gt;0,TRUE(),FALSE())</f>
        <v>1</v>
      </c>
      <c r="K42" s="58" t="b">
        <f>IF(COUNTIFS('Player 2 Rounds'!A:A,Player_1[[#This Row],[Tournament]],'Player 2 Rounds'!C:C,Player_1[[#This Row],[Date]],'Player 2 Rounds'!D:D,Player_1[[#This Row],[Division]])&gt;0,TRUE(),FALSE())</f>
        <v>1</v>
      </c>
      <c r="L42" s="58" t="str">
        <f>RIGHT(Player_1[[#This Row],[Date]],4)</f>
        <v>2012</v>
      </c>
      <c r="M42" s="58" t="str">
        <f>LEFT(Player_1[[#This Row],[Date]],FIND("-",Player_1[[#This Row],[Date]],1)-1)</f>
        <v>8</v>
      </c>
      <c r="N42" s="58" t="str">
        <f>MID(Player_1[[#This Row],[Date]],FIND("-",Player_1[[#This Row],[Date]],1)+1,3)</f>
        <v>Dec</v>
      </c>
      <c r="O42" s="5">
        <f>DATEVALUE(Player_1[[#This Row],[Month]]&amp;" "&amp;Player_1[[#This Row],[Day]]&amp;", "&amp;Player_1[[#This Row],[Year]])</f>
        <v>41251</v>
      </c>
      <c r="P42" s="58">
        <f>COUNTIFS(A:A,Player_1[[#This Row],[Tournament]],E:E,Player_1[[#This Row],[Round]])</f>
        <v>1</v>
      </c>
      <c r="Q42" s="58" t="str">
        <f t="shared" si="0"/>
        <v>2012 Chain Hawk Open</v>
      </c>
      <c r="R42" s="58">
        <f>SUMIFS('Player 2 Rounds'!F:F,'Player 2 Rounds'!Q:Q,Q42,'Player 2 Rounds'!E:E,E42)</f>
        <v>49</v>
      </c>
      <c r="S42" s="58">
        <f>IF(AND(Player_1[[#This Row],[Opponent Score]]&gt;0,Player_1[[#This Row],[Opponent Score]]&gt;Player_1[[#This Row],[Score]],K:K=TRUE())=TRUE(),1,0)</f>
        <v>1</v>
      </c>
    </row>
    <row r="43" spans="1:19" x14ac:dyDescent="0.25">
      <c r="A43" s="58" t="s">
        <v>786</v>
      </c>
      <c r="B43" s="58" t="s">
        <v>9</v>
      </c>
      <c r="C43" s="58" t="s">
        <v>787</v>
      </c>
      <c r="D43" s="58" t="s">
        <v>17</v>
      </c>
      <c r="E43" s="58">
        <v>1</v>
      </c>
      <c r="F43">
        <v>61</v>
      </c>
      <c r="G43">
        <v>1003</v>
      </c>
      <c r="H43" s="58" t="s">
        <v>11</v>
      </c>
      <c r="I43" s="58" t="s">
        <v>11</v>
      </c>
      <c r="J43" s="58" t="b">
        <f>IF(COUNTIFS('Player 2 Rounds'!A:A,Player_1[[#This Row],[Tournament]],'Player 2 Rounds'!C:C,Player_1[[#This Row],[Date]])&gt;0,TRUE(),FALSE())</f>
        <v>0</v>
      </c>
      <c r="K43" s="58" t="b">
        <f>IF(COUNTIFS('Player 2 Rounds'!A:A,Player_1[[#This Row],[Tournament]],'Player 2 Rounds'!C:C,Player_1[[#This Row],[Date]],'Player 2 Rounds'!D:D,Player_1[[#This Row],[Division]])&gt;0,TRUE(),FALSE())</f>
        <v>0</v>
      </c>
      <c r="L43" s="58" t="str">
        <f>RIGHT(Player_1[[#This Row],[Date]],4)</f>
        <v>2017</v>
      </c>
      <c r="M43" s="58" t="str">
        <f>LEFT(Player_1[[#This Row],[Date]],FIND("-",Player_1[[#This Row],[Date]],1)-1)</f>
        <v>24</v>
      </c>
      <c r="N43" s="58" t="str">
        <f>MID(Player_1[[#This Row],[Date]],FIND("-",Player_1[[#This Row],[Date]],1)+1,3)</f>
        <v>Mar</v>
      </c>
      <c r="O43" s="5">
        <f>DATEVALUE(Player_1[[#This Row],[Month]]&amp;" "&amp;Player_1[[#This Row],[Day]]&amp;", "&amp;Player_1[[#This Row],[Year]])</f>
        <v>42818</v>
      </c>
      <c r="P43" s="58">
        <f>COUNTIFS(A:A,Player_1[[#This Row],[Tournament]],E:E,Player_1[[#This Row],[Round]])</f>
        <v>1</v>
      </c>
      <c r="Q43" s="58" t="str">
        <f t="shared" si="0"/>
        <v>2017 The Open at Temple</v>
      </c>
      <c r="R43" s="58">
        <f>SUMIFS('Player 2 Rounds'!F:F,'Player 2 Rounds'!Q:Q,Q43,'Player 2 Rounds'!E:E,E43)</f>
        <v>0</v>
      </c>
      <c r="S43" s="58">
        <f>IF(AND(Player_1[[#This Row],[Opponent Score]]&gt;0,Player_1[[#This Row],[Opponent Score]]&gt;Player_1[[#This Row],[Score]],K:K=TRUE())=TRUE(),1,0)</f>
        <v>0</v>
      </c>
    </row>
    <row r="44" spans="1:19" x14ac:dyDescent="0.25">
      <c r="A44" s="58" t="s">
        <v>788</v>
      </c>
      <c r="B44" s="58" t="s">
        <v>9</v>
      </c>
      <c r="C44" s="58" t="s">
        <v>789</v>
      </c>
      <c r="D44" s="58" t="s">
        <v>17</v>
      </c>
      <c r="E44" s="58">
        <v>1</v>
      </c>
      <c r="F44">
        <v>72</v>
      </c>
      <c r="G44">
        <v>1004</v>
      </c>
      <c r="H44" s="58" t="s">
        <v>11</v>
      </c>
      <c r="I44" s="58" t="s">
        <v>11</v>
      </c>
      <c r="J44" s="58" t="b">
        <f>IF(COUNTIFS('Player 2 Rounds'!A:A,Player_1[[#This Row],[Tournament]],'Player 2 Rounds'!C:C,Player_1[[#This Row],[Date]])&gt;0,TRUE(),FALSE())</f>
        <v>0</v>
      </c>
      <c r="K44" s="58" t="b">
        <f>IF(COUNTIFS('Player 2 Rounds'!A:A,Player_1[[#This Row],[Tournament]],'Player 2 Rounds'!C:C,Player_1[[#This Row],[Date]],'Player 2 Rounds'!D:D,Player_1[[#This Row],[Division]])&gt;0,TRUE(),FALSE())</f>
        <v>0</v>
      </c>
      <c r="L44" s="58" t="str">
        <f>RIGHT(Player_1[[#This Row],[Date]],4)</f>
        <v>2012</v>
      </c>
      <c r="M44" s="58" t="str">
        <f>LEFT(Player_1[[#This Row],[Date]],FIND("-",Player_1[[#This Row],[Date]],1)-1)</f>
        <v>8</v>
      </c>
      <c r="N44" s="58" t="str">
        <f>MID(Player_1[[#This Row],[Date]],FIND("-",Player_1[[#This Row],[Date]],1)+1,3)</f>
        <v>Sep</v>
      </c>
      <c r="O44" s="5">
        <f>DATEVALUE(Player_1[[#This Row],[Month]]&amp;" "&amp;Player_1[[#This Row],[Day]]&amp;", "&amp;Player_1[[#This Row],[Year]])</f>
        <v>41160</v>
      </c>
      <c r="P44" s="58">
        <f>COUNTIFS(A:A,Player_1[[#This Row],[Tournament]],E:E,Player_1[[#This Row],[Round]])</f>
        <v>2</v>
      </c>
      <c r="Q44" s="58" t="str">
        <f t="shared" si="0"/>
        <v>2012 Eric C Yetter Champions' Cup</v>
      </c>
      <c r="R44" s="58">
        <f>SUMIFS('Player 2 Rounds'!F:F,'Player 2 Rounds'!Q:Q,Q44,'Player 2 Rounds'!E:E,E44)</f>
        <v>0</v>
      </c>
      <c r="S44" s="58">
        <f>IF(AND(Player_1[[#This Row],[Opponent Score]]&gt;0,Player_1[[#This Row],[Opponent Score]]&gt;Player_1[[#This Row],[Score]],K:K=TRUE())=TRUE(),1,0)</f>
        <v>0</v>
      </c>
    </row>
    <row r="45" spans="1:19" x14ac:dyDescent="0.25">
      <c r="A45" s="58" t="s">
        <v>790</v>
      </c>
      <c r="B45" s="58" t="s">
        <v>9</v>
      </c>
      <c r="C45" s="58" t="s">
        <v>791</v>
      </c>
      <c r="D45" s="58" t="s">
        <v>17</v>
      </c>
      <c r="E45" s="58">
        <v>1</v>
      </c>
      <c r="F45">
        <v>55</v>
      </c>
      <c r="G45">
        <v>1040</v>
      </c>
      <c r="H45" s="58" t="s">
        <v>11</v>
      </c>
      <c r="I45" s="58" t="s">
        <v>11</v>
      </c>
      <c r="J45" s="58" t="b">
        <f>IF(COUNTIFS('Player 2 Rounds'!A:A,Player_1[[#This Row],[Tournament]],'Player 2 Rounds'!C:C,Player_1[[#This Row],[Date]])&gt;0,TRUE(),FALSE())</f>
        <v>0</v>
      </c>
      <c r="K45" s="58" t="b">
        <f>IF(COUNTIFS('Player 2 Rounds'!A:A,Player_1[[#This Row],[Tournament]],'Player 2 Rounds'!C:C,Player_1[[#This Row],[Date]],'Player 2 Rounds'!D:D,Player_1[[#This Row],[Division]])&gt;0,TRUE(),FALSE())</f>
        <v>0</v>
      </c>
      <c r="L45" s="58" t="str">
        <f>RIGHT(Player_1[[#This Row],[Date]],4)</f>
        <v>2012</v>
      </c>
      <c r="M45" s="58" t="str">
        <f>LEFT(Player_1[[#This Row],[Date]],FIND("-",Player_1[[#This Row],[Date]],1)-1)</f>
        <v>15</v>
      </c>
      <c r="N45" s="58" t="str">
        <f>MID(Player_1[[#This Row],[Date]],FIND("-",Player_1[[#This Row],[Date]],1)+1,3)</f>
        <v>Sep</v>
      </c>
      <c r="O45" s="5">
        <f>DATEVALUE(Player_1[[#This Row],[Month]]&amp;" "&amp;Player_1[[#This Row],[Day]]&amp;", "&amp;Player_1[[#This Row],[Year]])</f>
        <v>41167</v>
      </c>
      <c r="P45" s="58">
        <f>COUNTIFS(A:A,Player_1[[#This Row],[Tournament]],E:E,Player_1[[#This Row],[Round]])</f>
        <v>1</v>
      </c>
      <c r="Q45" s="58" t="str">
        <f t="shared" si="0"/>
        <v>2012 Disc Outfitters Patapsco Picnic</v>
      </c>
      <c r="R45" s="58">
        <f>SUMIFS('Player 2 Rounds'!F:F,'Player 2 Rounds'!Q:Q,Q45,'Player 2 Rounds'!E:E,E45)</f>
        <v>0</v>
      </c>
      <c r="S45" s="58">
        <f>IF(AND(Player_1[[#This Row],[Opponent Score]]&gt;0,Player_1[[#This Row],[Opponent Score]]&gt;Player_1[[#This Row],[Score]],K:K=TRUE())=TRUE(),1,0)</f>
        <v>0</v>
      </c>
    </row>
    <row r="46" spans="1:19" x14ac:dyDescent="0.25">
      <c r="A46" s="58" t="s">
        <v>280</v>
      </c>
      <c r="B46" s="58" t="s">
        <v>58</v>
      </c>
      <c r="C46" s="58" t="s">
        <v>281</v>
      </c>
      <c r="D46" s="58" t="s">
        <v>17</v>
      </c>
      <c r="E46" s="58">
        <v>1</v>
      </c>
      <c r="F46">
        <v>52</v>
      </c>
      <c r="G46">
        <v>1059</v>
      </c>
      <c r="H46" s="58" t="s">
        <v>11</v>
      </c>
      <c r="I46" s="58" t="s">
        <v>11</v>
      </c>
      <c r="J46" s="58" t="b">
        <f>IF(COUNTIFS('Player 2 Rounds'!A:A,Player_1[[#This Row],[Tournament]],'Player 2 Rounds'!C:C,Player_1[[#This Row],[Date]])&gt;0,TRUE(),FALSE())</f>
        <v>1</v>
      </c>
      <c r="K46" s="58" t="b">
        <f>IF(COUNTIFS('Player 2 Rounds'!A:A,Player_1[[#This Row],[Tournament]],'Player 2 Rounds'!C:C,Player_1[[#This Row],[Date]],'Player 2 Rounds'!D:D,Player_1[[#This Row],[Division]])&gt;0,TRUE(),FALSE())</f>
        <v>1</v>
      </c>
      <c r="L46" s="58" t="str">
        <f>RIGHT(Player_1[[#This Row],[Date]],4)</f>
        <v>2017</v>
      </c>
      <c r="M46" s="58" t="str">
        <f>LEFT(Player_1[[#This Row],[Date]],FIND("-",Player_1[[#This Row],[Date]],1)-1)</f>
        <v>9</v>
      </c>
      <c r="N46" s="58" t="str">
        <f>MID(Player_1[[#This Row],[Date]],FIND("-",Player_1[[#This Row],[Date]],1)+1,3)</f>
        <v>Jun</v>
      </c>
      <c r="O46" s="5">
        <f>DATEVALUE(Player_1[[#This Row],[Month]]&amp;" "&amp;Player_1[[#This Row],[Day]]&amp;", "&amp;Player_1[[#This Row],[Year]])</f>
        <v>42895</v>
      </c>
      <c r="P46" s="58">
        <f>COUNTIFS(A:A,Player_1[[#This Row],[Tournament]],E:E,Player_1[[#This Row],[Round]])</f>
        <v>3</v>
      </c>
      <c r="Q46" s="58" t="str">
        <f t="shared" si="0"/>
        <v>2017 Beaver State Fling Presented by KEEN - National Tour</v>
      </c>
      <c r="R46" s="58">
        <f>SUMIFS('Player 2 Rounds'!F:F,'Player 2 Rounds'!Q:Q,Q46,'Player 2 Rounds'!E:E,E46)</f>
        <v>52</v>
      </c>
      <c r="S46" s="58">
        <f>IF(AND(Player_1[[#This Row],[Opponent Score]]&gt;0,Player_1[[#This Row],[Opponent Score]]&gt;Player_1[[#This Row],[Score]],K:K=TRUE())=TRUE(),1,0)</f>
        <v>0</v>
      </c>
    </row>
    <row r="47" spans="1:19" x14ac:dyDescent="0.25">
      <c r="A47" s="58" t="s">
        <v>265</v>
      </c>
      <c r="B47" s="58" t="s">
        <v>13</v>
      </c>
      <c r="C47" s="58" t="s">
        <v>266</v>
      </c>
      <c r="D47" s="58" t="s">
        <v>17</v>
      </c>
      <c r="E47" s="58">
        <v>1</v>
      </c>
      <c r="F47">
        <v>60</v>
      </c>
      <c r="G47">
        <v>1038</v>
      </c>
      <c r="H47" s="58" t="s">
        <v>11</v>
      </c>
      <c r="I47" s="58" t="s">
        <v>11</v>
      </c>
      <c r="J47" s="58" t="b">
        <f>IF(COUNTIFS('Player 2 Rounds'!A:A,Player_1[[#This Row],[Tournament]],'Player 2 Rounds'!C:C,Player_1[[#This Row],[Date]])&gt;0,TRUE(),FALSE())</f>
        <v>1</v>
      </c>
      <c r="K47" s="58" t="b">
        <f>IF(COUNTIFS('Player 2 Rounds'!A:A,Player_1[[#This Row],[Tournament]],'Player 2 Rounds'!C:C,Player_1[[#This Row],[Date]],'Player 2 Rounds'!D:D,Player_1[[#This Row],[Division]])&gt;0,TRUE(),FALSE())</f>
        <v>1</v>
      </c>
      <c r="L47" s="58" t="str">
        <f>RIGHT(Player_1[[#This Row],[Date]],4)</f>
        <v>2017</v>
      </c>
      <c r="M47" s="58" t="str">
        <f>LEFT(Player_1[[#This Row],[Date]],FIND("-",Player_1[[#This Row],[Date]],1)-1)</f>
        <v>21</v>
      </c>
      <c r="N47" s="58" t="str">
        <f>MID(Player_1[[#This Row],[Date]],FIND("-",Player_1[[#This Row],[Date]],1)+1,3)</f>
        <v>Jun</v>
      </c>
      <c r="O47" s="5">
        <f>DATEVALUE(Player_1[[#This Row],[Month]]&amp;" "&amp;Player_1[[#This Row],[Day]]&amp;", "&amp;Player_1[[#This Row],[Year]])</f>
        <v>42907</v>
      </c>
      <c r="P47" s="58">
        <f>COUNTIFS(A:A,Player_1[[#This Row],[Tournament]],E:E,Player_1[[#This Row],[Round]])</f>
        <v>1</v>
      </c>
      <c r="Q47" s="58" t="str">
        <f t="shared" si="0"/>
        <v>2017 PDGA Professional Disc Golf World Championships</v>
      </c>
      <c r="R47" s="58">
        <f>SUMIFS('Player 2 Rounds'!F:F,'Player 2 Rounds'!Q:Q,Q47,'Player 2 Rounds'!E:E,E47)</f>
        <v>60</v>
      </c>
      <c r="S47" s="58">
        <f>IF(AND(Player_1[[#This Row],[Opponent Score]]&gt;0,Player_1[[#This Row],[Opponent Score]]&gt;Player_1[[#This Row],[Score]],K:K=TRUE())=TRUE(),1,0)</f>
        <v>0</v>
      </c>
    </row>
    <row r="48" spans="1:19" x14ac:dyDescent="0.25">
      <c r="A48" s="58" t="s">
        <v>792</v>
      </c>
      <c r="B48" s="58" t="s">
        <v>9</v>
      </c>
      <c r="C48" s="58" t="s">
        <v>793</v>
      </c>
      <c r="D48" s="58" t="s">
        <v>17</v>
      </c>
      <c r="E48" s="58">
        <v>1</v>
      </c>
      <c r="F48">
        <v>61</v>
      </c>
      <c r="G48">
        <v>1019</v>
      </c>
      <c r="H48" s="58" t="s">
        <v>11</v>
      </c>
      <c r="I48" s="58" t="s">
        <v>11</v>
      </c>
      <c r="J48" s="58" t="b">
        <f>IF(COUNTIFS('Player 2 Rounds'!A:A,Player_1[[#This Row],[Tournament]],'Player 2 Rounds'!C:C,Player_1[[#This Row],[Date]])&gt;0,TRUE(),FALSE())</f>
        <v>0</v>
      </c>
      <c r="K48" s="58" t="b">
        <f>IF(COUNTIFS('Player 2 Rounds'!A:A,Player_1[[#This Row],[Tournament]],'Player 2 Rounds'!C:C,Player_1[[#This Row],[Date]],'Player 2 Rounds'!D:D,Player_1[[#This Row],[Division]])&gt;0,TRUE(),FALSE())</f>
        <v>0</v>
      </c>
      <c r="L48" s="58" t="str">
        <f>RIGHT(Player_1[[#This Row],[Date]],4)</f>
        <v>2012</v>
      </c>
      <c r="M48" s="58" t="str">
        <f>LEFT(Player_1[[#This Row],[Date]],FIND("-",Player_1[[#This Row],[Date]],1)-1)</f>
        <v>25</v>
      </c>
      <c r="N48" s="58" t="str">
        <f>MID(Player_1[[#This Row],[Date]],FIND("-",Player_1[[#This Row],[Date]],1)+1,3)</f>
        <v>Aug</v>
      </c>
      <c r="O48" s="5">
        <f>DATEVALUE(Player_1[[#This Row],[Month]]&amp;" "&amp;Player_1[[#This Row],[Day]]&amp;", "&amp;Player_1[[#This Row],[Year]])</f>
        <v>41146</v>
      </c>
      <c r="P48" s="58">
        <f>COUNTIFS(A:A,Player_1[[#This Row],[Tournament]],E:E,Player_1[[#This Row],[Round]])</f>
        <v>1</v>
      </c>
      <c r="Q48" s="58" t="str">
        <f t="shared" si="0"/>
        <v>2012 Greater Hartford Disc Golf Open, sponsored Olde Burnside Brewing Company</v>
      </c>
      <c r="R48" s="58">
        <f>SUMIFS('Player 2 Rounds'!F:F,'Player 2 Rounds'!Q:Q,Q48,'Player 2 Rounds'!E:E,E48)</f>
        <v>0</v>
      </c>
      <c r="S48" s="58">
        <f>IF(AND(Player_1[[#This Row],[Opponent Score]]&gt;0,Player_1[[#This Row],[Opponent Score]]&gt;Player_1[[#This Row],[Score]],K:K=TRUE())=TRUE(),1,0)</f>
        <v>0</v>
      </c>
    </row>
    <row r="49" spans="1:19" x14ac:dyDescent="0.25">
      <c r="A49" s="58" t="s">
        <v>794</v>
      </c>
      <c r="B49" s="58" t="s">
        <v>164</v>
      </c>
      <c r="C49" s="58" t="s">
        <v>494</v>
      </c>
      <c r="D49" s="58" t="s">
        <v>17</v>
      </c>
      <c r="E49" s="58">
        <v>1</v>
      </c>
      <c r="F49">
        <v>50</v>
      </c>
      <c r="G49">
        <v>1040</v>
      </c>
      <c r="H49" s="58" t="s">
        <v>11</v>
      </c>
      <c r="I49" s="58" t="s">
        <v>11</v>
      </c>
      <c r="J49" s="58" t="b">
        <f>IF(COUNTIFS('Player 2 Rounds'!A:A,Player_1[[#This Row],[Tournament]],'Player 2 Rounds'!C:C,Player_1[[#This Row],[Date]])&gt;0,TRUE(),FALSE())</f>
        <v>0</v>
      </c>
      <c r="K49" s="58" t="b">
        <f>IF(COUNTIFS('Player 2 Rounds'!A:A,Player_1[[#This Row],[Tournament]],'Player 2 Rounds'!C:C,Player_1[[#This Row],[Date]],'Player 2 Rounds'!D:D,Player_1[[#This Row],[Division]])&gt;0,TRUE(),FALSE())</f>
        <v>0</v>
      </c>
      <c r="L49" s="58" t="str">
        <f>RIGHT(Player_1[[#This Row],[Date]],4)</f>
        <v>2012</v>
      </c>
      <c r="M49" s="58" t="str">
        <f>LEFT(Player_1[[#This Row],[Date]],FIND("-",Player_1[[#This Row],[Date]],1)-1)</f>
        <v>1</v>
      </c>
      <c r="N49" s="58" t="str">
        <f>MID(Player_1[[#This Row],[Date]],FIND("-",Player_1[[#This Row],[Date]],1)+1,3)</f>
        <v>Sep</v>
      </c>
      <c r="O49" s="5">
        <f>DATEVALUE(Player_1[[#This Row],[Month]]&amp;" "&amp;Player_1[[#This Row],[Day]]&amp;", "&amp;Player_1[[#This Row],[Year]])</f>
        <v>41153</v>
      </c>
      <c r="P49" s="58">
        <f>COUNTIFS(A:A,Player_1[[#This Row],[Tournament]],E:E,Player_1[[#This Row],[Round]])</f>
        <v>1</v>
      </c>
      <c r="Q49" s="58" t="str">
        <f t="shared" si="0"/>
        <v>2012 DiscIthaca Open sponsored by Comet Skateboards</v>
      </c>
      <c r="R49" s="58">
        <f>SUMIFS('Player 2 Rounds'!F:F,'Player 2 Rounds'!Q:Q,Q49,'Player 2 Rounds'!E:E,E49)</f>
        <v>0</v>
      </c>
      <c r="S49" s="58">
        <f>IF(AND(Player_1[[#This Row],[Opponent Score]]&gt;0,Player_1[[#This Row],[Opponent Score]]&gt;Player_1[[#This Row],[Score]],K:K=TRUE())=TRUE(),1,0)</f>
        <v>0</v>
      </c>
    </row>
    <row r="50" spans="1:19" x14ac:dyDescent="0.25">
      <c r="A50" s="58" t="s">
        <v>795</v>
      </c>
      <c r="B50" s="58" t="s">
        <v>9</v>
      </c>
      <c r="C50" s="58" t="s">
        <v>796</v>
      </c>
      <c r="D50" s="58" t="s">
        <v>17</v>
      </c>
      <c r="E50" s="58">
        <v>1</v>
      </c>
      <c r="F50">
        <v>57</v>
      </c>
      <c r="G50">
        <v>1026</v>
      </c>
      <c r="H50" s="58" t="s">
        <v>11</v>
      </c>
      <c r="I50" s="58" t="s">
        <v>11</v>
      </c>
      <c r="J50" s="58" t="b">
        <f>IF(COUNTIFS('Player 2 Rounds'!A:A,Player_1[[#This Row],[Tournament]],'Player 2 Rounds'!C:C,Player_1[[#This Row],[Date]])&gt;0,TRUE(),FALSE())</f>
        <v>0</v>
      </c>
      <c r="K50" s="58" t="b">
        <f>IF(COUNTIFS('Player 2 Rounds'!A:A,Player_1[[#This Row],[Tournament]],'Player 2 Rounds'!C:C,Player_1[[#This Row],[Date]],'Player 2 Rounds'!D:D,Player_1[[#This Row],[Division]])&gt;0,TRUE(),FALSE())</f>
        <v>0</v>
      </c>
      <c r="L50" s="58" t="str">
        <f>RIGHT(Player_1[[#This Row],[Date]],4)</f>
        <v>2017</v>
      </c>
      <c r="M50" s="58" t="str">
        <f>LEFT(Player_1[[#This Row],[Date]],FIND("-",Player_1[[#This Row],[Date]],1)-1)</f>
        <v>7</v>
      </c>
      <c r="N50" s="58" t="str">
        <f>MID(Player_1[[#This Row],[Date]],FIND("-",Player_1[[#This Row],[Date]],1)+1,3)</f>
        <v>Jul</v>
      </c>
      <c r="O50" s="5">
        <f>DATEVALUE(Player_1[[#This Row],[Month]]&amp;" "&amp;Player_1[[#This Row],[Day]]&amp;", "&amp;Player_1[[#This Row],[Year]])</f>
        <v>42923</v>
      </c>
      <c r="P50" s="58">
        <f>COUNTIFS(A:A,Player_1[[#This Row],[Tournament]],E:E,Player_1[[#This Row],[Round]])</f>
        <v>2</v>
      </c>
      <c r="Q50" s="58" t="str">
        <f t="shared" si="0"/>
        <v>2017 Skellefteå Open - EPT#3</v>
      </c>
      <c r="R50" s="58">
        <f>SUMIFS('Player 2 Rounds'!F:F,'Player 2 Rounds'!Q:Q,Q50,'Player 2 Rounds'!E:E,E50)</f>
        <v>0</v>
      </c>
      <c r="S50" s="58">
        <f>IF(AND(Player_1[[#This Row],[Opponent Score]]&gt;0,Player_1[[#This Row],[Opponent Score]]&gt;Player_1[[#This Row],[Score]],K:K=TRUE())=TRUE(),1,0)</f>
        <v>0</v>
      </c>
    </row>
    <row r="51" spans="1:19" x14ac:dyDescent="0.25">
      <c r="A51" s="58" t="s">
        <v>466</v>
      </c>
      <c r="B51" s="58" t="s">
        <v>14</v>
      </c>
      <c r="C51" s="58" t="s">
        <v>467</v>
      </c>
      <c r="D51" s="58" t="s">
        <v>17</v>
      </c>
      <c r="E51" s="58">
        <v>1</v>
      </c>
      <c r="F51">
        <v>53</v>
      </c>
      <c r="G51">
        <v>990</v>
      </c>
      <c r="H51" s="58" t="s">
        <v>11</v>
      </c>
      <c r="I51" s="58" t="s">
        <v>11</v>
      </c>
      <c r="J51" s="58" t="b">
        <f>IF(COUNTIFS('Player 2 Rounds'!A:A,Player_1[[#This Row],[Tournament]],'Player 2 Rounds'!C:C,Player_1[[#This Row],[Date]])&gt;0,TRUE(),FALSE())</f>
        <v>1</v>
      </c>
      <c r="K51" s="58" t="b">
        <f>IF(COUNTIFS('Player 2 Rounds'!A:A,Player_1[[#This Row],[Tournament]],'Player 2 Rounds'!C:C,Player_1[[#This Row],[Date]],'Player 2 Rounds'!D:D,Player_1[[#This Row],[Division]])&gt;0,TRUE(),FALSE())</f>
        <v>1</v>
      </c>
      <c r="L51" s="58" t="str">
        <f>RIGHT(Player_1[[#This Row],[Date]],4)</f>
        <v>2012</v>
      </c>
      <c r="M51" s="58" t="str">
        <f>LEFT(Player_1[[#This Row],[Date]],FIND("-",Player_1[[#This Row],[Date]],1)-1)</f>
        <v>13</v>
      </c>
      <c r="N51" s="58" t="str">
        <f>MID(Player_1[[#This Row],[Date]],FIND("-",Player_1[[#This Row],[Date]],1)+1,3)</f>
        <v>Oct</v>
      </c>
      <c r="O51" s="5">
        <f>DATEVALUE(Player_1[[#This Row],[Month]]&amp;" "&amp;Player_1[[#This Row],[Day]]&amp;", "&amp;Player_1[[#This Row],[Year]])</f>
        <v>41195</v>
      </c>
      <c r="P51" s="58">
        <f>COUNTIFS(A:A,Player_1[[#This Row],[Tournament]],E:E,Player_1[[#This Row],[Round]])</f>
        <v>1</v>
      </c>
      <c r="Q51" s="58" t="str">
        <f t="shared" si="0"/>
        <v>2012 Mango Classic</v>
      </c>
      <c r="R51" s="58">
        <f>SUMIFS('Player 2 Rounds'!F:F,'Player 2 Rounds'!Q:Q,Q51,'Player 2 Rounds'!E:E,E51)</f>
        <v>52</v>
      </c>
      <c r="S51" s="58">
        <f>IF(AND(Player_1[[#This Row],[Opponent Score]]&gt;0,Player_1[[#This Row],[Opponent Score]]&gt;Player_1[[#This Row],[Score]],K:K=TRUE())=TRUE(),1,0)</f>
        <v>0</v>
      </c>
    </row>
    <row r="52" spans="1:19" x14ac:dyDescent="0.25">
      <c r="A52" s="58" t="s">
        <v>460</v>
      </c>
      <c r="B52" s="58" t="s">
        <v>9</v>
      </c>
      <c r="C52" s="58" t="s">
        <v>461</v>
      </c>
      <c r="D52" s="58" t="s">
        <v>17</v>
      </c>
      <c r="E52" s="58">
        <v>1</v>
      </c>
      <c r="F52">
        <v>49</v>
      </c>
      <c r="G52">
        <v>1023</v>
      </c>
      <c r="H52" s="58" t="s">
        <v>11</v>
      </c>
      <c r="I52" s="58" t="s">
        <v>11</v>
      </c>
      <c r="J52" s="58" t="b">
        <f>IF(COUNTIFS('Player 2 Rounds'!A:A,Player_1[[#This Row],[Tournament]],'Player 2 Rounds'!C:C,Player_1[[#This Row],[Date]])&gt;0,TRUE(),FALSE())</f>
        <v>1</v>
      </c>
      <c r="K52" s="58" t="b">
        <f>IF(COUNTIFS('Player 2 Rounds'!A:A,Player_1[[#This Row],[Tournament]],'Player 2 Rounds'!C:C,Player_1[[#This Row],[Date]],'Player 2 Rounds'!D:D,Player_1[[#This Row],[Division]])&gt;0,TRUE(),FALSE())</f>
        <v>1</v>
      </c>
      <c r="L52" s="58" t="str">
        <f>RIGHT(Player_1[[#This Row],[Date]],4)</f>
        <v>2012</v>
      </c>
      <c r="M52" s="58" t="str">
        <f>LEFT(Player_1[[#This Row],[Date]],FIND("-",Player_1[[#This Row],[Date]],1)-1)</f>
        <v>27</v>
      </c>
      <c r="N52" s="58" t="str">
        <f>MID(Player_1[[#This Row],[Date]],FIND("-",Player_1[[#This Row],[Date]],1)+1,3)</f>
        <v>Oct</v>
      </c>
      <c r="O52" s="5">
        <f>DATEVALUE(Player_1[[#This Row],[Month]]&amp;" "&amp;Player_1[[#This Row],[Day]]&amp;", "&amp;Player_1[[#This Row],[Year]])</f>
        <v>41209</v>
      </c>
      <c r="P52" s="58">
        <f>COUNTIFS(A:A,Player_1[[#This Row],[Tournament]],E:E,Player_1[[#This Row],[Round]])</f>
        <v>1</v>
      </c>
      <c r="Q52" s="58" t="str">
        <f t="shared" si="0"/>
        <v>2012 Oklahoma Open- Presented by Dynamic Discs &amp; TDSA - Pro &amp; Adv</v>
      </c>
      <c r="R52" s="58">
        <f>SUMIFS('Player 2 Rounds'!F:F,'Player 2 Rounds'!Q:Q,Q52,'Player 2 Rounds'!E:E,E52)</f>
        <v>51</v>
      </c>
      <c r="S52" s="58">
        <f>IF(AND(Player_1[[#This Row],[Opponent Score]]&gt;0,Player_1[[#This Row],[Opponent Score]]&gt;Player_1[[#This Row],[Score]],K:K=TRUE())=TRUE(),1,0)</f>
        <v>1</v>
      </c>
    </row>
    <row r="53" spans="1:19" x14ac:dyDescent="0.25">
      <c r="A53" s="58" t="s">
        <v>246</v>
      </c>
      <c r="B53" s="58" t="s">
        <v>9</v>
      </c>
      <c r="C53" s="58" t="s">
        <v>247</v>
      </c>
      <c r="D53" s="58" t="s">
        <v>17</v>
      </c>
      <c r="E53" s="58">
        <v>1</v>
      </c>
      <c r="F53">
        <v>52</v>
      </c>
      <c r="G53">
        <v>1072</v>
      </c>
      <c r="H53" s="58" t="s">
        <v>11</v>
      </c>
      <c r="I53" s="58" t="s">
        <v>11</v>
      </c>
      <c r="J53" s="58" t="b">
        <f>IF(COUNTIFS('Player 2 Rounds'!A:A,Player_1[[#This Row],[Tournament]],'Player 2 Rounds'!C:C,Player_1[[#This Row],[Date]])&gt;0,TRUE(),FALSE())</f>
        <v>1</v>
      </c>
      <c r="K53" s="58" t="b">
        <f>IF(COUNTIFS('Player 2 Rounds'!A:A,Player_1[[#This Row],[Tournament]],'Player 2 Rounds'!C:C,Player_1[[#This Row],[Date]],'Player 2 Rounds'!D:D,Player_1[[#This Row],[Division]])&gt;0,TRUE(),FALSE())</f>
        <v>1</v>
      </c>
      <c r="L53" s="58" t="str">
        <f>RIGHT(Player_1[[#This Row],[Date]],4)</f>
        <v>2017</v>
      </c>
      <c r="M53" s="58" t="str">
        <f>LEFT(Player_1[[#This Row],[Date]],FIND("-",Player_1[[#This Row],[Date]],1)-1)</f>
        <v>12</v>
      </c>
      <c r="N53" s="58" t="str">
        <f>MID(Player_1[[#This Row],[Date]],FIND("-",Player_1[[#This Row],[Date]],1)+1,3)</f>
        <v>May</v>
      </c>
      <c r="O53" s="5">
        <f>DATEVALUE(Player_1[[#This Row],[Month]]&amp;" "&amp;Player_1[[#This Row],[Day]]&amp;", "&amp;Player_1[[#This Row],[Year]])</f>
        <v>42867</v>
      </c>
      <c r="P53" s="58">
        <f>COUNTIFS(A:A,Player_1[[#This Row],[Tournament]],E:E,Player_1[[#This Row],[Round]])</f>
        <v>1</v>
      </c>
      <c r="Q53" s="58" t="str">
        <f t="shared" si="0"/>
        <v>Konopiště Open 2017 - Disc Golf World Tour #2</v>
      </c>
      <c r="R53" s="58">
        <f>SUMIFS('Player 2 Rounds'!F:F,'Player 2 Rounds'!Q:Q,Q53,'Player 2 Rounds'!E:E,E53)</f>
        <v>56</v>
      </c>
      <c r="S53" s="58">
        <f>IF(AND(Player_1[[#This Row],[Opponent Score]]&gt;0,Player_1[[#This Row],[Opponent Score]]&gt;Player_1[[#This Row],[Score]],K:K=TRUE())=TRUE(),1,0)</f>
        <v>1</v>
      </c>
    </row>
    <row r="54" spans="1:19" x14ac:dyDescent="0.25">
      <c r="A54" s="58" t="s">
        <v>272</v>
      </c>
      <c r="B54" s="58" t="s">
        <v>58</v>
      </c>
      <c r="C54" s="58" t="s">
        <v>273</v>
      </c>
      <c r="D54" s="58" t="s">
        <v>17</v>
      </c>
      <c r="E54" s="58">
        <v>1</v>
      </c>
      <c r="F54">
        <v>66</v>
      </c>
      <c r="G54">
        <v>1040</v>
      </c>
      <c r="H54" s="58" t="s">
        <v>11</v>
      </c>
      <c r="I54" s="58" t="s">
        <v>11</v>
      </c>
      <c r="J54" s="58" t="b">
        <f>IF(COUNTIFS('Player 2 Rounds'!A:A,Player_1[[#This Row],[Tournament]],'Player 2 Rounds'!C:C,Player_1[[#This Row],[Date]])&gt;0,TRUE(),FALSE())</f>
        <v>1</v>
      </c>
      <c r="K54" s="58" t="b">
        <f>IF(COUNTIFS('Player 2 Rounds'!A:A,Player_1[[#This Row],[Tournament]],'Player 2 Rounds'!C:C,Player_1[[#This Row],[Date]],'Player 2 Rounds'!D:D,Player_1[[#This Row],[Division]])&gt;0,TRUE(),FALSE())</f>
        <v>1</v>
      </c>
      <c r="L54" s="58" t="str">
        <f>RIGHT(Player_1[[#This Row],[Date]],4)</f>
        <v>2017</v>
      </c>
      <c r="M54" s="58" t="str">
        <f>LEFT(Player_1[[#This Row],[Date]],FIND("-",Player_1[[#This Row],[Date]],1)-1)</f>
        <v>19</v>
      </c>
      <c r="N54" s="58" t="str">
        <f>MID(Player_1[[#This Row],[Date]],FIND("-",Player_1[[#This Row],[Date]],1)+1,3)</f>
        <v>May</v>
      </c>
      <c r="O54" s="5">
        <f>DATEVALUE(Player_1[[#This Row],[Month]]&amp;" "&amp;Player_1[[#This Row],[Day]]&amp;", "&amp;Player_1[[#This Row],[Year]])</f>
        <v>42874</v>
      </c>
      <c r="P54" s="58">
        <f>COUNTIFS(A:A,Player_1[[#This Row],[Tournament]],E:E,Player_1[[#This Row],[Round]])</f>
        <v>1</v>
      </c>
      <c r="Q54" s="58" t="str">
        <f t="shared" si="0"/>
        <v>2017 Masters Cup presented by Innova Disc Golf - Pro</v>
      </c>
      <c r="R54" s="58">
        <f>SUMIFS('Player 2 Rounds'!F:F,'Player 2 Rounds'!Q:Q,Q54,'Player 2 Rounds'!E:E,E54)</f>
        <v>57</v>
      </c>
      <c r="S54" s="58">
        <f>IF(AND(Player_1[[#This Row],[Opponent Score]]&gt;0,Player_1[[#This Row],[Opponent Score]]&gt;Player_1[[#This Row],[Score]],K:K=TRUE())=TRUE(),1,0)</f>
        <v>0</v>
      </c>
    </row>
    <row r="55" spans="1:19" x14ac:dyDescent="0.25">
      <c r="A55" s="58" t="s">
        <v>797</v>
      </c>
      <c r="B55" s="58" t="s">
        <v>14</v>
      </c>
      <c r="C55" s="58" t="s">
        <v>798</v>
      </c>
      <c r="D55" s="58" t="s">
        <v>17</v>
      </c>
      <c r="E55" s="58">
        <v>1</v>
      </c>
      <c r="F55">
        <v>49</v>
      </c>
      <c r="G55">
        <v>1040</v>
      </c>
      <c r="H55" s="58" t="s">
        <v>11</v>
      </c>
      <c r="I55" s="58" t="s">
        <v>11</v>
      </c>
      <c r="J55" s="58" t="b">
        <f>IF(COUNTIFS('Player 2 Rounds'!A:A,Player_1[[#This Row],[Tournament]],'Player 2 Rounds'!C:C,Player_1[[#This Row],[Date]])&gt;0,TRUE(),FALSE())</f>
        <v>0</v>
      </c>
      <c r="K55" s="58" t="b">
        <f>IF(COUNTIFS('Player 2 Rounds'!A:A,Player_1[[#This Row],[Tournament]],'Player 2 Rounds'!C:C,Player_1[[#This Row],[Date]],'Player 2 Rounds'!D:D,Player_1[[#This Row],[Division]])&gt;0,TRUE(),FALSE())</f>
        <v>0</v>
      </c>
      <c r="L55" s="58" t="str">
        <f>RIGHT(Player_1[[#This Row],[Date]],4)</f>
        <v>2012</v>
      </c>
      <c r="M55" s="58" t="str">
        <f>LEFT(Player_1[[#This Row],[Date]],FIND("-",Player_1[[#This Row],[Date]],1)-1)</f>
        <v>29</v>
      </c>
      <c r="N55" s="58" t="str">
        <f>MID(Player_1[[#This Row],[Date]],FIND("-",Player_1[[#This Row],[Date]],1)+1,3)</f>
        <v>Sep</v>
      </c>
      <c r="O55" s="5">
        <f>DATEVALUE(Player_1[[#This Row],[Month]]&amp;" "&amp;Player_1[[#This Row],[Day]]&amp;", "&amp;Player_1[[#This Row],[Year]])</f>
        <v>41181</v>
      </c>
      <c r="P55" s="58">
        <f>COUNTIFS(A:A,Player_1[[#This Row],[Tournament]],E:E,Player_1[[#This Row],[Round]])</f>
        <v>1</v>
      </c>
      <c r="Q55" s="58" t="str">
        <f t="shared" si="0"/>
        <v>2012 Huk Central</v>
      </c>
      <c r="R55" s="58">
        <f>SUMIFS('Player 2 Rounds'!F:F,'Player 2 Rounds'!Q:Q,Q55,'Player 2 Rounds'!E:E,E55)</f>
        <v>0</v>
      </c>
      <c r="S55" s="58">
        <f>IF(AND(Player_1[[#This Row],[Opponent Score]]&gt;0,Player_1[[#This Row],[Opponent Score]]&gt;Player_1[[#This Row],[Score]],K:K=TRUE())=TRUE(),1,0)</f>
        <v>0</v>
      </c>
    </row>
    <row r="56" spans="1:19" x14ac:dyDescent="0.25">
      <c r="A56" s="58" t="s">
        <v>799</v>
      </c>
      <c r="B56" s="58" t="s">
        <v>14</v>
      </c>
      <c r="C56" s="58" t="s">
        <v>800</v>
      </c>
      <c r="D56" s="58" t="s">
        <v>17</v>
      </c>
      <c r="E56" s="58">
        <v>1</v>
      </c>
      <c r="F56">
        <v>50</v>
      </c>
      <c r="G56">
        <v>1059</v>
      </c>
      <c r="H56" s="58" t="s">
        <v>11</v>
      </c>
      <c r="I56" s="58" t="s">
        <v>11</v>
      </c>
      <c r="J56" s="58" t="b">
        <f>IF(COUNTIFS('Player 2 Rounds'!A:A,Player_1[[#This Row],[Tournament]],'Player 2 Rounds'!C:C,Player_1[[#This Row],[Date]])&gt;0,TRUE(),FALSE())</f>
        <v>0</v>
      </c>
      <c r="K56" s="58" t="b">
        <f>IF(COUNTIFS('Player 2 Rounds'!A:A,Player_1[[#This Row],[Tournament]],'Player 2 Rounds'!C:C,Player_1[[#This Row],[Date]],'Player 2 Rounds'!D:D,Player_1[[#This Row],[Division]])&gt;0,TRUE(),FALSE())</f>
        <v>0</v>
      </c>
      <c r="L56" s="58" t="str">
        <f>RIGHT(Player_1[[#This Row],[Date]],4)</f>
        <v>2017</v>
      </c>
      <c r="M56" s="58" t="str">
        <f>LEFT(Player_1[[#This Row],[Date]],FIND("-",Player_1[[#This Row],[Date]],1)-1)</f>
        <v>1</v>
      </c>
      <c r="N56" s="58" t="str">
        <f>MID(Player_1[[#This Row],[Date]],FIND("-",Player_1[[#This Row],[Date]],1)+1,3)</f>
        <v>Jun</v>
      </c>
      <c r="O56" s="5">
        <f>DATEVALUE(Player_1[[#This Row],[Month]]&amp;" "&amp;Player_1[[#This Row],[Day]]&amp;", "&amp;Player_1[[#This Row],[Year]])</f>
        <v>42887</v>
      </c>
      <c r="P56" s="58">
        <f>COUNTIFS(A:A,Player_1[[#This Row],[Tournament]],E:E,Player_1[[#This Row],[Round]])</f>
        <v>1</v>
      </c>
      <c r="Q56" s="58" t="str">
        <f t="shared" si="0"/>
        <v>2017 DGPT - Utah Open presented by Latitude 64</v>
      </c>
      <c r="R56" s="58">
        <f>SUMIFS('Player 2 Rounds'!F:F,'Player 2 Rounds'!Q:Q,Q56,'Player 2 Rounds'!E:E,E56)</f>
        <v>0</v>
      </c>
      <c r="S56" s="58">
        <f>IF(AND(Player_1[[#This Row],[Opponent Score]]&gt;0,Player_1[[#This Row],[Opponent Score]]&gt;Player_1[[#This Row],[Score]],K:K=TRUE())=TRUE(),1,0)</f>
        <v>0</v>
      </c>
    </row>
    <row r="57" spans="1:19" x14ac:dyDescent="0.25">
      <c r="A57" s="58" t="s">
        <v>106</v>
      </c>
      <c r="B57" s="58" t="s">
        <v>13</v>
      </c>
      <c r="C57" s="58" t="s">
        <v>132</v>
      </c>
      <c r="D57" s="58" t="s">
        <v>17</v>
      </c>
      <c r="E57" s="58">
        <v>1</v>
      </c>
      <c r="F57">
        <v>57</v>
      </c>
      <c r="G57">
        <v>1054</v>
      </c>
      <c r="H57" s="58" t="s">
        <v>11</v>
      </c>
      <c r="I57" s="58" t="s">
        <v>11</v>
      </c>
      <c r="J57" s="58" t="b">
        <f>IF(COUNTIFS('Player 2 Rounds'!A:A,Player_1[[#This Row],[Tournament]],'Player 2 Rounds'!C:C,Player_1[[#This Row],[Date]])&gt;0,TRUE(),FALSE())</f>
        <v>1</v>
      </c>
      <c r="K57" s="58" t="b">
        <f>IF(COUNTIFS('Player 2 Rounds'!A:A,Player_1[[#This Row],[Tournament]],'Player 2 Rounds'!C:C,Player_1[[#This Row],[Date]],'Player 2 Rounds'!D:D,Player_1[[#This Row],[Division]])&gt;0,TRUE(),FALSE())</f>
        <v>1</v>
      </c>
      <c r="L57" s="58" t="str">
        <f>RIGHT(Player_1[[#This Row],[Date]],4)</f>
        <v>2012</v>
      </c>
      <c r="M57" s="58" t="str">
        <f>LEFT(Player_1[[#This Row],[Date]],FIND("-",Player_1[[#This Row],[Date]],1)-1)</f>
        <v>3</v>
      </c>
      <c r="N57" s="58" t="str">
        <f>MID(Player_1[[#This Row],[Date]],FIND("-",Player_1[[#This Row],[Date]],1)+1,3)</f>
        <v>Oct</v>
      </c>
      <c r="O57" s="5">
        <f>DATEVALUE(Player_1[[#This Row],[Month]]&amp;" "&amp;Player_1[[#This Row],[Day]]&amp;", "&amp;Player_1[[#This Row],[Year]])</f>
        <v>41185</v>
      </c>
      <c r="P57" s="58">
        <f>COUNTIFS(A:A,Player_1[[#This Row],[Tournament]],E:E,Player_1[[#This Row],[Round]])</f>
        <v>4</v>
      </c>
      <c r="Q57" s="58" t="str">
        <f t="shared" si="0"/>
        <v>2012 United States Disc Golf Championship - Open Flight</v>
      </c>
      <c r="R57" s="58">
        <f>SUMIFS('Player 2 Rounds'!F:F,'Player 2 Rounds'!Q:Q,Q57,'Player 2 Rounds'!E:E,E57)</f>
        <v>62</v>
      </c>
      <c r="S57" s="58">
        <f>IF(AND(Player_1[[#This Row],[Opponent Score]]&gt;0,Player_1[[#This Row],[Opponent Score]]&gt;Player_1[[#This Row],[Score]],K:K=TRUE())=TRUE(),1,0)</f>
        <v>1</v>
      </c>
    </row>
    <row r="58" spans="1:19" x14ac:dyDescent="0.25">
      <c r="A58" s="58" t="s">
        <v>232</v>
      </c>
      <c r="B58" s="58" t="s">
        <v>58</v>
      </c>
      <c r="C58" s="58" t="s">
        <v>233</v>
      </c>
      <c r="D58" s="58" t="s">
        <v>17</v>
      </c>
      <c r="E58" s="58">
        <v>1</v>
      </c>
      <c r="F58">
        <v>56</v>
      </c>
      <c r="G58">
        <v>1050</v>
      </c>
      <c r="H58" s="58" t="s">
        <v>11</v>
      </c>
      <c r="I58" s="58" t="s">
        <v>11</v>
      </c>
      <c r="J58" s="58" t="b">
        <f>IF(COUNTIFS('Player 2 Rounds'!A:A,Player_1[[#This Row],[Tournament]],'Player 2 Rounds'!C:C,Player_1[[#This Row],[Date]])&gt;0,TRUE(),FALSE())</f>
        <v>1</v>
      </c>
      <c r="K58" s="58" t="b">
        <f>IF(COUNTIFS('Player 2 Rounds'!A:A,Player_1[[#This Row],[Tournament]],'Player 2 Rounds'!C:C,Player_1[[#This Row],[Date]],'Player 2 Rounds'!D:D,Player_1[[#This Row],[Division]])&gt;0,TRUE(),FALSE())</f>
        <v>1</v>
      </c>
      <c r="L58" s="58" t="str">
        <f>RIGHT(Player_1[[#This Row],[Date]],4)</f>
        <v>2011</v>
      </c>
      <c r="M58" s="58" t="str">
        <f>LEFT(Player_1[[#This Row],[Date]],FIND("-",Player_1[[#This Row],[Date]],1)-1)</f>
        <v>27</v>
      </c>
      <c r="N58" s="58" t="str">
        <f>MID(Player_1[[#This Row],[Date]],FIND("-",Player_1[[#This Row],[Date]],1)+1,3)</f>
        <v>Aug</v>
      </c>
      <c r="O58" s="5">
        <f>DATEVALUE(Player_1[[#This Row],[Month]]&amp;" "&amp;Player_1[[#This Row],[Day]]&amp;", "&amp;Player_1[[#This Row],[Year]])</f>
        <v>40782</v>
      </c>
      <c r="P58" s="58">
        <f>COUNTIFS(A:A,Player_1[[#This Row],[Tournament]],E:E,Player_1[[#This Row],[Round]])</f>
        <v>2</v>
      </c>
      <c r="Q58" s="58" t="str">
        <f t="shared" si="0"/>
        <v>2011 Scholl's Bicycle Center Pittsburgh Flying Disc Open</v>
      </c>
      <c r="R58" s="58">
        <f>SUMIFS('Player 2 Rounds'!F:F,'Player 2 Rounds'!Q:Q,Q58,'Player 2 Rounds'!E:E,E58)</f>
        <v>58</v>
      </c>
      <c r="S58" s="58">
        <f>IF(AND(Player_1[[#This Row],[Opponent Score]]&gt;0,Player_1[[#This Row],[Opponent Score]]&gt;Player_1[[#This Row],[Score]],K:K=TRUE())=TRUE(),1,0)</f>
        <v>1</v>
      </c>
    </row>
    <row r="59" spans="1:19" x14ac:dyDescent="0.25">
      <c r="A59" s="58" t="s">
        <v>91</v>
      </c>
      <c r="B59" s="58" t="s">
        <v>153</v>
      </c>
      <c r="C59" s="58" t="s">
        <v>294</v>
      </c>
      <c r="D59" s="58" t="s">
        <v>17</v>
      </c>
      <c r="E59" s="58">
        <v>1</v>
      </c>
      <c r="F59">
        <v>62</v>
      </c>
      <c r="G59">
        <v>1043</v>
      </c>
      <c r="H59" s="58" t="s">
        <v>11</v>
      </c>
      <c r="I59" s="58" t="s">
        <v>11</v>
      </c>
      <c r="J59" s="58" t="b">
        <f>IF(COUNTIFS('Player 2 Rounds'!A:A,Player_1[[#This Row],[Tournament]],'Player 2 Rounds'!C:C,Player_1[[#This Row],[Date]])&gt;0,TRUE(),FALSE())</f>
        <v>1</v>
      </c>
      <c r="K59" s="58" t="b">
        <f>IF(COUNTIFS('Player 2 Rounds'!A:A,Player_1[[#This Row],[Tournament]],'Player 2 Rounds'!C:C,Player_1[[#This Row],[Date]],'Player 2 Rounds'!D:D,Player_1[[#This Row],[Division]])&gt;0,TRUE(),FALSE())</f>
        <v>1</v>
      </c>
      <c r="L59" s="58" t="str">
        <f>RIGHT(Player_1[[#This Row],[Date]],4)</f>
        <v>2018</v>
      </c>
      <c r="M59" s="58" t="str">
        <f>LEFT(Player_1[[#This Row],[Date]],FIND("-",Player_1[[#This Row],[Date]],1)-1)</f>
        <v>3</v>
      </c>
      <c r="N59" s="58" t="str">
        <f>MID(Player_1[[#This Row],[Date]],FIND("-",Player_1[[#This Row],[Date]],1)+1,3)</f>
        <v>Oct</v>
      </c>
      <c r="O59" s="5">
        <f>DATEVALUE(Player_1[[#This Row],[Month]]&amp;" "&amp;Player_1[[#This Row],[Day]]&amp;", "&amp;Player_1[[#This Row],[Year]])</f>
        <v>43376</v>
      </c>
      <c r="P59" s="58">
        <f>COUNTIFS(A:A,Player_1[[#This Row],[Tournament]],E:E,Player_1[[#This Row],[Round]])</f>
        <v>3</v>
      </c>
      <c r="Q59" s="58" t="str">
        <f t="shared" si="0"/>
        <v>2018 United States Disc Golf Championship</v>
      </c>
      <c r="R59" s="58">
        <f>SUMIFS('Player 2 Rounds'!F:F,'Player 2 Rounds'!Q:Q,Q59,'Player 2 Rounds'!E:E,E59)</f>
        <v>54</v>
      </c>
      <c r="S59" s="58">
        <f>IF(AND(Player_1[[#This Row],[Opponent Score]]&gt;0,Player_1[[#This Row],[Opponent Score]]&gt;Player_1[[#This Row],[Score]],K:K=TRUE())=TRUE(),1,0)</f>
        <v>0</v>
      </c>
    </row>
    <row r="60" spans="1:19" x14ac:dyDescent="0.25">
      <c r="A60" s="58" t="s">
        <v>200</v>
      </c>
      <c r="B60" s="58" t="s">
        <v>58</v>
      </c>
      <c r="C60" s="58" t="s">
        <v>201</v>
      </c>
      <c r="D60" s="58" t="s">
        <v>17</v>
      </c>
      <c r="E60" s="58">
        <v>1</v>
      </c>
      <c r="F60">
        <v>55</v>
      </c>
      <c r="G60">
        <v>1057</v>
      </c>
      <c r="H60" s="58" t="s">
        <v>11</v>
      </c>
      <c r="I60" s="58" t="s">
        <v>11</v>
      </c>
      <c r="J60" s="58" t="b">
        <f>IF(COUNTIFS('Player 2 Rounds'!A:A,Player_1[[#This Row],[Tournament]],'Player 2 Rounds'!C:C,Player_1[[#This Row],[Date]])&gt;0,TRUE(),FALSE())</f>
        <v>1</v>
      </c>
      <c r="K60" s="58" t="b">
        <f>IF(COUNTIFS('Player 2 Rounds'!A:A,Player_1[[#This Row],[Tournament]],'Player 2 Rounds'!C:C,Player_1[[#This Row],[Date]],'Player 2 Rounds'!D:D,Player_1[[#This Row],[Division]])&gt;0,TRUE(),FALSE())</f>
        <v>1</v>
      </c>
      <c r="L60" s="58" t="str">
        <f>RIGHT(Player_1[[#This Row],[Date]],4)</f>
        <v>2011</v>
      </c>
      <c r="M60" s="58" t="str">
        <f>LEFT(Player_1[[#This Row],[Date]],FIND("-",Player_1[[#This Row],[Date]],1)-1)</f>
        <v>2</v>
      </c>
      <c r="N60" s="58" t="str">
        <f>MID(Player_1[[#This Row],[Date]],FIND("-",Player_1[[#This Row],[Date]],1)+1,3)</f>
        <v>Sep</v>
      </c>
      <c r="O60" s="5">
        <f>DATEVALUE(Player_1[[#This Row],[Month]]&amp;" "&amp;Player_1[[#This Row],[Day]]&amp;", "&amp;Player_1[[#This Row],[Year]])</f>
        <v>40788</v>
      </c>
      <c r="P60" s="58">
        <f>COUNTIFS(A:A,Player_1[[#This Row],[Tournament]],E:E,Player_1[[#This Row],[Round]])</f>
        <v>2</v>
      </c>
      <c r="Q60" s="58" t="str">
        <f t="shared" si="0"/>
        <v>2011 Vibram Open at Maple Hill</v>
      </c>
      <c r="R60" s="58">
        <f>SUMIFS('Player 2 Rounds'!F:F,'Player 2 Rounds'!Q:Q,Q60,'Player 2 Rounds'!E:E,E60)</f>
        <v>60</v>
      </c>
      <c r="S60" s="58">
        <f>IF(AND(Player_1[[#This Row],[Opponent Score]]&gt;0,Player_1[[#This Row],[Opponent Score]]&gt;Player_1[[#This Row],[Score]],K:K=TRUE())=TRUE(),1,0)</f>
        <v>1</v>
      </c>
    </row>
    <row r="61" spans="1:19" x14ac:dyDescent="0.25">
      <c r="A61" s="58" t="s">
        <v>228</v>
      </c>
      <c r="B61" s="58" t="s">
        <v>13</v>
      </c>
      <c r="C61" s="58" t="s">
        <v>229</v>
      </c>
      <c r="D61" s="58" t="s">
        <v>17</v>
      </c>
      <c r="E61" s="58">
        <v>1</v>
      </c>
      <c r="F61">
        <v>76</v>
      </c>
      <c r="G61">
        <v>1043</v>
      </c>
      <c r="H61" s="58" t="s">
        <v>11</v>
      </c>
      <c r="I61" s="58" t="s">
        <v>11</v>
      </c>
      <c r="J61" s="58" t="b">
        <f>IF(COUNTIFS('Player 2 Rounds'!A:A,Player_1[[#This Row],[Tournament]],'Player 2 Rounds'!C:C,Player_1[[#This Row],[Date]])&gt;0,TRUE(),FALSE())</f>
        <v>1</v>
      </c>
      <c r="K61" s="58" t="b">
        <f>IF(COUNTIFS('Player 2 Rounds'!A:A,Player_1[[#This Row],[Tournament]],'Player 2 Rounds'!C:C,Player_1[[#This Row],[Date]],'Player 2 Rounds'!D:D,Player_1[[#This Row],[Division]])&gt;0,TRUE(),FALSE())</f>
        <v>1</v>
      </c>
      <c r="L61" s="58" t="str">
        <f>RIGHT(Player_1[[#This Row],[Date]],4)</f>
        <v>2011</v>
      </c>
      <c r="M61" s="58" t="str">
        <f>LEFT(Player_1[[#This Row],[Date]],FIND("-",Player_1[[#This Row],[Date]],1)-1)</f>
        <v>9</v>
      </c>
      <c r="N61" s="58" t="str">
        <f>MID(Player_1[[#This Row],[Date]],FIND("-",Player_1[[#This Row],[Date]],1)+1,3)</f>
        <v>Aug</v>
      </c>
      <c r="O61" s="5">
        <f>DATEVALUE(Player_1[[#This Row],[Month]]&amp;" "&amp;Player_1[[#This Row],[Day]]&amp;", "&amp;Player_1[[#This Row],[Year]])</f>
        <v>40764</v>
      </c>
      <c r="P61" s="58">
        <f>COUNTIFS(A:A,Player_1[[#This Row],[Tournament]],E:E,Player_1[[#This Row],[Round]])</f>
        <v>1</v>
      </c>
      <c r="Q61" s="58" t="str">
        <f t="shared" si="0"/>
        <v>2011 PDGA Professional Disc Golf World Championships</v>
      </c>
      <c r="R61" s="58">
        <f>SUMIFS('Player 2 Rounds'!F:F,'Player 2 Rounds'!Q:Q,Q61,'Player 2 Rounds'!E:E,E61)</f>
        <v>77</v>
      </c>
      <c r="S61" s="58">
        <f>IF(AND(Player_1[[#This Row],[Opponent Score]]&gt;0,Player_1[[#This Row],[Opponent Score]]&gt;Player_1[[#This Row],[Score]],K:K=TRUE())=TRUE(),1,0)</f>
        <v>1</v>
      </c>
    </row>
    <row r="62" spans="1:19" x14ac:dyDescent="0.25">
      <c r="A62" s="58" t="s">
        <v>801</v>
      </c>
      <c r="B62" s="58" t="s">
        <v>14</v>
      </c>
      <c r="C62" s="58" t="s">
        <v>802</v>
      </c>
      <c r="D62" s="58" t="s">
        <v>17</v>
      </c>
      <c r="E62" s="58">
        <v>1</v>
      </c>
      <c r="F62">
        <v>63</v>
      </c>
      <c r="G62">
        <v>1043</v>
      </c>
      <c r="H62" s="58" t="s">
        <v>11</v>
      </c>
      <c r="I62" s="58" t="s">
        <v>11</v>
      </c>
      <c r="J62" s="58" t="b">
        <f>IF(COUNTIFS('Player 2 Rounds'!A:A,Player_1[[#This Row],[Tournament]],'Player 2 Rounds'!C:C,Player_1[[#This Row],[Date]])&gt;0,TRUE(),FALSE())</f>
        <v>0</v>
      </c>
      <c r="K62" s="58" t="b">
        <f>IF(COUNTIFS('Player 2 Rounds'!A:A,Player_1[[#This Row],[Tournament]],'Player 2 Rounds'!C:C,Player_1[[#This Row],[Date]],'Player 2 Rounds'!D:D,Player_1[[#This Row],[Division]])&gt;0,TRUE(),FALSE())</f>
        <v>0</v>
      </c>
      <c r="L62" s="58" t="str">
        <f>RIGHT(Player_1[[#This Row],[Date]],4)</f>
        <v>2011</v>
      </c>
      <c r="M62" s="58" t="str">
        <f>LEFT(Player_1[[#This Row],[Date]],FIND("-",Player_1[[#This Row],[Date]],1)-1)</f>
        <v>23</v>
      </c>
      <c r="N62" s="58" t="str">
        <f>MID(Player_1[[#This Row],[Date]],FIND("-",Player_1[[#This Row],[Date]],1)+1,3)</f>
        <v>Jul</v>
      </c>
      <c r="O62" s="5">
        <f>DATEVALUE(Player_1[[#This Row],[Month]]&amp;" "&amp;Player_1[[#This Row],[Day]]&amp;", "&amp;Player_1[[#This Row],[Year]])</f>
        <v>40747</v>
      </c>
      <c r="P62" s="58">
        <f>COUNTIFS(A:A,Player_1[[#This Row],[Tournament]],E:E,Player_1[[#This Row],[Round]])</f>
        <v>1</v>
      </c>
      <c r="Q62" s="58" t="str">
        <f t="shared" si="0"/>
        <v>2011 San Francisco Safari</v>
      </c>
      <c r="R62" s="58">
        <f>SUMIFS('Player 2 Rounds'!F:F,'Player 2 Rounds'!Q:Q,Q62,'Player 2 Rounds'!E:E,E62)</f>
        <v>0</v>
      </c>
      <c r="S62" s="58">
        <f>IF(AND(Player_1[[#This Row],[Opponent Score]]&gt;0,Player_1[[#This Row],[Opponent Score]]&gt;Player_1[[#This Row],[Score]],K:K=TRUE())=TRUE(),1,0)</f>
        <v>0</v>
      </c>
    </row>
    <row r="63" spans="1:19" x14ac:dyDescent="0.25">
      <c r="A63" s="58" t="s">
        <v>292</v>
      </c>
      <c r="B63" s="58" t="s">
        <v>58</v>
      </c>
      <c r="C63" s="58" t="s">
        <v>293</v>
      </c>
      <c r="D63" s="58" t="s">
        <v>17</v>
      </c>
      <c r="E63" s="58">
        <v>1</v>
      </c>
      <c r="F63">
        <v>59</v>
      </c>
      <c r="G63">
        <v>1052</v>
      </c>
      <c r="H63" s="58" t="s">
        <v>11</v>
      </c>
      <c r="I63" s="58" t="s">
        <v>11</v>
      </c>
      <c r="J63" s="58" t="b">
        <f>IF(COUNTIFS('Player 2 Rounds'!A:A,Player_1[[#This Row],[Tournament]],'Player 2 Rounds'!C:C,Player_1[[#This Row],[Date]])&gt;0,TRUE(),FALSE())</f>
        <v>1</v>
      </c>
      <c r="K63" s="58" t="b">
        <f>IF(COUNTIFS('Player 2 Rounds'!A:A,Player_1[[#This Row],[Tournament]],'Player 2 Rounds'!C:C,Player_1[[#This Row],[Date]],'Player 2 Rounds'!D:D,Player_1[[#This Row],[Division]])&gt;0,TRUE(),FALSE())</f>
        <v>1</v>
      </c>
      <c r="L63" s="58" t="str">
        <f>RIGHT(Player_1[[#This Row],[Date]],4)</f>
        <v>2018</v>
      </c>
      <c r="M63" s="58" t="str">
        <f>LEFT(Player_1[[#This Row],[Date]],FIND("-",Player_1[[#This Row],[Date]],1)-1)</f>
        <v>12</v>
      </c>
      <c r="N63" s="58" t="str">
        <f>MID(Player_1[[#This Row],[Date]],FIND("-",Player_1[[#This Row],[Date]],1)+1,3)</f>
        <v>Oct</v>
      </c>
      <c r="O63" s="5">
        <f>DATEVALUE(Player_1[[#This Row],[Month]]&amp;" "&amp;Player_1[[#This Row],[Day]]&amp;", "&amp;Player_1[[#This Row],[Year]])</f>
        <v>43385</v>
      </c>
      <c r="P63" s="58">
        <f>COUNTIFS(A:A,Player_1[[#This Row],[Tournament]],E:E,Player_1[[#This Row],[Round]])</f>
        <v>1</v>
      </c>
      <c r="Q63" s="58" t="str">
        <f t="shared" si="0"/>
        <v>2018 The Ed Headrick Disc Golf Hall of Fame Classic presented by REC TEC Grills - National Tour Finale</v>
      </c>
      <c r="R63" s="58">
        <f>SUMIFS('Player 2 Rounds'!F:F,'Player 2 Rounds'!Q:Q,Q63,'Player 2 Rounds'!E:E,E63)</f>
        <v>61</v>
      </c>
      <c r="S63" s="58">
        <f>IF(AND(Player_1[[#This Row],[Opponent Score]]&gt;0,Player_1[[#This Row],[Opponent Score]]&gt;Player_1[[#This Row],[Score]],K:K=TRUE())=TRUE(),1,0)</f>
        <v>1</v>
      </c>
    </row>
    <row r="64" spans="1:19" x14ac:dyDescent="0.25">
      <c r="A64" s="58" t="s">
        <v>600</v>
      </c>
      <c r="B64" s="58" t="s">
        <v>9</v>
      </c>
      <c r="C64" s="58" t="s">
        <v>803</v>
      </c>
      <c r="D64" s="58" t="s">
        <v>17</v>
      </c>
      <c r="E64" s="58">
        <v>1</v>
      </c>
      <c r="F64">
        <v>77</v>
      </c>
      <c r="G64">
        <v>1006</v>
      </c>
      <c r="H64" s="58" t="s">
        <v>11</v>
      </c>
      <c r="I64" s="58" t="s">
        <v>11</v>
      </c>
      <c r="J64" s="58" t="b">
        <f>IF(COUNTIFS('Player 2 Rounds'!A:A,Player_1[[#This Row],[Tournament]],'Player 2 Rounds'!C:C,Player_1[[#This Row],[Date]])&gt;0,TRUE(),FALSE())</f>
        <v>0</v>
      </c>
      <c r="K64" s="58" t="b">
        <f>IF(COUNTIFS('Player 2 Rounds'!A:A,Player_1[[#This Row],[Tournament]],'Player 2 Rounds'!C:C,Player_1[[#This Row],[Date]],'Player 2 Rounds'!D:D,Player_1[[#This Row],[Division]])&gt;0,TRUE(),FALSE())</f>
        <v>0</v>
      </c>
      <c r="L64" s="58" t="str">
        <f>RIGHT(Player_1[[#This Row],[Date]],4)</f>
        <v>2011</v>
      </c>
      <c r="M64" s="58" t="str">
        <f>LEFT(Player_1[[#This Row],[Date]],FIND("-",Player_1[[#This Row],[Date]],1)-1)</f>
        <v>29</v>
      </c>
      <c r="N64" s="58" t="str">
        <f>MID(Player_1[[#This Row],[Date]],FIND("-",Player_1[[#This Row],[Date]],1)+1,3)</f>
        <v>Jul</v>
      </c>
      <c r="O64" s="5">
        <f>DATEVALUE(Player_1[[#This Row],[Month]]&amp;" "&amp;Player_1[[#This Row],[Day]]&amp;", "&amp;Player_1[[#This Row],[Year]])</f>
        <v>40753</v>
      </c>
      <c r="P64" s="58">
        <f>COUNTIFS(A:A,Player_1[[#This Row],[Tournament]],E:E,Player_1[[#This Row],[Round]])</f>
        <v>1</v>
      </c>
      <c r="Q64" s="58" t="str">
        <f t="shared" si="0"/>
        <v>2011 Santa Maria Open</v>
      </c>
      <c r="R64" s="58">
        <f>SUMIFS('Player 2 Rounds'!F:F,'Player 2 Rounds'!Q:Q,Q64,'Player 2 Rounds'!E:E,E64)</f>
        <v>0</v>
      </c>
      <c r="S64" s="58">
        <f>IF(AND(Player_1[[#This Row],[Opponent Score]]&gt;0,Player_1[[#This Row],[Opponent Score]]&gt;Player_1[[#This Row],[Score]],K:K=TRUE())=TRUE(),1,0)</f>
        <v>0</v>
      </c>
    </row>
    <row r="65" spans="1:19" x14ac:dyDescent="0.25">
      <c r="A65" s="58" t="s">
        <v>804</v>
      </c>
      <c r="B65" s="58" t="s">
        <v>9</v>
      </c>
      <c r="C65" s="58" t="s">
        <v>805</v>
      </c>
      <c r="D65" s="58" t="s">
        <v>17</v>
      </c>
      <c r="E65" s="58">
        <v>1</v>
      </c>
      <c r="F65">
        <v>59</v>
      </c>
      <c r="G65">
        <v>1006</v>
      </c>
      <c r="H65" s="58" t="s">
        <v>11</v>
      </c>
      <c r="I65" s="58" t="s">
        <v>11</v>
      </c>
      <c r="J65" s="58" t="b">
        <f>IF(COUNTIFS('Player 2 Rounds'!A:A,Player_1[[#This Row],[Tournament]],'Player 2 Rounds'!C:C,Player_1[[#This Row],[Date]])&gt;0,TRUE(),FALSE())</f>
        <v>0</v>
      </c>
      <c r="K65" s="58" t="b">
        <f>IF(COUNTIFS('Player 2 Rounds'!A:A,Player_1[[#This Row],[Tournament]],'Player 2 Rounds'!C:C,Player_1[[#This Row],[Date]],'Player 2 Rounds'!D:D,Player_1[[#This Row],[Division]])&gt;0,TRUE(),FALSE())</f>
        <v>0</v>
      </c>
      <c r="L65" s="58" t="str">
        <f>RIGHT(Player_1[[#This Row],[Date]],4)</f>
        <v>2011</v>
      </c>
      <c r="M65" s="58" t="str">
        <f>LEFT(Player_1[[#This Row],[Date]],FIND("-",Player_1[[#This Row],[Date]],1)-1)</f>
        <v>17</v>
      </c>
      <c r="N65" s="58" t="str">
        <f>MID(Player_1[[#This Row],[Date]],FIND("-",Player_1[[#This Row],[Date]],1)+1,3)</f>
        <v>Sep</v>
      </c>
      <c r="O65" s="5">
        <f>DATEVALUE(Player_1[[#This Row],[Month]]&amp;" "&amp;Player_1[[#This Row],[Day]]&amp;", "&amp;Player_1[[#This Row],[Year]])</f>
        <v>40803</v>
      </c>
      <c r="P65" s="58">
        <f>COUNTIFS(A:A,Player_1[[#This Row],[Tournament]],E:E,Player_1[[#This Row],[Round]])</f>
        <v>1</v>
      </c>
      <c r="Q65" s="58" t="str">
        <f t="shared" si="0"/>
        <v>2011 Disc Outfitters Patapsco Picnic</v>
      </c>
      <c r="R65" s="58">
        <f>SUMIFS('Player 2 Rounds'!F:F,'Player 2 Rounds'!Q:Q,Q65,'Player 2 Rounds'!E:E,E65)</f>
        <v>0</v>
      </c>
      <c r="S65" s="58">
        <f>IF(AND(Player_1[[#This Row],[Opponent Score]]&gt;0,Player_1[[#This Row],[Opponent Score]]&gt;Player_1[[#This Row],[Score]],K:K=TRUE())=TRUE(),1,0)</f>
        <v>0</v>
      </c>
    </row>
    <row r="66" spans="1:19" x14ac:dyDescent="0.25">
      <c r="A66" s="58" t="s">
        <v>141</v>
      </c>
      <c r="B66" s="58" t="s">
        <v>13</v>
      </c>
      <c r="C66" s="58" t="s">
        <v>142</v>
      </c>
      <c r="D66" s="58" t="s">
        <v>17</v>
      </c>
      <c r="E66" s="58">
        <v>1</v>
      </c>
      <c r="F66">
        <v>58</v>
      </c>
      <c r="G66">
        <v>1048</v>
      </c>
      <c r="H66" s="58" t="s">
        <v>11</v>
      </c>
      <c r="I66" s="58" t="s">
        <v>11</v>
      </c>
      <c r="J66" s="58" t="b">
        <f>IF(COUNTIFS('Player 2 Rounds'!A:A,Player_1[[#This Row],[Tournament]],'Player 2 Rounds'!C:C,Player_1[[#This Row],[Date]])&gt;0,TRUE(),FALSE())</f>
        <v>1</v>
      </c>
      <c r="K66" s="58" t="b">
        <f>IF(COUNTIFS('Player 2 Rounds'!A:A,Player_1[[#This Row],[Tournament]],'Player 2 Rounds'!C:C,Player_1[[#This Row],[Date]],'Player 2 Rounds'!D:D,Player_1[[#This Row],[Division]])&gt;0,TRUE(),FALSE())</f>
        <v>1</v>
      </c>
      <c r="L66" s="58" t="str">
        <f>RIGHT(Player_1[[#This Row],[Date]],4)</f>
        <v>2011</v>
      </c>
      <c r="M66" s="58" t="str">
        <f>LEFT(Player_1[[#This Row],[Date]],FIND("-",Player_1[[#This Row],[Date]],1)-1)</f>
        <v>23</v>
      </c>
      <c r="N66" s="58" t="str">
        <f>MID(Player_1[[#This Row],[Date]],FIND("-",Player_1[[#This Row],[Date]],1)+1,3)</f>
        <v>Sep</v>
      </c>
      <c r="O66" s="5">
        <f>DATEVALUE(Player_1[[#This Row],[Month]]&amp;" "&amp;Player_1[[#This Row],[Day]]&amp;", "&amp;Player_1[[#This Row],[Year]])</f>
        <v>40809</v>
      </c>
      <c r="P66" s="58">
        <f>COUNTIFS(A:A,Player_1[[#This Row],[Tournament]],E:E,Player_1[[#This Row],[Round]])</f>
        <v>1</v>
      </c>
      <c r="Q66" s="58" t="str">
        <f t="shared" ref="Q66:Q129" si="1">IF(ISERROR(FIND(L66,A66,1))=TRUE(),L66&amp;" "&amp;A66,A66)</f>
        <v>2011 The PDGA Championship</v>
      </c>
      <c r="R66" s="58">
        <f>SUMIFS('Player 2 Rounds'!F:F,'Player 2 Rounds'!Q:Q,Q66,'Player 2 Rounds'!E:E,E66)</f>
        <v>59</v>
      </c>
      <c r="S66" s="58">
        <f>IF(AND(Player_1[[#This Row],[Opponent Score]]&gt;0,Player_1[[#This Row],[Opponent Score]]&gt;Player_1[[#This Row],[Score]],K:K=TRUE())=TRUE(),1,0)</f>
        <v>1</v>
      </c>
    </row>
    <row r="67" spans="1:19" x14ac:dyDescent="0.25">
      <c r="A67" s="58" t="s">
        <v>806</v>
      </c>
      <c r="B67" s="58" t="s">
        <v>9</v>
      </c>
      <c r="C67" s="58" t="s">
        <v>807</v>
      </c>
      <c r="D67" s="58" t="s">
        <v>17</v>
      </c>
      <c r="E67" s="58">
        <v>1</v>
      </c>
      <c r="F67">
        <v>45</v>
      </c>
      <c r="G67">
        <v>1037</v>
      </c>
      <c r="H67" s="58" t="s">
        <v>11</v>
      </c>
      <c r="I67" s="58" t="s">
        <v>11</v>
      </c>
      <c r="J67" s="58" t="b">
        <f>IF(COUNTIFS('Player 2 Rounds'!A:A,Player_1[[#This Row],[Tournament]],'Player 2 Rounds'!C:C,Player_1[[#This Row],[Date]])&gt;0,TRUE(),FALSE())</f>
        <v>0</v>
      </c>
      <c r="K67" s="58" t="b">
        <f>IF(COUNTIFS('Player 2 Rounds'!A:A,Player_1[[#This Row],[Tournament]],'Player 2 Rounds'!C:C,Player_1[[#This Row],[Date]],'Player 2 Rounds'!D:D,Player_1[[#This Row],[Division]])&gt;0,TRUE(),FALSE())</f>
        <v>0</v>
      </c>
      <c r="L67" s="58" t="str">
        <f>RIGHT(Player_1[[#This Row],[Date]],4)</f>
        <v>2018</v>
      </c>
      <c r="M67" s="58" t="str">
        <f>LEFT(Player_1[[#This Row],[Date]],FIND("-",Player_1[[#This Row],[Date]],1)-1)</f>
        <v>18</v>
      </c>
      <c r="N67" s="58" t="str">
        <f>MID(Player_1[[#This Row],[Date]],FIND("-",Player_1[[#This Row],[Date]],1)+1,3)</f>
        <v>Aug</v>
      </c>
      <c r="O67" s="5">
        <f>DATEVALUE(Player_1[[#This Row],[Month]]&amp;" "&amp;Player_1[[#This Row],[Day]]&amp;", "&amp;Player_1[[#This Row],[Year]])</f>
        <v>43330</v>
      </c>
      <c r="P67" s="58">
        <f>COUNTIFS(A:A,Player_1[[#This Row],[Tournament]],E:E,Player_1[[#This Row],[Round]])</f>
        <v>1</v>
      </c>
      <c r="Q67" s="58" t="str">
        <f t="shared" si="1"/>
        <v>2018 The Vacationland Open presented by G-Force Putting League</v>
      </c>
      <c r="R67" s="58">
        <f>SUMIFS('Player 2 Rounds'!F:F,'Player 2 Rounds'!Q:Q,Q67,'Player 2 Rounds'!E:E,E67)</f>
        <v>0</v>
      </c>
      <c r="S67" s="58">
        <f>IF(AND(Player_1[[#This Row],[Opponent Score]]&gt;0,Player_1[[#This Row],[Opponent Score]]&gt;Player_1[[#This Row],[Score]],K:K=TRUE())=TRUE(),1,0)</f>
        <v>0</v>
      </c>
    </row>
    <row r="68" spans="1:19" x14ac:dyDescent="0.25">
      <c r="A68" s="58" t="s">
        <v>347</v>
      </c>
      <c r="B68" s="58" t="s">
        <v>9</v>
      </c>
      <c r="C68" s="58" t="s">
        <v>348</v>
      </c>
      <c r="D68" s="58" t="s">
        <v>17</v>
      </c>
      <c r="E68" s="58">
        <v>1</v>
      </c>
      <c r="F68">
        <v>58</v>
      </c>
      <c r="G68">
        <v>1021</v>
      </c>
      <c r="H68" s="58" t="s">
        <v>11</v>
      </c>
      <c r="I68" s="58" t="s">
        <v>11</v>
      </c>
      <c r="J68" s="58" t="b">
        <f>IF(COUNTIFS('Player 2 Rounds'!A:A,Player_1[[#This Row],[Tournament]],'Player 2 Rounds'!C:C,Player_1[[#This Row],[Date]])&gt;0,TRUE(),FALSE())</f>
        <v>1</v>
      </c>
      <c r="K68" s="58" t="b">
        <f>IF(COUNTIFS('Player 2 Rounds'!A:A,Player_1[[#This Row],[Tournament]],'Player 2 Rounds'!C:C,Player_1[[#This Row],[Date]],'Player 2 Rounds'!D:D,Player_1[[#This Row],[Division]])&gt;0,TRUE(),FALSE())</f>
        <v>1</v>
      </c>
      <c r="L68" s="58" t="str">
        <f>RIGHT(Player_1[[#This Row],[Date]],4)</f>
        <v>2018</v>
      </c>
      <c r="M68" s="58" t="str">
        <f>LEFT(Player_1[[#This Row],[Date]],FIND("-",Player_1[[#This Row],[Date]],1)-1)</f>
        <v>24</v>
      </c>
      <c r="N68" s="58" t="str">
        <f>MID(Player_1[[#This Row],[Date]],FIND("-",Player_1[[#This Row],[Date]],1)+1,3)</f>
        <v>Aug</v>
      </c>
      <c r="O68" s="5">
        <f>DATEVALUE(Player_1[[#This Row],[Month]]&amp;" "&amp;Player_1[[#This Row],[Day]]&amp;", "&amp;Player_1[[#This Row],[Year]])</f>
        <v>43336</v>
      </c>
      <c r="P68" s="58">
        <f>COUNTIFS(A:A,Player_1[[#This Row],[Tournament]],E:E,Player_1[[#This Row],[Round]])</f>
        <v>5</v>
      </c>
      <c r="Q68" s="58" t="str">
        <f t="shared" si="1"/>
        <v>2018 DGPT - MVP Open at Maple Hill</v>
      </c>
      <c r="R68" s="58">
        <f>SUMIFS('Player 2 Rounds'!F:F,'Player 2 Rounds'!Q:Q,Q68,'Player 2 Rounds'!E:E,E68)</f>
        <v>53</v>
      </c>
      <c r="S68" s="58">
        <f>IF(AND(Player_1[[#This Row],[Opponent Score]]&gt;0,Player_1[[#This Row],[Opponent Score]]&gt;Player_1[[#This Row],[Score]],K:K=TRUE())=TRUE(),1,0)</f>
        <v>0</v>
      </c>
    </row>
    <row r="69" spans="1:19" x14ac:dyDescent="0.25">
      <c r="A69" s="58" t="s">
        <v>324</v>
      </c>
      <c r="B69" s="58" t="s">
        <v>58</v>
      </c>
      <c r="C69" s="58" t="s">
        <v>325</v>
      </c>
      <c r="D69" s="58" t="s">
        <v>17</v>
      </c>
      <c r="E69" s="58">
        <v>1</v>
      </c>
      <c r="F69">
        <v>64</v>
      </c>
      <c r="G69">
        <v>1029</v>
      </c>
      <c r="H69" s="58" t="s">
        <v>11</v>
      </c>
      <c r="I69" s="58" t="s">
        <v>11</v>
      </c>
      <c r="J69" s="58" t="b">
        <f>IF(COUNTIFS('Player 2 Rounds'!A:A,Player_1[[#This Row],[Tournament]],'Player 2 Rounds'!C:C,Player_1[[#This Row],[Date]])&gt;0,TRUE(),FALSE())</f>
        <v>1</v>
      </c>
      <c r="K69" s="58" t="b">
        <f>IF(COUNTIFS('Player 2 Rounds'!A:A,Player_1[[#This Row],[Tournament]],'Player 2 Rounds'!C:C,Player_1[[#This Row],[Date]],'Player 2 Rounds'!D:D,Player_1[[#This Row],[Division]])&gt;0,TRUE(),FALSE())</f>
        <v>1</v>
      </c>
      <c r="L69" s="58" t="str">
        <f>RIGHT(Player_1[[#This Row],[Date]],4)</f>
        <v>2018</v>
      </c>
      <c r="M69" s="58" t="str">
        <f>LEFT(Player_1[[#This Row],[Date]],FIND("-",Player_1[[#This Row],[Date]],1)-1)</f>
        <v>14</v>
      </c>
      <c r="N69" s="58" t="str">
        <f>MID(Player_1[[#This Row],[Date]],FIND("-",Player_1[[#This Row],[Date]],1)+1,3)</f>
        <v>Sep</v>
      </c>
      <c r="O69" s="5">
        <f>DATEVALUE(Player_1[[#This Row],[Month]]&amp;" "&amp;Player_1[[#This Row],[Day]]&amp;", "&amp;Player_1[[#This Row],[Year]])</f>
        <v>43357</v>
      </c>
      <c r="P69" s="58">
        <f>COUNTIFS(A:A,Player_1[[#This Row],[Tournament]],E:E,Player_1[[#This Row],[Round]])</f>
        <v>1</v>
      </c>
      <c r="Q69" s="58" t="str">
        <f t="shared" si="1"/>
        <v>2018 Delaware Disc Golf Challenge presented by Innova - National Tour</v>
      </c>
      <c r="R69" s="58">
        <f>SUMIFS('Player 2 Rounds'!F:F,'Player 2 Rounds'!Q:Q,Q69,'Player 2 Rounds'!E:E,E69)</f>
        <v>61</v>
      </c>
      <c r="S69" s="58">
        <f>IF(AND(Player_1[[#This Row],[Opponent Score]]&gt;0,Player_1[[#This Row],[Opponent Score]]&gt;Player_1[[#This Row],[Score]],K:K=TRUE())=TRUE(),1,0)</f>
        <v>0</v>
      </c>
    </row>
    <row r="70" spans="1:19" x14ac:dyDescent="0.25">
      <c r="A70" s="58" t="s">
        <v>355</v>
      </c>
      <c r="B70" s="58" t="s">
        <v>13</v>
      </c>
      <c r="C70" s="58" t="s">
        <v>356</v>
      </c>
      <c r="D70" s="58" t="s">
        <v>17</v>
      </c>
      <c r="E70" s="58">
        <v>1</v>
      </c>
      <c r="F70">
        <v>55</v>
      </c>
      <c r="G70">
        <v>1060</v>
      </c>
      <c r="H70" s="58" t="s">
        <v>11</v>
      </c>
      <c r="I70" s="58" t="s">
        <v>11</v>
      </c>
      <c r="J70" s="58" t="b">
        <f>IF(COUNTIFS('Player 2 Rounds'!A:A,Player_1[[#This Row],[Tournament]],'Player 2 Rounds'!C:C,Player_1[[#This Row],[Date]])&gt;0,TRUE(),FALSE())</f>
        <v>1</v>
      </c>
      <c r="K70" s="58" t="b">
        <f>IF(COUNTIFS('Player 2 Rounds'!A:A,Player_1[[#This Row],[Tournament]],'Player 2 Rounds'!C:C,Player_1[[#This Row],[Date]],'Player 2 Rounds'!D:D,Player_1[[#This Row],[Division]])&gt;0,TRUE(),FALSE())</f>
        <v>1</v>
      </c>
      <c r="L70" s="58" t="str">
        <f>RIGHT(Player_1[[#This Row],[Date]],4)</f>
        <v>2018</v>
      </c>
      <c r="M70" s="58" t="str">
        <f>LEFT(Player_1[[#This Row],[Date]],FIND("-",Player_1[[#This Row],[Date]],1)-1)</f>
        <v>5</v>
      </c>
      <c r="N70" s="58" t="str">
        <f>MID(Player_1[[#This Row],[Date]],FIND("-",Player_1[[#This Row],[Date]],1)+1,3)</f>
        <v>Sep</v>
      </c>
      <c r="O70" s="5">
        <f>DATEVALUE(Player_1[[#This Row],[Month]]&amp;" "&amp;Player_1[[#This Row],[Day]]&amp;", "&amp;Player_1[[#This Row],[Year]])</f>
        <v>43348</v>
      </c>
      <c r="P70" s="58">
        <f>COUNTIFS(A:A,Player_1[[#This Row],[Tournament]],E:E,Player_1[[#This Row],[Round]])</f>
        <v>1</v>
      </c>
      <c r="Q70" s="58" t="str">
        <f t="shared" si="1"/>
        <v>2018 PDGA Professional Disc Golf World Championships</v>
      </c>
      <c r="R70" s="58">
        <f>SUMIFS('Player 2 Rounds'!F:F,'Player 2 Rounds'!Q:Q,Q70,'Player 2 Rounds'!E:E,E70)</f>
        <v>54</v>
      </c>
      <c r="S70" s="58">
        <f>IF(AND(Player_1[[#This Row],[Opponent Score]]&gt;0,Player_1[[#This Row],[Opponent Score]]&gt;Player_1[[#This Row],[Score]],K:K=TRUE())=TRUE(),1,0)</f>
        <v>0</v>
      </c>
    </row>
    <row r="71" spans="1:19" x14ac:dyDescent="0.25">
      <c r="A71" s="58" t="s">
        <v>788</v>
      </c>
      <c r="B71" s="58" t="s">
        <v>9</v>
      </c>
      <c r="C71" s="58" t="s">
        <v>808</v>
      </c>
      <c r="D71" s="58" t="s">
        <v>17</v>
      </c>
      <c r="E71" s="58">
        <v>1</v>
      </c>
      <c r="F71">
        <v>67</v>
      </c>
      <c r="G71">
        <v>1033</v>
      </c>
      <c r="H71" s="58" t="s">
        <v>11</v>
      </c>
      <c r="I71" s="58" t="s">
        <v>11</v>
      </c>
      <c r="J71" s="58" t="b">
        <f>IF(COUNTIFS('Player 2 Rounds'!A:A,Player_1[[#This Row],[Tournament]],'Player 2 Rounds'!C:C,Player_1[[#This Row],[Date]])&gt;0,TRUE(),FALSE())</f>
        <v>0</v>
      </c>
      <c r="K71" s="58" t="b">
        <f>IF(COUNTIFS('Player 2 Rounds'!A:A,Player_1[[#This Row],[Tournament]],'Player 2 Rounds'!C:C,Player_1[[#This Row],[Date]],'Player 2 Rounds'!D:D,Player_1[[#This Row],[Division]])&gt;0,TRUE(),FALSE())</f>
        <v>0</v>
      </c>
      <c r="L71" s="58" t="str">
        <f>RIGHT(Player_1[[#This Row],[Date]],4)</f>
        <v>2011</v>
      </c>
      <c r="M71" s="58" t="str">
        <f>LEFT(Player_1[[#This Row],[Date]],FIND("-",Player_1[[#This Row],[Date]],1)-1)</f>
        <v>10</v>
      </c>
      <c r="N71" s="58" t="str">
        <f>MID(Player_1[[#This Row],[Date]],FIND("-",Player_1[[#This Row],[Date]],1)+1,3)</f>
        <v>Sep</v>
      </c>
      <c r="O71" s="5">
        <f>DATEVALUE(Player_1[[#This Row],[Month]]&amp;" "&amp;Player_1[[#This Row],[Day]]&amp;", "&amp;Player_1[[#This Row],[Year]])</f>
        <v>40796</v>
      </c>
      <c r="P71" s="58">
        <f>COUNTIFS(A:A,Player_1[[#This Row],[Tournament]],E:E,Player_1[[#This Row],[Round]])</f>
        <v>2</v>
      </c>
      <c r="Q71" s="58" t="str">
        <f t="shared" si="1"/>
        <v>2011 Eric C Yetter Champions' Cup</v>
      </c>
      <c r="R71" s="58">
        <f>SUMIFS('Player 2 Rounds'!F:F,'Player 2 Rounds'!Q:Q,Q71,'Player 2 Rounds'!E:E,E71)</f>
        <v>0</v>
      </c>
      <c r="S71" s="58">
        <f>IF(AND(Player_1[[#This Row],[Opponent Score]]&gt;0,Player_1[[#This Row],[Opponent Score]]&gt;Player_1[[#This Row],[Score]],K:K=TRUE())=TRUE(),1,0)</f>
        <v>0</v>
      </c>
    </row>
    <row r="72" spans="1:19" x14ac:dyDescent="0.25">
      <c r="A72" s="58" t="s">
        <v>70</v>
      </c>
      <c r="B72" s="58" t="s">
        <v>58</v>
      </c>
      <c r="C72" s="58" t="s">
        <v>134</v>
      </c>
      <c r="D72" s="58" t="s">
        <v>17</v>
      </c>
      <c r="E72" s="58">
        <v>1</v>
      </c>
      <c r="F72">
        <v>50</v>
      </c>
      <c r="G72">
        <v>1011</v>
      </c>
      <c r="H72" s="58" t="s">
        <v>11</v>
      </c>
      <c r="I72" s="58" t="s">
        <v>11</v>
      </c>
      <c r="J72" s="58" t="b">
        <f>IF(COUNTIFS('Player 2 Rounds'!A:A,Player_1[[#This Row],[Tournament]],'Player 2 Rounds'!C:C,Player_1[[#This Row],[Date]])&gt;0,TRUE(),FALSE())</f>
        <v>1</v>
      </c>
      <c r="K72" s="58" t="b">
        <f>IF(COUNTIFS('Player 2 Rounds'!A:A,Player_1[[#This Row],[Tournament]],'Player 2 Rounds'!C:C,Player_1[[#This Row],[Date]],'Player 2 Rounds'!D:D,Player_1[[#This Row],[Division]])&gt;0,TRUE(),FALSE())</f>
        <v>1</v>
      </c>
      <c r="L72" s="58" t="str">
        <f>RIGHT(Player_1[[#This Row],[Date]],4)</f>
        <v>2011</v>
      </c>
      <c r="M72" s="58" t="str">
        <f>LEFT(Player_1[[#This Row],[Date]],FIND("-",Player_1[[#This Row],[Date]],1)-1)</f>
        <v>10</v>
      </c>
      <c r="N72" s="58" t="str">
        <f>MID(Player_1[[#This Row],[Date]],FIND("-",Player_1[[#This Row],[Date]],1)+1,3)</f>
        <v>Jun</v>
      </c>
      <c r="O72" s="5">
        <f>DATEVALUE(Player_1[[#This Row],[Month]]&amp;" "&amp;Player_1[[#This Row],[Day]]&amp;", "&amp;Player_1[[#This Row],[Year]])</f>
        <v>40704</v>
      </c>
      <c r="P72" s="58">
        <f>COUNTIFS(A:A,Player_1[[#This Row],[Tournament]],E:E,Player_1[[#This Row],[Round]])</f>
        <v>1</v>
      </c>
      <c r="Q72" s="58" t="str">
        <f t="shared" si="1"/>
        <v>2011 Kansas City Wide Open</v>
      </c>
      <c r="R72" s="58">
        <f>SUMIFS('Player 2 Rounds'!F:F,'Player 2 Rounds'!Q:Q,Q72,'Player 2 Rounds'!E:E,E72)</f>
        <v>47</v>
      </c>
      <c r="S72" s="58">
        <f>IF(AND(Player_1[[#This Row],[Opponent Score]]&gt;0,Player_1[[#This Row],[Opponent Score]]&gt;Player_1[[#This Row],[Score]],K:K=TRUE())=TRUE(),1,0)</f>
        <v>0</v>
      </c>
    </row>
    <row r="73" spans="1:19" x14ac:dyDescent="0.25">
      <c r="A73" s="58" t="s">
        <v>809</v>
      </c>
      <c r="B73" s="58" t="s">
        <v>9</v>
      </c>
      <c r="C73" s="58" t="s">
        <v>810</v>
      </c>
      <c r="D73" s="58" t="s">
        <v>17</v>
      </c>
      <c r="E73" s="58">
        <v>1</v>
      </c>
      <c r="F73">
        <v>55</v>
      </c>
      <c r="G73">
        <v>1051</v>
      </c>
      <c r="H73" s="58" t="s">
        <v>11</v>
      </c>
      <c r="I73" s="58" t="s">
        <v>11</v>
      </c>
      <c r="J73" s="58" t="b">
        <f>IF(COUNTIFS('Player 2 Rounds'!A:A,Player_1[[#This Row],[Tournament]],'Player 2 Rounds'!C:C,Player_1[[#This Row],[Date]])&gt;0,TRUE(),FALSE())</f>
        <v>0</v>
      </c>
      <c r="K73" s="58" t="b">
        <f>IF(COUNTIFS('Player 2 Rounds'!A:A,Player_1[[#This Row],[Tournament]],'Player 2 Rounds'!C:C,Player_1[[#This Row],[Date]],'Player 2 Rounds'!D:D,Player_1[[#This Row],[Division]])&gt;0,TRUE(),FALSE())</f>
        <v>0</v>
      </c>
      <c r="L73" s="58" t="str">
        <f>RIGHT(Player_1[[#This Row],[Date]],4)</f>
        <v>2019</v>
      </c>
      <c r="M73" s="58" t="str">
        <f>LEFT(Player_1[[#This Row],[Date]],FIND("-",Player_1[[#This Row],[Date]],1)-1)</f>
        <v>29</v>
      </c>
      <c r="N73" s="58" t="str">
        <f>MID(Player_1[[#This Row],[Date]],FIND("-",Player_1[[#This Row],[Date]],1)+1,3)</f>
        <v>Mar</v>
      </c>
      <c r="O73" s="5">
        <f>DATEVALUE(Player_1[[#This Row],[Month]]&amp;" "&amp;Player_1[[#This Row],[Day]]&amp;", "&amp;Player_1[[#This Row],[Year]])</f>
        <v>43553</v>
      </c>
      <c r="P73" s="58">
        <f>COUNTIFS(A:A,Player_1[[#This Row],[Tournament]],E:E,Player_1[[#This Row],[Round]])</f>
        <v>1</v>
      </c>
      <c r="Q73" s="58" t="str">
        <f t="shared" si="1"/>
        <v>2019 Texas State Disc Golf Championships Presented by Discraft</v>
      </c>
      <c r="R73" s="58">
        <f>SUMIFS('Player 2 Rounds'!F:F,'Player 2 Rounds'!Q:Q,Q73,'Player 2 Rounds'!E:E,E73)</f>
        <v>0</v>
      </c>
      <c r="S73" s="58">
        <f>IF(AND(Player_1[[#This Row],[Opponent Score]]&gt;0,Player_1[[#This Row],[Opponent Score]]&gt;Player_1[[#This Row],[Score]],K:K=TRUE())=TRUE(),1,0)</f>
        <v>0</v>
      </c>
    </row>
    <row r="74" spans="1:19" x14ac:dyDescent="0.25">
      <c r="A74" s="58" t="s">
        <v>223</v>
      </c>
      <c r="B74" s="58" t="s">
        <v>164</v>
      </c>
      <c r="C74" s="58" t="s">
        <v>224</v>
      </c>
      <c r="D74" s="58" t="s">
        <v>17</v>
      </c>
      <c r="E74" s="58">
        <v>1</v>
      </c>
      <c r="F74">
        <v>61</v>
      </c>
      <c r="G74">
        <v>977</v>
      </c>
      <c r="H74" s="58" t="s">
        <v>11</v>
      </c>
      <c r="I74" s="58" t="s">
        <v>11</v>
      </c>
      <c r="J74" s="58" t="b">
        <f>IF(COUNTIFS('Player 2 Rounds'!A:A,Player_1[[#This Row],[Tournament]],'Player 2 Rounds'!C:C,Player_1[[#This Row],[Date]])&gt;0,TRUE(),FALSE())</f>
        <v>1</v>
      </c>
      <c r="K74" s="58" t="b">
        <f>IF(COUNTIFS('Player 2 Rounds'!A:A,Player_1[[#This Row],[Tournament]],'Player 2 Rounds'!C:C,Player_1[[#This Row],[Date]],'Player 2 Rounds'!D:D,Player_1[[#This Row],[Division]])&gt;0,TRUE(),FALSE())</f>
        <v>1</v>
      </c>
      <c r="L74" s="58" t="str">
        <f>RIGHT(Player_1[[#This Row],[Date]],4)</f>
        <v>2011</v>
      </c>
      <c r="M74" s="58" t="str">
        <f>LEFT(Player_1[[#This Row],[Date]],FIND("-",Player_1[[#This Row],[Date]],1)-1)</f>
        <v>17</v>
      </c>
      <c r="N74" s="58" t="str">
        <f>MID(Player_1[[#This Row],[Date]],FIND("-",Player_1[[#This Row],[Date]],1)+1,3)</f>
        <v>Jun</v>
      </c>
      <c r="O74" s="5">
        <f>DATEVALUE(Player_1[[#This Row],[Month]]&amp;" "&amp;Player_1[[#This Row],[Day]]&amp;", "&amp;Player_1[[#This Row],[Year]])</f>
        <v>40711</v>
      </c>
      <c r="P74" s="58">
        <f>COUNTIFS(A:A,Player_1[[#This Row],[Tournament]],E:E,Player_1[[#This Row],[Round]])</f>
        <v>1</v>
      </c>
      <c r="Q74" s="58" t="str">
        <f t="shared" si="1"/>
        <v>2011 Summertime Open</v>
      </c>
      <c r="R74" s="58">
        <f>SUMIFS('Player 2 Rounds'!F:F,'Player 2 Rounds'!Q:Q,Q74,'Player 2 Rounds'!E:E,E74)</f>
        <v>50</v>
      </c>
      <c r="S74" s="58">
        <f>IF(AND(Player_1[[#This Row],[Opponent Score]]&gt;0,Player_1[[#This Row],[Opponent Score]]&gt;Player_1[[#This Row],[Score]],K:K=TRUE())=TRUE(),1,0)</f>
        <v>0</v>
      </c>
    </row>
    <row r="75" spans="1:19" x14ac:dyDescent="0.25">
      <c r="A75" s="58" t="s">
        <v>811</v>
      </c>
      <c r="B75" s="58" t="s">
        <v>9</v>
      </c>
      <c r="C75" s="58" t="s">
        <v>321</v>
      </c>
      <c r="D75" s="58" t="s">
        <v>17</v>
      </c>
      <c r="E75" s="58">
        <v>1</v>
      </c>
      <c r="F75">
        <v>64</v>
      </c>
      <c r="G75">
        <v>992</v>
      </c>
      <c r="H75" s="58" t="s">
        <v>11</v>
      </c>
      <c r="I75" s="58" t="s">
        <v>11</v>
      </c>
      <c r="J75" s="58" t="b">
        <f>IF(COUNTIFS('Player 2 Rounds'!A:A,Player_1[[#This Row],[Tournament]],'Player 2 Rounds'!C:C,Player_1[[#This Row],[Date]])&gt;0,TRUE(),FALSE())</f>
        <v>0</v>
      </c>
      <c r="K75" s="58" t="b">
        <f>IF(COUNTIFS('Player 2 Rounds'!A:A,Player_1[[#This Row],[Tournament]],'Player 2 Rounds'!C:C,Player_1[[#This Row],[Date]],'Player 2 Rounds'!D:D,Player_1[[#This Row],[Division]])&gt;0,TRUE(),FALSE())</f>
        <v>0</v>
      </c>
      <c r="L75" s="58" t="str">
        <f>RIGHT(Player_1[[#This Row],[Date]],4)</f>
        <v>2019</v>
      </c>
      <c r="M75" s="58" t="str">
        <f>LEFT(Player_1[[#This Row],[Date]],FIND("-",Player_1[[#This Row],[Date]],1)-1)</f>
        <v>5</v>
      </c>
      <c r="N75" s="58" t="str">
        <f>MID(Player_1[[#This Row],[Date]],FIND("-",Player_1[[#This Row],[Date]],1)+1,3)</f>
        <v>Apr</v>
      </c>
      <c r="O75" s="5">
        <f>DATEVALUE(Player_1[[#This Row],[Month]]&amp;" "&amp;Player_1[[#This Row],[Day]]&amp;", "&amp;Player_1[[#This Row],[Year]])</f>
        <v>43560</v>
      </c>
      <c r="P75" s="58">
        <f>COUNTIFS(A:A,Player_1[[#This Row],[Tournament]],E:E,Player_1[[#This Row],[Round]])</f>
        <v>1</v>
      </c>
      <c r="Q75" s="58" t="str">
        <f t="shared" si="1"/>
        <v>2019 Southwest Funding presents the Nick Hyde Memorial powered by Hyzerbomb driven by Innova - Pro Weekend</v>
      </c>
      <c r="R75" s="58">
        <f>SUMIFS('Player 2 Rounds'!F:F,'Player 2 Rounds'!Q:Q,Q75,'Player 2 Rounds'!E:E,E75)</f>
        <v>0</v>
      </c>
      <c r="S75" s="58">
        <f>IF(AND(Player_1[[#This Row],[Opponent Score]]&gt;0,Player_1[[#This Row],[Opponent Score]]&gt;Player_1[[#This Row],[Score]],K:K=TRUE())=TRUE(),1,0)</f>
        <v>0</v>
      </c>
    </row>
    <row r="76" spans="1:19" x14ac:dyDescent="0.25">
      <c r="A76" s="58" t="s">
        <v>750</v>
      </c>
      <c r="B76" s="58" t="s">
        <v>9</v>
      </c>
      <c r="C76" s="58" t="s">
        <v>343</v>
      </c>
      <c r="D76" s="58" t="s">
        <v>17</v>
      </c>
      <c r="E76" s="58">
        <v>1</v>
      </c>
      <c r="F76">
        <v>51</v>
      </c>
      <c r="G76">
        <v>1002</v>
      </c>
      <c r="H76" s="58" t="s">
        <v>11</v>
      </c>
      <c r="I76" s="58" t="s">
        <v>11</v>
      </c>
      <c r="J76" s="58" t="b">
        <f>IF(COUNTIFS('Player 2 Rounds'!A:A,Player_1[[#This Row],[Tournament]],'Player 2 Rounds'!C:C,Player_1[[#This Row],[Date]])&gt;0,TRUE(),FALSE())</f>
        <v>0</v>
      </c>
      <c r="K76" s="58" t="b">
        <f>IF(COUNTIFS('Player 2 Rounds'!A:A,Player_1[[#This Row],[Tournament]],'Player 2 Rounds'!C:C,Player_1[[#This Row],[Date]],'Player 2 Rounds'!D:D,Player_1[[#This Row],[Division]])&gt;0,TRUE(),FALSE())</f>
        <v>0</v>
      </c>
      <c r="L76" s="58" t="str">
        <f>RIGHT(Player_1[[#This Row],[Date]],4)</f>
        <v>2011</v>
      </c>
      <c r="M76" s="58" t="str">
        <f>LEFT(Player_1[[#This Row],[Date]],FIND("-",Player_1[[#This Row],[Date]],1)-1)</f>
        <v>28</v>
      </c>
      <c r="N76" s="58" t="str">
        <f>MID(Player_1[[#This Row],[Date]],FIND("-",Player_1[[#This Row],[Date]],1)+1,3)</f>
        <v>May</v>
      </c>
      <c r="O76" s="5">
        <f>DATEVALUE(Player_1[[#This Row],[Month]]&amp;" "&amp;Player_1[[#This Row],[Day]]&amp;", "&amp;Player_1[[#This Row],[Year]])</f>
        <v>40691</v>
      </c>
      <c r="P76" s="58">
        <f>COUNTIFS(A:A,Player_1[[#This Row],[Tournament]],E:E,Player_1[[#This Row],[Round]])</f>
        <v>2</v>
      </c>
      <c r="Q76" s="58" t="str">
        <f t="shared" si="1"/>
        <v>2011 Two Days in May</v>
      </c>
      <c r="R76" s="58">
        <f>SUMIFS('Player 2 Rounds'!F:F,'Player 2 Rounds'!Q:Q,Q76,'Player 2 Rounds'!E:E,E76)</f>
        <v>0</v>
      </c>
      <c r="S76" s="58">
        <f>IF(AND(Player_1[[#This Row],[Opponent Score]]&gt;0,Player_1[[#This Row],[Opponent Score]]&gt;Player_1[[#This Row],[Score]],K:K=TRUE())=TRUE(),1,0)</f>
        <v>0</v>
      </c>
    </row>
    <row r="77" spans="1:19" x14ac:dyDescent="0.25">
      <c r="A77" s="58" t="s">
        <v>76</v>
      </c>
      <c r="B77" s="58" t="s">
        <v>58</v>
      </c>
      <c r="C77" s="58" t="s">
        <v>344</v>
      </c>
      <c r="D77" s="58" t="s">
        <v>17</v>
      </c>
      <c r="E77" s="58">
        <v>1</v>
      </c>
      <c r="F77">
        <v>75</v>
      </c>
      <c r="G77">
        <v>1031</v>
      </c>
      <c r="H77" s="58" t="s">
        <v>11</v>
      </c>
      <c r="I77" s="58" t="s">
        <v>11</v>
      </c>
      <c r="J77" s="58" t="b">
        <f>IF(COUNTIFS('Player 2 Rounds'!A:A,Player_1[[#This Row],[Tournament]],'Player 2 Rounds'!C:C,Player_1[[#This Row],[Date]])&gt;0,TRUE(),FALSE())</f>
        <v>1</v>
      </c>
      <c r="K77" s="58" t="b">
        <f>IF(COUNTIFS('Player 2 Rounds'!A:A,Player_1[[#This Row],[Tournament]],'Player 2 Rounds'!C:C,Player_1[[#This Row],[Date]],'Player 2 Rounds'!D:D,Player_1[[#This Row],[Division]])&gt;0,TRUE(),FALSE())</f>
        <v>1</v>
      </c>
      <c r="L77" s="58" t="str">
        <f>RIGHT(Player_1[[#This Row],[Date]],4)</f>
        <v>2011</v>
      </c>
      <c r="M77" s="58" t="str">
        <f>LEFT(Player_1[[#This Row],[Date]],FIND("-",Player_1[[#This Row],[Date]],1)-1)</f>
        <v>4</v>
      </c>
      <c r="N77" s="58" t="str">
        <f>MID(Player_1[[#This Row],[Date]],FIND("-",Player_1[[#This Row],[Date]],1)+1,3)</f>
        <v>Jun</v>
      </c>
      <c r="O77" s="5">
        <f>DATEVALUE(Player_1[[#This Row],[Month]]&amp;" "&amp;Player_1[[#This Row],[Day]]&amp;", "&amp;Player_1[[#This Row],[Year]])</f>
        <v>40698</v>
      </c>
      <c r="P77" s="58">
        <f>COUNTIFS(A:A,Player_1[[#This Row],[Tournament]],E:E,Player_1[[#This Row],[Round]])</f>
        <v>4</v>
      </c>
      <c r="Q77" s="58" t="str">
        <f t="shared" si="1"/>
        <v>2011 Brent Hambrick Memorial Open</v>
      </c>
      <c r="R77" s="58">
        <f>SUMIFS('Player 2 Rounds'!F:F,'Player 2 Rounds'!Q:Q,Q77,'Player 2 Rounds'!E:E,E77)</f>
        <v>76</v>
      </c>
      <c r="S77" s="58">
        <f>IF(AND(Player_1[[#This Row],[Opponent Score]]&gt;0,Player_1[[#This Row],[Opponent Score]]&gt;Player_1[[#This Row],[Score]],K:K=TRUE())=TRUE(),1,0)</f>
        <v>1</v>
      </c>
    </row>
    <row r="78" spans="1:19" x14ac:dyDescent="0.25">
      <c r="A78" s="58" t="s">
        <v>225</v>
      </c>
      <c r="B78" s="58" t="s">
        <v>9</v>
      </c>
      <c r="C78" s="58" t="s">
        <v>305</v>
      </c>
      <c r="D78" s="58" t="s">
        <v>17</v>
      </c>
      <c r="E78" s="58">
        <v>1</v>
      </c>
      <c r="F78">
        <v>61</v>
      </c>
      <c r="G78">
        <v>1019</v>
      </c>
      <c r="H78" s="58" t="s">
        <v>11</v>
      </c>
      <c r="I78" s="58" t="s">
        <v>11</v>
      </c>
      <c r="J78" s="58" t="b">
        <f>IF(COUNTIFS('Player 2 Rounds'!A:A,Player_1[[#This Row],[Tournament]],'Player 2 Rounds'!C:C,Player_1[[#This Row],[Date]])&gt;0,TRUE(),FALSE())</f>
        <v>1</v>
      </c>
      <c r="K78" s="58" t="b">
        <f>IF(COUNTIFS('Player 2 Rounds'!A:A,Player_1[[#This Row],[Tournament]],'Player 2 Rounds'!C:C,Player_1[[#This Row],[Date]],'Player 2 Rounds'!D:D,Player_1[[#This Row],[Division]])&gt;0,TRUE(),FALSE())</f>
        <v>1</v>
      </c>
      <c r="L78" s="58" t="str">
        <f>RIGHT(Player_1[[#This Row],[Date]],4)</f>
        <v>2019</v>
      </c>
      <c r="M78" s="58" t="str">
        <f>LEFT(Player_1[[#This Row],[Date]],FIND("-",Player_1[[#This Row],[Date]],1)-1)</f>
        <v>12</v>
      </c>
      <c r="N78" s="58" t="str">
        <f>MID(Player_1[[#This Row],[Date]],FIND("-",Player_1[[#This Row],[Date]],1)+1,3)</f>
        <v>Apr</v>
      </c>
      <c r="O78" s="5">
        <f>DATEVALUE(Player_1[[#This Row],[Month]]&amp;" "&amp;Player_1[[#This Row],[Day]]&amp;", "&amp;Player_1[[#This Row],[Year]])</f>
        <v>43567</v>
      </c>
      <c r="P78" s="58">
        <f>COUNTIFS(A:A,Player_1[[#This Row],[Tournament]],E:E,Player_1[[#This Row],[Round]])</f>
        <v>2</v>
      </c>
      <c r="Q78" s="58" t="str">
        <f t="shared" si="1"/>
        <v>2019 DGPT - Jonesboro Open</v>
      </c>
      <c r="R78" s="58">
        <f>SUMIFS('Player 2 Rounds'!F:F,'Player 2 Rounds'!Q:Q,Q78,'Player 2 Rounds'!E:E,E78)</f>
        <v>54</v>
      </c>
      <c r="S78" s="58">
        <f>IF(AND(Player_1[[#This Row],[Opponent Score]]&gt;0,Player_1[[#This Row],[Opponent Score]]&gt;Player_1[[#This Row],[Score]],K:K=TRUE())=TRUE(),1,0)</f>
        <v>0</v>
      </c>
    </row>
    <row r="79" spans="1:19" x14ac:dyDescent="0.25">
      <c r="A79" s="58" t="s">
        <v>812</v>
      </c>
      <c r="B79" s="58" t="s">
        <v>12</v>
      </c>
      <c r="C79" s="58" t="s">
        <v>813</v>
      </c>
      <c r="D79" s="58" t="s">
        <v>17</v>
      </c>
      <c r="E79" s="58">
        <v>1</v>
      </c>
      <c r="F79">
        <v>44</v>
      </c>
      <c r="G79">
        <v>1037</v>
      </c>
      <c r="H79" s="58" t="s">
        <v>11</v>
      </c>
      <c r="I79" s="58" t="s">
        <v>11</v>
      </c>
      <c r="J79" s="58" t="b">
        <f>IF(COUNTIFS('Player 2 Rounds'!A:A,Player_1[[#This Row],[Tournament]],'Player 2 Rounds'!C:C,Player_1[[#This Row],[Date]])&gt;0,TRUE(),FALSE())</f>
        <v>0</v>
      </c>
      <c r="K79" s="58" t="b">
        <f>IF(COUNTIFS('Player 2 Rounds'!A:A,Player_1[[#This Row],[Tournament]],'Player 2 Rounds'!C:C,Player_1[[#This Row],[Date]],'Player 2 Rounds'!D:D,Player_1[[#This Row],[Division]])&gt;0,TRUE(),FALSE())</f>
        <v>0</v>
      </c>
      <c r="L79" s="58" t="str">
        <f>RIGHT(Player_1[[#This Row],[Date]],4)</f>
        <v>2011</v>
      </c>
      <c r="M79" s="58" t="str">
        <f>LEFT(Player_1[[#This Row],[Date]],FIND("-",Player_1[[#This Row],[Date]],1)-1)</f>
        <v>9</v>
      </c>
      <c r="N79" s="58" t="str">
        <f>MID(Player_1[[#This Row],[Date]],FIND("-",Player_1[[#This Row],[Date]],1)+1,3)</f>
        <v>Jul</v>
      </c>
      <c r="O79" s="5">
        <f>DATEVALUE(Player_1[[#This Row],[Month]]&amp;" "&amp;Player_1[[#This Row],[Day]]&amp;", "&amp;Player_1[[#This Row],[Year]])</f>
        <v>40733</v>
      </c>
      <c r="P79" s="58">
        <f>COUNTIFS(A:A,Player_1[[#This Row],[Tournament]],E:E,Player_1[[#This Row],[Round]])</f>
        <v>1</v>
      </c>
      <c r="Q79" s="58" t="str">
        <f t="shared" si="1"/>
        <v>2011 Canon Ball Run</v>
      </c>
      <c r="R79" s="58">
        <f>SUMIFS('Player 2 Rounds'!F:F,'Player 2 Rounds'!Q:Q,Q79,'Player 2 Rounds'!E:E,E79)</f>
        <v>0</v>
      </c>
      <c r="S79" s="58">
        <f>IF(AND(Player_1[[#This Row],[Opponent Score]]&gt;0,Player_1[[#This Row],[Opponent Score]]&gt;Player_1[[#This Row],[Score]],K:K=TRUE())=TRUE(),1,0)</f>
        <v>0</v>
      </c>
    </row>
    <row r="80" spans="1:19" x14ac:dyDescent="0.25">
      <c r="A80" s="58" t="s">
        <v>234</v>
      </c>
      <c r="B80" s="58" t="s">
        <v>58</v>
      </c>
      <c r="C80" s="58" t="s">
        <v>291</v>
      </c>
      <c r="D80" s="58" t="s">
        <v>17</v>
      </c>
      <c r="E80" s="58">
        <v>1</v>
      </c>
      <c r="F80">
        <v>48</v>
      </c>
      <c r="G80">
        <v>1040</v>
      </c>
      <c r="H80" s="58" t="s">
        <v>11</v>
      </c>
      <c r="I80" s="58" t="s">
        <v>11</v>
      </c>
      <c r="J80" s="58" t="b">
        <f>IF(COUNTIFS('Player 2 Rounds'!A:A,Player_1[[#This Row],[Tournament]],'Player 2 Rounds'!C:C,Player_1[[#This Row],[Date]])&gt;0,TRUE(),FALSE())</f>
        <v>1</v>
      </c>
      <c r="K80" s="58" t="b">
        <f>IF(COUNTIFS('Player 2 Rounds'!A:A,Player_1[[#This Row],[Tournament]],'Player 2 Rounds'!C:C,Player_1[[#This Row],[Date]],'Player 2 Rounds'!D:D,Player_1[[#This Row],[Division]])&gt;0,TRUE(),FALSE())</f>
        <v>1</v>
      </c>
      <c r="L80" s="58" t="str">
        <f>RIGHT(Player_1[[#This Row],[Date]],4)</f>
        <v>2019</v>
      </c>
      <c r="M80" s="58" t="str">
        <f>LEFT(Player_1[[#This Row],[Date]],FIND("-",Player_1[[#This Row],[Date]],1)-1)</f>
        <v>21</v>
      </c>
      <c r="N80" s="58" t="str">
        <f>MID(Player_1[[#This Row],[Date]],FIND("-",Player_1[[#This Row],[Date]],1)+1,3)</f>
        <v>Feb</v>
      </c>
      <c r="O80" s="5">
        <f>DATEVALUE(Player_1[[#This Row],[Month]]&amp;" "&amp;Player_1[[#This Row],[Day]]&amp;", "&amp;Player_1[[#This Row],[Year]])</f>
        <v>43517</v>
      </c>
      <c r="P80" s="58">
        <f>COUNTIFS(A:A,Player_1[[#This Row],[Tournament]],E:E,Player_1[[#This Row],[Round]])</f>
        <v>2</v>
      </c>
      <c r="Q80" s="58" t="str">
        <f t="shared" si="1"/>
        <v>2019 Las Vegas Challenge presented by Innova Champion Discs - National Tour</v>
      </c>
      <c r="R80" s="58">
        <f>SUMIFS('Player 2 Rounds'!F:F,'Player 2 Rounds'!Q:Q,Q80,'Player 2 Rounds'!E:E,E80)</f>
        <v>50</v>
      </c>
      <c r="S80" s="58">
        <f>IF(AND(Player_1[[#This Row],[Opponent Score]]&gt;0,Player_1[[#This Row],[Opponent Score]]&gt;Player_1[[#This Row],[Score]],K:K=TRUE())=TRUE(),1,0)</f>
        <v>1</v>
      </c>
    </row>
    <row r="81" spans="1:19" x14ac:dyDescent="0.25">
      <c r="A81" s="58" t="s">
        <v>814</v>
      </c>
      <c r="B81" s="58" t="s">
        <v>58</v>
      </c>
      <c r="C81" s="58" t="s">
        <v>815</v>
      </c>
      <c r="D81" s="58" t="s">
        <v>17</v>
      </c>
      <c r="E81" s="58">
        <v>1</v>
      </c>
      <c r="F81">
        <v>50</v>
      </c>
      <c r="G81">
        <v>1038</v>
      </c>
      <c r="H81" s="58" t="s">
        <v>11</v>
      </c>
      <c r="I81" s="58" t="s">
        <v>11</v>
      </c>
      <c r="J81" s="58" t="b">
        <f>IF(COUNTIFS('Player 2 Rounds'!A:A,Player_1[[#This Row],[Tournament]],'Player 2 Rounds'!C:C,Player_1[[#This Row],[Date]])&gt;0,TRUE(),FALSE())</f>
        <v>0</v>
      </c>
      <c r="K81" s="58" t="b">
        <f>IF(COUNTIFS('Player 2 Rounds'!A:A,Player_1[[#This Row],[Tournament]],'Player 2 Rounds'!C:C,Player_1[[#This Row],[Date]],'Player 2 Rounds'!D:D,Player_1[[#This Row],[Division]])&gt;0,TRUE(),FALSE())</f>
        <v>0</v>
      </c>
      <c r="L81" s="58" t="str">
        <f>RIGHT(Player_1[[#This Row],[Date]],4)</f>
        <v>2011</v>
      </c>
      <c r="M81" s="58" t="str">
        <f>LEFT(Player_1[[#This Row],[Date]],FIND("-",Player_1[[#This Row],[Date]],1)-1)</f>
        <v>15</v>
      </c>
      <c r="N81" s="58" t="str">
        <f>MID(Player_1[[#This Row],[Date]],FIND("-",Player_1[[#This Row],[Date]],1)+1,3)</f>
        <v>Jul</v>
      </c>
      <c r="O81" s="5">
        <f>DATEVALUE(Player_1[[#This Row],[Month]]&amp;" "&amp;Player_1[[#This Row],[Day]]&amp;", "&amp;Player_1[[#This Row],[Year]])</f>
        <v>40739</v>
      </c>
      <c r="P81" s="58">
        <f>COUNTIFS(A:A,Player_1[[#This Row],[Tournament]],E:E,Player_1[[#This Row],[Round]])</f>
        <v>1</v>
      </c>
      <c r="Q81" s="58" t="str">
        <f t="shared" si="1"/>
        <v>2011 King of the Lake</v>
      </c>
      <c r="R81" s="58">
        <f>SUMIFS('Player 2 Rounds'!F:F,'Player 2 Rounds'!Q:Q,Q81,'Player 2 Rounds'!E:E,E81)</f>
        <v>0</v>
      </c>
      <c r="S81" s="58">
        <f>IF(AND(Player_1[[#This Row],[Opponent Score]]&gt;0,Player_1[[#This Row],[Opponent Score]]&gt;Player_1[[#This Row],[Score]],K:K=TRUE())=TRUE(),1,0)</f>
        <v>0</v>
      </c>
    </row>
    <row r="82" spans="1:19" x14ac:dyDescent="0.25">
      <c r="A82" s="58" t="s">
        <v>288</v>
      </c>
      <c r="B82" s="58" t="s">
        <v>9</v>
      </c>
      <c r="C82" s="58" t="s">
        <v>289</v>
      </c>
      <c r="D82" s="58" t="s">
        <v>17</v>
      </c>
      <c r="E82" s="58">
        <v>1</v>
      </c>
      <c r="F82">
        <v>44</v>
      </c>
      <c r="G82">
        <v>1071</v>
      </c>
      <c r="H82" s="58" t="s">
        <v>11</v>
      </c>
      <c r="I82" s="58" t="s">
        <v>11</v>
      </c>
      <c r="J82" s="58" t="b">
        <f>IF(COUNTIFS('Player 2 Rounds'!A:A,Player_1[[#This Row],[Tournament]],'Player 2 Rounds'!C:C,Player_1[[#This Row],[Date]])&gt;0,TRUE(),FALSE())</f>
        <v>1</v>
      </c>
      <c r="K82" s="58" t="b">
        <f>IF(COUNTIFS('Player 2 Rounds'!A:A,Player_1[[#This Row],[Tournament]],'Player 2 Rounds'!C:C,Player_1[[#This Row],[Date]],'Player 2 Rounds'!D:D,Player_1[[#This Row],[Division]])&gt;0,TRUE(),FALSE())</f>
        <v>1</v>
      </c>
      <c r="L82" s="58" t="str">
        <f>RIGHT(Player_1[[#This Row],[Date]],4)</f>
        <v>2019</v>
      </c>
      <c r="M82" s="58" t="str">
        <f>LEFT(Player_1[[#This Row],[Date]],FIND("-",Player_1[[#This Row],[Date]],1)-1)</f>
        <v>28</v>
      </c>
      <c r="N82" s="58" t="str">
        <f>MID(Player_1[[#This Row],[Date]],FIND("-",Player_1[[#This Row],[Date]],1)+1,3)</f>
        <v>Feb</v>
      </c>
      <c r="O82" s="5">
        <f>DATEVALUE(Player_1[[#This Row],[Month]]&amp;" "&amp;Player_1[[#This Row],[Day]]&amp;", "&amp;Player_1[[#This Row],[Year]])</f>
        <v>43524</v>
      </c>
      <c r="P82" s="58">
        <f>COUNTIFS(A:A,Player_1[[#This Row],[Tournament]],E:E,Player_1[[#This Row],[Round]])</f>
        <v>3</v>
      </c>
      <c r="Q82" s="58" t="str">
        <f t="shared" si="1"/>
        <v>2019 DGPT - Memorial Championship Presented by Discraft</v>
      </c>
      <c r="R82" s="58">
        <f>SUMIFS('Player 2 Rounds'!F:F,'Player 2 Rounds'!Q:Q,Q82,'Player 2 Rounds'!E:E,E82)</f>
        <v>47</v>
      </c>
      <c r="S82" s="58">
        <f>IF(AND(Player_1[[#This Row],[Opponent Score]]&gt;0,Player_1[[#This Row],[Opponent Score]]&gt;Player_1[[#This Row],[Score]],K:K=TRUE())=TRUE(),1,0)</f>
        <v>1</v>
      </c>
    </row>
    <row r="83" spans="1:19" x14ac:dyDescent="0.25">
      <c r="A83" s="58" t="s">
        <v>81</v>
      </c>
      <c r="B83" s="58" t="s">
        <v>58</v>
      </c>
      <c r="C83" s="58" t="s">
        <v>227</v>
      </c>
      <c r="D83" s="58" t="s">
        <v>17</v>
      </c>
      <c r="E83" s="58">
        <v>1</v>
      </c>
      <c r="F83">
        <v>56</v>
      </c>
      <c r="G83">
        <v>1020</v>
      </c>
      <c r="H83" s="58" t="s">
        <v>11</v>
      </c>
      <c r="I83" s="58" t="s">
        <v>11</v>
      </c>
      <c r="J83" s="58" t="b">
        <f>IF(COUNTIFS('Player 2 Rounds'!A:A,Player_1[[#This Row],[Tournament]],'Player 2 Rounds'!C:C,Player_1[[#This Row],[Date]])&gt;0,TRUE(),FALSE())</f>
        <v>1</v>
      </c>
      <c r="K83" s="58" t="b">
        <f>IF(COUNTIFS('Player 2 Rounds'!A:A,Player_1[[#This Row],[Tournament]],'Player 2 Rounds'!C:C,Player_1[[#This Row],[Date]],'Player 2 Rounds'!D:D,Player_1[[#This Row],[Division]])&gt;0,TRUE(),FALSE())</f>
        <v>1</v>
      </c>
      <c r="L83" s="58" t="str">
        <f>RIGHT(Player_1[[#This Row],[Date]],4)</f>
        <v>2011</v>
      </c>
      <c r="M83" s="58" t="str">
        <f>LEFT(Player_1[[#This Row],[Date]],FIND("-",Player_1[[#This Row],[Date]],1)-1)</f>
        <v>24</v>
      </c>
      <c r="N83" s="58" t="str">
        <f>MID(Player_1[[#This Row],[Date]],FIND("-",Player_1[[#This Row],[Date]],1)+1,3)</f>
        <v>Jun</v>
      </c>
      <c r="O83" s="5">
        <f>DATEVALUE(Player_1[[#This Row],[Month]]&amp;" "&amp;Player_1[[#This Row],[Day]]&amp;", "&amp;Player_1[[#This Row],[Year]])</f>
        <v>40718</v>
      </c>
      <c r="P83" s="58">
        <f>COUNTIFS(A:A,Player_1[[#This Row],[Tournament]],E:E,Player_1[[#This Row],[Round]])</f>
        <v>3</v>
      </c>
      <c r="Q83" s="58" t="str">
        <f t="shared" si="1"/>
        <v>2011 Beaver State Fling</v>
      </c>
      <c r="R83" s="58">
        <f>SUMIFS('Player 2 Rounds'!F:F,'Player 2 Rounds'!Q:Q,Q83,'Player 2 Rounds'!E:E,E83)</f>
        <v>52</v>
      </c>
      <c r="S83" s="58">
        <f>IF(AND(Player_1[[#This Row],[Opponent Score]]&gt;0,Player_1[[#This Row],[Opponent Score]]&gt;Player_1[[#This Row],[Score]],K:K=TRUE())=TRUE(),1,0)</f>
        <v>0</v>
      </c>
    </row>
    <row r="84" spans="1:19" x14ac:dyDescent="0.25">
      <c r="A84" s="58" t="s">
        <v>218</v>
      </c>
      <c r="B84" s="58" t="s">
        <v>9</v>
      </c>
      <c r="C84" s="58" t="s">
        <v>315</v>
      </c>
      <c r="D84" s="58" t="s">
        <v>17</v>
      </c>
      <c r="E84" s="58">
        <v>1</v>
      </c>
      <c r="F84">
        <v>53</v>
      </c>
      <c r="G84">
        <v>1069</v>
      </c>
      <c r="H84" s="58" t="s">
        <v>11</v>
      </c>
      <c r="I84" s="58" t="s">
        <v>11</v>
      </c>
      <c r="J84" s="58" t="b">
        <f>IF(COUNTIFS('Player 2 Rounds'!A:A,Player_1[[#This Row],[Tournament]],'Player 2 Rounds'!C:C,Player_1[[#This Row],[Date]])&gt;0,TRUE(),FALSE())</f>
        <v>1</v>
      </c>
      <c r="K84" s="58" t="b">
        <f>IF(COUNTIFS('Player 2 Rounds'!A:A,Player_1[[#This Row],[Tournament]],'Player 2 Rounds'!C:C,Player_1[[#This Row],[Date]],'Player 2 Rounds'!D:D,Player_1[[#This Row],[Division]])&gt;0,TRUE(),FALSE())</f>
        <v>1</v>
      </c>
      <c r="L84" s="58" t="str">
        <f>RIGHT(Player_1[[#This Row],[Date]],4)</f>
        <v>2019</v>
      </c>
      <c r="M84" s="58" t="str">
        <f>LEFT(Player_1[[#This Row],[Date]],FIND("-",Player_1[[#This Row],[Date]],1)-1)</f>
        <v>14</v>
      </c>
      <c r="N84" s="58" t="str">
        <f>MID(Player_1[[#This Row],[Date]],FIND("-",Player_1[[#This Row],[Date]],1)+1,3)</f>
        <v>Mar</v>
      </c>
      <c r="O84" s="5">
        <f>DATEVALUE(Player_1[[#This Row],[Month]]&amp;" "&amp;Player_1[[#This Row],[Day]]&amp;", "&amp;Player_1[[#This Row],[Year]])</f>
        <v>43538</v>
      </c>
      <c r="P84" s="58">
        <f>COUNTIFS(A:A,Player_1[[#This Row],[Tournament]],E:E,Player_1[[#This Row],[Round]])</f>
        <v>3</v>
      </c>
      <c r="Q84" s="58" t="str">
        <f t="shared" si="1"/>
        <v>2019 DGPT - Waco Annual Charity Open presented by Dynamic Discs</v>
      </c>
      <c r="R84" s="58">
        <f>SUMIFS('Player 2 Rounds'!F:F,'Player 2 Rounds'!Q:Q,Q84,'Player 2 Rounds'!E:E,E84)</f>
        <v>57</v>
      </c>
      <c r="S84" s="58">
        <f>IF(AND(Player_1[[#This Row],[Opponent Score]]&gt;0,Player_1[[#This Row],[Opponent Score]]&gt;Player_1[[#This Row],[Score]],K:K=TRUE())=TRUE(),1,0)</f>
        <v>1</v>
      </c>
    </row>
    <row r="85" spans="1:19" x14ac:dyDescent="0.25">
      <c r="A85" s="58" t="s">
        <v>773</v>
      </c>
      <c r="B85" s="58" t="s">
        <v>9</v>
      </c>
      <c r="C85" s="58" t="s">
        <v>222</v>
      </c>
      <c r="D85" s="58" t="s">
        <v>17</v>
      </c>
      <c r="E85" s="58">
        <v>1</v>
      </c>
      <c r="F85">
        <v>48</v>
      </c>
      <c r="G85">
        <v>1040</v>
      </c>
      <c r="H85" s="58" t="s">
        <v>11</v>
      </c>
      <c r="I85" s="58" t="s">
        <v>11</v>
      </c>
      <c r="J85" s="58" t="b">
        <f>IF(COUNTIFS('Player 2 Rounds'!A:A,Player_1[[#This Row],[Tournament]],'Player 2 Rounds'!C:C,Player_1[[#This Row],[Date]])&gt;0,TRUE(),FALSE())</f>
        <v>0</v>
      </c>
      <c r="K85" s="58" t="b">
        <f>IF(COUNTIFS('Player 2 Rounds'!A:A,Player_1[[#This Row],[Tournament]],'Player 2 Rounds'!C:C,Player_1[[#This Row],[Date]],'Player 2 Rounds'!D:D,Player_1[[#This Row],[Division]])&gt;0,TRUE(),FALSE())</f>
        <v>0</v>
      </c>
      <c r="L85" s="58" t="str">
        <f>RIGHT(Player_1[[#This Row],[Date]],4)</f>
        <v>2011</v>
      </c>
      <c r="M85" s="58" t="str">
        <f>LEFT(Player_1[[#This Row],[Date]],FIND("-",Player_1[[#This Row],[Date]],1)-1)</f>
        <v>2</v>
      </c>
      <c r="N85" s="58" t="str">
        <f>MID(Player_1[[#This Row],[Date]],FIND("-",Player_1[[#This Row],[Date]],1)+1,3)</f>
        <v>Jul</v>
      </c>
      <c r="O85" s="5">
        <f>DATEVALUE(Player_1[[#This Row],[Month]]&amp;" "&amp;Player_1[[#This Row],[Day]]&amp;", "&amp;Player_1[[#This Row],[Year]])</f>
        <v>40726</v>
      </c>
      <c r="P85" s="58">
        <f>COUNTIFS(A:A,Player_1[[#This Row],[Tournament]],E:E,Player_1[[#This Row],[Round]])</f>
        <v>3</v>
      </c>
      <c r="Q85" s="58" t="str">
        <f t="shared" si="1"/>
        <v>2011 Fort Steilacoom Open</v>
      </c>
      <c r="R85" s="58">
        <f>SUMIFS('Player 2 Rounds'!F:F,'Player 2 Rounds'!Q:Q,Q85,'Player 2 Rounds'!E:E,E85)</f>
        <v>0</v>
      </c>
      <c r="S85" s="58">
        <f>IF(AND(Player_1[[#This Row],[Opponent Score]]&gt;0,Player_1[[#This Row],[Opponent Score]]&gt;Player_1[[#This Row],[Score]],K:K=TRUE())=TRUE(),1,0)</f>
        <v>0</v>
      </c>
    </row>
    <row r="86" spans="1:19" x14ac:dyDescent="0.25">
      <c r="A86" s="58" t="s">
        <v>93</v>
      </c>
      <c r="B86" s="58" t="s">
        <v>58</v>
      </c>
      <c r="C86" s="58" t="s">
        <v>121</v>
      </c>
      <c r="D86" s="58" t="s">
        <v>17</v>
      </c>
      <c r="E86" s="58">
        <v>1</v>
      </c>
      <c r="F86">
        <v>55</v>
      </c>
      <c r="G86">
        <v>1020</v>
      </c>
      <c r="H86" s="58" t="s">
        <v>11</v>
      </c>
      <c r="I86" s="58" t="s">
        <v>11</v>
      </c>
      <c r="J86" s="58" t="b">
        <f>IF(COUNTIFS('Player 2 Rounds'!A:A,Player_1[[#This Row],[Tournament]],'Player 2 Rounds'!C:C,Player_1[[#This Row],[Date]])&gt;0,TRUE(),FALSE())</f>
        <v>1</v>
      </c>
      <c r="K86" s="58" t="b">
        <f>IF(COUNTIFS('Player 2 Rounds'!A:A,Player_1[[#This Row],[Tournament]],'Player 2 Rounds'!C:C,Player_1[[#This Row],[Date]],'Player 2 Rounds'!D:D,Player_1[[#This Row],[Division]])&gt;0,TRUE(),FALSE())</f>
        <v>1</v>
      </c>
      <c r="L86" s="58" t="str">
        <f>RIGHT(Player_1[[#This Row],[Date]],4)</f>
        <v>2012</v>
      </c>
      <c r="M86" s="58" t="str">
        <f>LEFT(Player_1[[#This Row],[Date]],FIND("-",Player_1[[#This Row],[Date]],1)-1)</f>
        <v>29</v>
      </c>
      <c r="N86" s="58" t="str">
        <f>MID(Player_1[[#This Row],[Date]],FIND("-",Player_1[[#This Row],[Date]],1)+1,3)</f>
        <v>Feb</v>
      </c>
      <c r="O86" s="5">
        <f>DATEVALUE(Player_1[[#This Row],[Month]]&amp;" "&amp;Player_1[[#This Row],[Day]]&amp;", "&amp;Player_1[[#This Row],[Year]])</f>
        <v>40968</v>
      </c>
      <c r="P86" s="58">
        <f>COUNTIFS(A:A,Player_1[[#This Row],[Tournament]],E:E,Player_1[[#This Row],[Round]])</f>
        <v>2</v>
      </c>
      <c r="Q86" s="58" t="str">
        <f t="shared" si="1"/>
        <v>2012 The Memorial Championship presented by Discraft</v>
      </c>
      <c r="R86" s="58">
        <f>SUMIFS('Player 2 Rounds'!F:F,'Player 2 Rounds'!Q:Q,Q86,'Player 2 Rounds'!E:E,E86)</f>
        <v>45</v>
      </c>
      <c r="S86" s="58">
        <f>IF(AND(Player_1[[#This Row],[Opponent Score]]&gt;0,Player_1[[#This Row],[Opponent Score]]&gt;Player_1[[#This Row],[Score]],K:K=TRUE())=TRUE(),1,0)</f>
        <v>0</v>
      </c>
    </row>
    <row r="87" spans="1:19" x14ac:dyDescent="0.25">
      <c r="A87" s="58" t="s">
        <v>816</v>
      </c>
      <c r="B87" s="58" t="s">
        <v>12</v>
      </c>
      <c r="C87" s="58" t="s">
        <v>817</v>
      </c>
      <c r="D87" s="58" t="s">
        <v>17</v>
      </c>
      <c r="E87" s="58">
        <v>1</v>
      </c>
      <c r="F87">
        <v>51</v>
      </c>
      <c r="G87">
        <v>1018</v>
      </c>
      <c r="H87" s="58" t="s">
        <v>11</v>
      </c>
      <c r="I87" s="58" t="s">
        <v>11</v>
      </c>
      <c r="J87" s="58" t="b">
        <f>IF(COUNTIFS('Player 2 Rounds'!A:A,Player_1[[#This Row],[Tournament]],'Player 2 Rounds'!C:C,Player_1[[#This Row],[Date]])&gt;0,TRUE(),FALSE())</f>
        <v>0</v>
      </c>
      <c r="K87" s="58" t="b">
        <f>IF(COUNTIFS('Player 2 Rounds'!A:A,Player_1[[#This Row],[Tournament]],'Player 2 Rounds'!C:C,Player_1[[#This Row],[Date]],'Player 2 Rounds'!D:D,Player_1[[#This Row],[Division]])&gt;0,TRUE(),FALSE())</f>
        <v>0</v>
      </c>
      <c r="L87" s="58" t="str">
        <f>RIGHT(Player_1[[#This Row],[Date]],4)</f>
        <v>2012</v>
      </c>
      <c r="M87" s="58" t="str">
        <f>LEFT(Player_1[[#This Row],[Date]],FIND("-",Player_1[[#This Row],[Date]],1)-1)</f>
        <v>23</v>
      </c>
      <c r="N87" s="58" t="str">
        <f>MID(Player_1[[#This Row],[Date]],FIND("-",Player_1[[#This Row],[Date]],1)+1,3)</f>
        <v>Mar</v>
      </c>
      <c r="O87" s="5">
        <f>DATEVALUE(Player_1[[#This Row],[Month]]&amp;" "&amp;Player_1[[#This Row],[Day]]&amp;", "&amp;Player_1[[#This Row],[Year]])</f>
        <v>40991</v>
      </c>
      <c r="P87" s="58">
        <f>COUNTIFS(A:A,Player_1[[#This Row],[Tournament]],E:E,Player_1[[#This Row],[Round]])</f>
        <v>1</v>
      </c>
      <c r="Q87" s="58" t="str">
        <f t="shared" si="1"/>
        <v>2012 Dynamic Discs One Round Challenge @ Hornet's Nest</v>
      </c>
      <c r="R87" s="58">
        <f>SUMIFS('Player 2 Rounds'!F:F,'Player 2 Rounds'!Q:Q,Q87,'Player 2 Rounds'!E:E,E87)</f>
        <v>0</v>
      </c>
      <c r="S87" s="58">
        <f>IF(AND(Player_1[[#This Row],[Opponent Score]]&gt;0,Player_1[[#This Row],[Opponent Score]]&gt;Player_1[[#This Row],[Score]],K:K=TRUE())=TRUE(),1,0)</f>
        <v>0</v>
      </c>
    </row>
    <row r="88" spans="1:19" x14ac:dyDescent="0.25">
      <c r="A88" s="58" t="s">
        <v>341</v>
      </c>
      <c r="B88" s="58" t="s">
        <v>58</v>
      </c>
      <c r="C88" s="58" t="s">
        <v>342</v>
      </c>
      <c r="D88" s="58" t="s">
        <v>17</v>
      </c>
      <c r="E88" s="58">
        <v>1</v>
      </c>
      <c r="F88">
        <v>62</v>
      </c>
      <c r="G88">
        <v>1069</v>
      </c>
      <c r="H88" s="58" t="s">
        <v>11</v>
      </c>
      <c r="I88" s="58" t="s">
        <v>11</v>
      </c>
      <c r="J88" s="58" t="b">
        <f>IF(COUNTIFS('Player 2 Rounds'!A:A,Player_1[[#This Row],[Tournament]],'Player 2 Rounds'!C:C,Player_1[[#This Row],[Date]])&gt;0,TRUE(),FALSE())</f>
        <v>1</v>
      </c>
      <c r="K88" s="58" t="b">
        <f>IF(COUNTIFS('Player 2 Rounds'!A:A,Player_1[[#This Row],[Tournament]],'Player 2 Rounds'!C:C,Player_1[[#This Row],[Date]],'Player 2 Rounds'!D:D,Player_1[[#This Row],[Division]])&gt;0,TRUE(),FALSE())</f>
        <v>1</v>
      </c>
      <c r="L88" s="58" t="str">
        <f>RIGHT(Player_1[[#This Row],[Date]],4)</f>
        <v>2018</v>
      </c>
      <c r="M88" s="58" t="str">
        <f>LEFT(Player_1[[#This Row],[Date]],FIND("-",Player_1[[#This Row],[Date]],1)-1)</f>
        <v>18</v>
      </c>
      <c r="N88" s="58" t="str">
        <f>MID(Player_1[[#This Row],[Date]],FIND("-",Player_1[[#This Row],[Date]],1)+1,3)</f>
        <v>May</v>
      </c>
      <c r="O88" s="5">
        <f>DATEVALUE(Player_1[[#This Row],[Month]]&amp;" "&amp;Player_1[[#This Row],[Day]]&amp;", "&amp;Player_1[[#This Row],[Year]])</f>
        <v>43238</v>
      </c>
      <c r="P88" s="58">
        <f>COUNTIFS(A:A,Player_1[[#This Row],[Tournament]],E:E,Player_1[[#This Row],[Round]])</f>
        <v>2</v>
      </c>
      <c r="Q88" s="58" t="str">
        <f t="shared" si="1"/>
        <v>2018 Santa Cruz Masters Cup presented by Innova - National Tour</v>
      </c>
      <c r="R88" s="58">
        <f>SUMIFS('Player 2 Rounds'!F:F,'Player 2 Rounds'!Q:Q,Q88,'Player 2 Rounds'!E:E,E88)</f>
        <v>71</v>
      </c>
      <c r="S88" s="58">
        <f>IF(AND(Player_1[[#This Row],[Opponent Score]]&gt;0,Player_1[[#This Row],[Opponent Score]]&gt;Player_1[[#This Row],[Score]],K:K=TRUE())=TRUE(),1,0)</f>
        <v>1</v>
      </c>
    </row>
    <row r="89" spans="1:19" x14ac:dyDescent="0.25">
      <c r="A89" s="58" t="s">
        <v>330</v>
      </c>
      <c r="B89" s="58" t="s">
        <v>9</v>
      </c>
      <c r="C89" s="58" t="s">
        <v>331</v>
      </c>
      <c r="D89" s="58" t="s">
        <v>17</v>
      </c>
      <c r="E89" s="58">
        <v>1</v>
      </c>
      <c r="F89">
        <v>57</v>
      </c>
      <c r="G89">
        <v>1041</v>
      </c>
      <c r="H89" s="58" t="s">
        <v>11</v>
      </c>
      <c r="I89" s="58" t="s">
        <v>11</v>
      </c>
      <c r="J89" s="58" t="b">
        <f>IF(COUNTIFS('Player 2 Rounds'!A:A,Player_1[[#This Row],[Tournament]],'Player 2 Rounds'!C:C,Player_1[[#This Row],[Date]])&gt;0,TRUE(),FALSE())</f>
        <v>1</v>
      </c>
      <c r="K89" s="58" t="b">
        <f>IF(COUNTIFS('Player 2 Rounds'!A:A,Player_1[[#This Row],[Tournament]],'Player 2 Rounds'!C:C,Player_1[[#This Row],[Date]],'Player 2 Rounds'!D:D,Player_1[[#This Row],[Division]])&gt;0,TRUE(),FALSE())</f>
        <v>1</v>
      </c>
      <c r="L89" s="58" t="str">
        <f>RIGHT(Player_1[[#This Row],[Date]],4)</f>
        <v>2018</v>
      </c>
      <c r="M89" s="58" t="str">
        <f>LEFT(Player_1[[#This Row],[Date]],FIND("-",Player_1[[#This Row],[Date]],1)-1)</f>
        <v>25</v>
      </c>
      <c r="N89" s="58" t="str">
        <f>MID(Player_1[[#This Row],[Date]],FIND("-",Player_1[[#This Row],[Date]],1)+1,3)</f>
        <v>May</v>
      </c>
      <c r="O89" s="5">
        <f>DATEVALUE(Player_1[[#This Row],[Month]]&amp;" "&amp;Player_1[[#This Row],[Day]]&amp;", "&amp;Player_1[[#This Row],[Year]])</f>
        <v>43245</v>
      </c>
      <c r="P89" s="58">
        <f>COUNTIFS(A:A,Player_1[[#This Row],[Tournament]],E:E,Player_1[[#This Row],[Round]])</f>
        <v>1</v>
      </c>
      <c r="Q89" s="58" t="str">
        <f t="shared" si="1"/>
        <v>2018 DGPT - San Francisco Open presented by Innova Champion Discs</v>
      </c>
      <c r="R89" s="58">
        <f>SUMIFS('Player 2 Rounds'!F:F,'Player 2 Rounds'!Q:Q,Q89,'Player 2 Rounds'!E:E,E89)</f>
        <v>55</v>
      </c>
      <c r="S89" s="58">
        <f>IF(AND(Player_1[[#This Row],[Opponent Score]]&gt;0,Player_1[[#This Row],[Opponent Score]]&gt;Player_1[[#This Row],[Score]],K:K=TRUE())=TRUE(),1,0)</f>
        <v>0</v>
      </c>
    </row>
    <row r="90" spans="1:19" x14ac:dyDescent="0.25">
      <c r="A90" s="58" t="s">
        <v>334</v>
      </c>
      <c r="B90" s="58" t="s">
        <v>9</v>
      </c>
      <c r="C90" s="58" t="s">
        <v>335</v>
      </c>
      <c r="D90" s="58" t="s">
        <v>17</v>
      </c>
      <c r="E90" s="58">
        <v>1</v>
      </c>
      <c r="F90">
        <v>49</v>
      </c>
      <c r="G90">
        <v>1066</v>
      </c>
      <c r="H90" s="58" t="s">
        <v>11</v>
      </c>
      <c r="I90" s="58" t="s">
        <v>11</v>
      </c>
      <c r="J90" s="58" t="b">
        <f>IF(COUNTIFS('Player 2 Rounds'!A:A,Player_1[[#This Row],[Tournament]],'Player 2 Rounds'!C:C,Player_1[[#This Row],[Date]])&gt;0,TRUE(),FALSE())</f>
        <v>1</v>
      </c>
      <c r="K90" s="58" t="b">
        <f>IF(COUNTIFS('Player 2 Rounds'!A:A,Player_1[[#This Row],[Tournament]],'Player 2 Rounds'!C:C,Player_1[[#This Row],[Date]],'Player 2 Rounds'!D:D,Player_1[[#This Row],[Division]])&gt;0,TRUE(),FALSE())</f>
        <v>1</v>
      </c>
      <c r="L90" s="58" t="str">
        <f>RIGHT(Player_1[[#This Row],[Date]],4)</f>
        <v>2018</v>
      </c>
      <c r="M90" s="58" t="str">
        <f>LEFT(Player_1[[#This Row],[Date]],FIND("-",Player_1[[#This Row],[Date]],1)-1)</f>
        <v>22</v>
      </c>
      <c r="N90" s="58" t="str">
        <f>MID(Player_1[[#This Row],[Date]],FIND("-",Player_1[[#This Row],[Date]],1)+1,3)</f>
        <v>Jun</v>
      </c>
      <c r="O90" s="5">
        <f>DATEVALUE(Player_1[[#This Row],[Month]]&amp;" "&amp;Player_1[[#This Row],[Day]]&amp;", "&amp;Player_1[[#This Row],[Year]])</f>
        <v>43273</v>
      </c>
      <c r="P90" s="58">
        <f>COUNTIFS(A:A,Player_1[[#This Row],[Tournament]],E:E,Player_1[[#This Row],[Round]])</f>
        <v>1</v>
      </c>
      <c r="Q90" s="58" t="str">
        <f t="shared" si="1"/>
        <v>2018 DGPT - Utah Open Presented by Prodigy Disc</v>
      </c>
      <c r="R90" s="58">
        <f>SUMIFS('Player 2 Rounds'!F:F,'Player 2 Rounds'!Q:Q,Q90,'Player 2 Rounds'!E:E,E90)</f>
        <v>48</v>
      </c>
      <c r="S90" s="58">
        <f>IF(AND(Player_1[[#This Row],[Opponent Score]]&gt;0,Player_1[[#This Row],[Opponent Score]]&gt;Player_1[[#This Row],[Score]],K:K=TRUE())=TRUE(),1,0)</f>
        <v>0</v>
      </c>
    </row>
    <row r="91" spans="1:19" x14ac:dyDescent="0.25">
      <c r="A91" s="58" t="s">
        <v>326</v>
      </c>
      <c r="B91" s="58" t="s">
        <v>58</v>
      </c>
      <c r="C91" s="58" t="s">
        <v>327</v>
      </c>
      <c r="D91" s="58" t="s">
        <v>17</v>
      </c>
      <c r="E91" s="58">
        <v>1</v>
      </c>
      <c r="F91">
        <v>53</v>
      </c>
      <c r="G91">
        <v>1047</v>
      </c>
      <c r="H91" s="58" t="s">
        <v>11</v>
      </c>
      <c r="I91" s="58" t="s">
        <v>11</v>
      </c>
      <c r="J91" s="58" t="b">
        <f>IF(COUNTIFS('Player 2 Rounds'!A:A,Player_1[[#This Row],[Tournament]],'Player 2 Rounds'!C:C,Player_1[[#This Row],[Date]])&gt;0,TRUE(),FALSE())</f>
        <v>1</v>
      </c>
      <c r="K91" s="58" t="b">
        <f>IF(COUNTIFS('Player 2 Rounds'!A:A,Player_1[[#This Row],[Tournament]],'Player 2 Rounds'!C:C,Player_1[[#This Row],[Date]],'Player 2 Rounds'!D:D,Player_1[[#This Row],[Division]])&gt;0,TRUE(),FALSE())</f>
        <v>1</v>
      </c>
      <c r="L91" s="58" t="str">
        <f>RIGHT(Player_1[[#This Row],[Date]],4)</f>
        <v>2018</v>
      </c>
      <c r="M91" s="58" t="str">
        <f>LEFT(Player_1[[#This Row],[Date]],FIND("-",Player_1[[#This Row],[Date]],1)-1)</f>
        <v>8</v>
      </c>
      <c r="N91" s="58" t="str">
        <f>MID(Player_1[[#This Row],[Date]],FIND("-",Player_1[[#This Row],[Date]],1)+1,3)</f>
        <v>Jun</v>
      </c>
      <c r="O91" s="5">
        <f>DATEVALUE(Player_1[[#This Row],[Month]]&amp;" "&amp;Player_1[[#This Row],[Day]]&amp;", "&amp;Player_1[[#This Row],[Year]])</f>
        <v>43259</v>
      </c>
      <c r="P91" s="58">
        <f>COUNTIFS(A:A,Player_1[[#This Row],[Tournament]],E:E,Player_1[[#This Row],[Round]])</f>
        <v>3</v>
      </c>
      <c r="Q91" s="58" t="str">
        <f t="shared" si="1"/>
        <v>2018 Beaver State Fling presented by KEEN - National Tour</v>
      </c>
      <c r="R91" s="58">
        <f>SUMIFS('Player 2 Rounds'!F:F,'Player 2 Rounds'!Q:Q,Q91,'Player 2 Rounds'!E:E,E91)</f>
        <v>55</v>
      </c>
      <c r="S91" s="58">
        <f>IF(AND(Player_1[[#This Row],[Opponent Score]]&gt;0,Player_1[[#This Row],[Opponent Score]]&gt;Player_1[[#This Row],[Score]],K:K=TRUE())=TRUE(),1,0)</f>
        <v>1</v>
      </c>
    </row>
    <row r="92" spans="1:19" x14ac:dyDescent="0.25">
      <c r="A92" s="58" t="s">
        <v>268</v>
      </c>
      <c r="B92" s="58" t="s">
        <v>9</v>
      </c>
      <c r="C92" s="58" t="s">
        <v>269</v>
      </c>
      <c r="D92" s="58" t="s">
        <v>17</v>
      </c>
      <c r="E92" s="58">
        <v>1</v>
      </c>
      <c r="F92">
        <v>56</v>
      </c>
      <c r="G92">
        <v>1004</v>
      </c>
      <c r="H92" s="58" t="s">
        <v>11</v>
      </c>
      <c r="I92" s="58" t="s">
        <v>11</v>
      </c>
      <c r="J92" s="58" t="b">
        <f>IF(COUNTIFS('Player 2 Rounds'!A:A,Player_1[[#This Row],[Tournament]],'Player 2 Rounds'!C:C,Player_1[[#This Row],[Date]])&gt;0,TRUE(),FALSE())</f>
        <v>1</v>
      </c>
      <c r="K92" s="58" t="b">
        <f>IF(COUNTIFS('Player 2 Rounds'!A:A,Player_1[[#This Row],[Tournament]],'Player 2 Rounds'!C:C,Player_1[[#This Row],[Date]],'Player 2 Rounds'!D:D,Player_1[[#This Row],[Division]])&gt;0,TRUE(),FALSE())</f>
        <v>1</v>
      </c>
      <c r="L92" s="58" t="str">
        <f>RIGHT(Player_1[[#This Row],[Date]],4)</f>
        <v>2012</v>
      </c>
      <c r="M92" s="58" t="str">
        <f>LEFT(Player_1[[#This Row],[Date]],FIND("-",Player_1[[#This Row],[Date]],1)-1)</f>
        <v>24</v>
      </c>
      <c r="N92" s="58" t="str">
        <f>MID(Player_1[[#This Row],[Date]],FIND("-",Player_1[[#This Row],[Date]],1)+1,3)</f>
        <v>Feb</v>
      </c>
      <c r="O92" s="5">
        <f>DATEVALUE(Player_1[[#This Row],[Month]]&amp;" "&amp;Player_1[[#This Row],[Day]]&amp;", "&amp;Player_1[[#This Row],[Year]])</f>
        <v>40963</v>
      </c>
      <c r="P92" s="58">
        <f>COUNTIFS(A:A,Player_1[[#This Row],[Tournament]],E:E,Player_1[[#This Row],[Round]])</f>
        <v>1</v>
      </c>
      <c r="Q92" s="58" t="str">
        <f t="shared" si="1"/>
        <v>2012 Gentlemen's Club Challenge Presented by DiscGolfValues.com - Pro</v>
      </c>
      <c r="R92" s="58">
        <f>SUMIFS('Player 2 Rounds'!F:F,'Player 2 Rounds'!Q:Q,Q92,'Player 2 Rounds'!E:E,E92)</f>
        <v>49</v>
      </c>
      <c r="S92" s="58">
        <f>IF(AND(Player_1[[#This Row],[Opponent Score]]&gt;0,Player_1[[#This Row],[Opponent Score]]&gt;Player_1[[#This Row],[Score]],K:K=TRUE())=TRUE(),1,0)</f>
        <v>0</v>
      </c>
    </row>
    <row r="93" spans="1:19" x14ac:dyDescent="0.25">
      <c r="A93" s="58" t="s">
        <v>818</v>
      </c>
      <c r="B93" s="58" t="s">
        <v>9</v>
      </c>
      <c r="C93" s="58" t="s">
        <v>819</v>
      </c>
      <c r="D93" s="58" t="s">
        <v>17</v>
      </c>
      <c r="E93" s="58">
        <v>1</v>
      </c>
      <c r="F93">
        <v>55</v>
      </c>
      <c r="G93">
        <v>1024</v>
      </c>
      <c r="H93" s="58" t="s">
        <v>11</v>
      </c>
      <c r="I93" s="58" t="s">
        <v>11</v>
      </c>
      <c r="J93" s="58" t="b">
        <f>IF(COUNTIFS('Player 2 Rounds'!A:A,Player_1[[#This Row],[Tournament]],'Player 2 Rounds'!C:C,Player_1[[#This Row],[Date]])&gt;0,TRUE(),FALSE())</f>
        <v>0</v>
      </c>
      <c r="K93" s="58" t="b">
        <f>IF(COUNTIFS('Player 2 Rounds'!A:A,Player_1[[#This Row],[Tournament]],'Player 2 Rounds'!C:C,Player_1[[#This Row],[Date]],'Player 2 Rounds'!D:D,Player_1[[#This Row],[Division]])&gt;0,TRUE(),FALSE())</f>
        <v>0</v>
      </c>
      <c r="L93" s="58" t="str">
        <f>RIGHT(Player_1[[#This Row],[Date]],4)</f>
        <v>2018</v>
      </c>
      <c r="M93" s="58" t="str">
        <f>LEFT(Player_1[[#This Row],[Date]],FIND("-",Player_1[[#This Row],[Date]],1)-1)</f>
        <v>13</v>
      </c>
      <c r="N93" s="58" t="str">
        <f>MID(Player_1[[#This Row],[Date]],FIND("-",Player_1[[#This Row],[Date]],1)+1,3)</f>
        <v>Apr</v>
      </c>
      <c r="O93" s="5">
        <f>DATEVALUE(Player_1[[#This Row],[Month]]&amp;" "&amp;Player_1[[#This Row],[Day]]&amp;", "&amp;Player_1[[#This Row],[Year]])</f>
        <v>43203</v>
      </c>
      <c r="P93" s="58">
        <f>COUNTIFS(A:A,Player_1[[#This Row],[Tournament]],E:E,Player_1[[#This Row],[Round]])</f>
        <v>1</v>
      </c>
      <c r="Q93" s="58" t="str">
        <f t="shared" si="1"/>
        <v>2018 Dynamic Discs Presents: The Vintage Open</v>
      </c>
      <c r="R93" s="58">
        <f>SUMIFS('Player 2 Rounds'!F:F,'Player 2 Rounds'!Q:Q,Q93,'Player 2 Rounds'!E:E,E93)</f>
        <v>0</v>
      </c>
      <c r="S93" s="58">
        <f>IF(AND(Player_1[[#This Row],[Opponent Score]]&gt;0,Player_1[[#This Row],[Opponent Score]]&gt;Player_1[[#This Row],[Score]],K:K=TRUE())=TRUE(),1,0)</f>
        <v>0</v>
      </c>
    </row>
    <row r="94" spans="1:19" x14ac:dyDescent="0.25">
      <c r="A94" s="58" t="s">
        <v>278</v>
      </c>
      <c r="B94" s="58" t="s">
        <v>9</v>
      </c>
      <c r="C94" s="58" t="s">
        <v>279</v>
      </c>
      <c r="D94" s="58" t="s">
        <v>17</v>
      </c>
      <c r="E94" s="58">
        <v>1</v>
      </c>
      <c r="F94">
        <v>56</v>
      </c>
      <c r="G94">
        <v>1047</v>
      </c>
      <c r="H94" s="58" t="s">
        <v>11</v>
      </c>
      <c r="I94" s="58" t="s">
        <v>11</v>
      </c>
      <c r="J94" s="58" t="b">
        <f>IF(COUNTIFS('Player 2 Rounds'!A:A,Player_1[[#This Row],[Tournament]],'Player 2 Rounds'!C:C,Player_1[[#This Row],[Date]])&gt;0,TRUE(),FALSE())</f>
        <v>1</v>
      </c>
      <c r="K94" s="58" t="b">
        <f>IF(COUNTIFS('Player 2 Rounds'!A:A,Player_1[[#This Row],[Tournament]],'Player 2 Rounds'!C:C,Player_1[[#This Row],[Date]],'Player 2 Rounds'!D:D,Player_1[[#This Row],[Division]])&gt;0,TRUE(),FALSE())</f>
        <v>1</v>
      </c>
      <c r="L94" s="58" t="str">
        <f>RIGHT(Player_1[[#This Row],[Date]],4)</f>
        <v>2012</v>
      </c>
      <c r="M94" s="58" t="str">
        <f>LEFT(Player_1[[#This Row],[Date]],FIND("-",Player_1[[#This Row],[Date]],1)-1)</f>
        <v>13</v>
      </c>
      <c r="N94" s="58" t="str">
        <f>MID(Player_1[[#This Row],[Date]],FIND("-",Player_1[[#This Row],[Date]],1)+1,3)</f>
        <v>Apr</v>
      </c>
      <c r="O94" s="5">
        <f>DATEVALUE(Player_1[[#This Row],[Month]]&amp;" "&amp;Player_1[[#This Row],[Day]]&amp;", "&amp;Player_1[[#This Row],[Year]])</f>
        <v>41012</v>
      </c>
      <c r="P94" s="58">
        <f>COUNTIFS(A:A,Player_1[[#This Row],[Tournament]],E:E,Player_1[[#This Row],[Round]])</f>
        <v>1</v>
      </c>
      <c r="Q94" s="58" t="str">
        <f t="shared" si="1"/>
        <v>2012 Dynamic Discs Glass Blown Open sponsored by Discraft</v>
      </c>
      <c r="R94" s="58">
        <f>SUMIFS('Player 2 Rounds'!F:F,'Player 2 Rounds'!Q:Q,Q94,'Player 2 Rounds'!E:E,E94)</f>
        <v>52</v>
      </c>
      <c r="S94" s="58">
        <f>IF(AND(Player_1[[#This Row],[Opponent Score]]&gt;0,Player_1[[#This Row],[Opponent Score]]&gt;Player_1[[#This Row],[Score]],K:K=TRUE())=TRUE(),1,0)</f>
        <v>0</v>
      </c>
    </row>
    <row r="95" spans="1:19" x14ac:dyDescent="0.25">
      <c r="A95" s="58" t="s">
        <v>274</v>
      </c>
      <c r="B95" s="58" t="s">
        <v>9</v>
      </c>
      <c r="C95" s="58" t="s">
        <v>275</v>
      </c>
      <c r="D95" s="58" t="s">
        <v>17</v>
      </c>
      <c r="E95" s="58">
        <v>1</v>
      </c>
      <c r="F95">
        <v>51</v>
      </c>
      <c r="G95">
        <v>981</v>
      </c>
      <c r="H95" s="58" t="s">
        <v>11</v>
      </c>
      <c r="I95" s="58" t="s">
        <v>11</v>
      </c>
      <c r="J95" s="58" t="b">
        <f>IF(COUNTIFS('Player 2 Rounds'!A:A,Player_1[[#This Row],[Tournament]],'Player 2 Rounds'!C:C,Player_1[[#This Row],[Date]])&gt;0,TRUE(),FALSE())</f>
        <v>1</v>
      </c>
      <c r="K95" s="58" t="b">
        <f>IF(COUNTIFS('Player 2 Rounds'!A:A,Player_1[[#This Row],[Tournament]],'Player 2 Rounds'!C:C,Player_1[[#This Row],[Date]],'Player 2 Rounds'!D:D,Player_1[[#This Row],[Division]])&gt;0,TRUE(),FALSE())</f>
        <v>1</v>
      </c>
      <c r="L95" s="58" t="str">
        <f>RIGHT(Player_1[[#This Row],[Date]],4)</f>
        <v>2012</v>
      </c>
      <c r="M95" s="58" t="str">
        <f>LEFT(Player_1[[#This Row],[Date]],FIND("-",Player_1[[#This Row],[Date]],1)-1)</f>
        <v>21</v>
      </c>
      <c r="N95" s="58" t="str">
        <f>MID(Player_1[[#This Row],[Date]],FIND("-",Player_1[[#This Row],[Date]],1)+1,3)</f>
        <v>Apr</v>
      </c>
      <c r="O95" s="5">
        <f>DATEVALUE(Player_1[[#This Row],[Month]]&amp;" "&amp;Player_1[[#This Row],[Day]]&amp;", "&amp;Player_1[[#This Row],[Year]])</f>
        <v>41020</v>
      </c>
      <c r="P95" s="58">
        <f>COUNTIFS(A:A,Player_1[[#This Row],[Tournament]],E:E,Player_1[[#This Row],[Round]])</f>
        <v>1</v>
      </c>
      <c r="Q95" s="58" t="str">
        <f t="shared" si="1"/>
        <v>2012 SOKY Championships</v>
      </c>
      <c r="R95" s="58">
        <f>SUMIFS('Player 2 Rounds'!F:F,'Player 2 Rounds'!Q:Q,Q95,'Player 2 Rounds'!E:E,E95)</f>
        <v>44</v>
      </c>
      <c r="S95" s="58">
        <f>IF(AND(Player_1[[#This Row],[Opponent Score]]&gt;0,Player_1[[#This Row],[Opponent Score]]&gt;Player_1[[#This Row],[Score]],K:K=TRUE())=TRUE(),1,0)</f>
        <v>0</v>
      </c>
    </row>
    <row r="96" spans="1:19" x14ac:dyDescent="0.25">
      <c r="A96" s="58" t="s">
        <v>820</v>
      </c>
      <c r="B96" s="58" t="s">
        <v>14</v>
      </c>
      <c r="C96" s="58" t="s">
        <v>821</v>
      </c>
      <c r="D96" s="58" t="s">
        <v>17</v>
      </c>
      <c r="E96" s="58">
        <v>1</v>
      </c>
      <c r="F96">
        <v>42</v>
      </c>
      <c r="G96">
        <v>1067</v>
      </c>
      <c r="H96" s="58" t="s">
        <v>11</v>
      </c>
      <c r="I96" s="58" t="s">
        <v>11</v>
      </c>
      <c r="J96" s="58" t="b">
        <f>IF(COUNTIFS('Player 2 Rounds'!A:A,Player_1[[#This Row],[Tournament]],'Player 2 Rounds'!C:C,Player_1[[#This Row],[Date]])&gt;0,TRUE(),FALSE())</f>
        <v>0</v>
      </c>
      <c r="K96" s="58" t="b">
        <f>IF(COUNTIFS('Player 2 Rounds'!A:A,Player_1[[#This Row],[Tournament]],'Player 2 Rounds'!C:C,Player_1[[#This Row],[Date]],'Player 2 Rounds'!D:D,Player_1[[#This Row],[Division]])&gt;0,TRUE(),FALSE())</f>
        <v>0</v>
      </c>
      <c r="L96" s="58" t="str">
        <f>RIGHT(Player_1[[#This Row],[Date]],4)</f>
        <v>2012</v>
      </c>
      <c r="M96" s="58" t="str">
        <f>LEFT(Player_1[[#This Row],[Date]],FIND("-",Player_1[[#This Row],[Date]],1)-1)</f>
        <v>31</v>
      </c>
      <c r="N96" s="58" t="str">
        <f>MID(Player_1[[#This Row],[Date]],FIND("-",Player_1[[#This Row],[Date]],1)+1,3)</f>
        <v>Mar</v>
      </c>
      <c r="O96" s="5">
        <f>DATEVALUE(Player_1[[#This Row],[Month]]&amp;" "&amp;Player_1[[#This Row],[Day]]&amp;", "&amp;Player_1[[#This Row],[Year]])</f>
        <v>40999</v>
      </c>
      <c r="P96" s="58">
        <f>COUNTIFS(A:A,Player_1[[#This Row],[Tournament]],E:E,Player_1[[#This Row],[Round]])</f>
        <v>1</v>
      </c>
      <c r="Q96" s="58" t="str">
        <f t="shared" si="1"/>
        <v>2012 Spike Hyzer Presents: Bark Buster Bonanza II</v>
      </c>
      <c r="R96" s="58">
        <f>SUMIFS('Player 2 Rounds'!F:F,'Player 2 Rounds'!Q:Q,Q96,'Player 2 Rounds'!E:E,E96)</f>
        <v>0</v>
      </c>
      <c r="S96" s="58">
        <f>IF(AND(Player_1[[#This Row],[Opponent Score]]&gt;0,Player_1[[#This Row],[Opponent Score]]&gt;Player_1[[#This Row],[Score]],K:K=TRUE())=TRUE(),1,0)</f>
        <v>0</v>
      </c>
    </row>
    <row r="97" spans="1:19" x14ac:dyDescent="0.25">
      <c r="A97" s="58" t="s">
        <v>822</v>
      </c>
      <c r="B97" s="58" t="s">
        <v>14</v>
      </c>
      <c r="C97" s="58" t="s">
        <v>262</v>
      </c>
      <c r="D97" s="58" t="s">
        <v>17</v>
      </c>
      <c r="E97" s="58">
        <v>1</v>
      </c>
      <c r="F97">
        <v>45</v>
      </c>
      <c r="G97">
        <v>1079</v>
      </c>
      <c r="H97" s="58" t="s">
        <v>11</v>
      </c>
      <c r="I97" s="58" t="s">
        <v>11</v>
      </c>
      <c r="J97" s="58" t="b">
        <f>IF(COUNTIFS('Player 2 Rounds'!A:A,Player_1[[#This Row],[Tournament]],'Player 2 Rounds'!C:C,Player_1[[#This Row],[Date]])&gt;0,TRUE(),FALSE())</f>
        <v>0</v>
      </c>
      <c r="K97" s="58" t="b">
        <f>IF(COUNTIFS('Player 2 Rounds'!A:A,Player_1[[#This Row],[Tournament]],'Player 2 Rounds'!C:C,Player_1[[#This Row],[Date]],'Player 2 Rounds'!D:D,Player_1[[#This Row],[Division]])&gt;0,TRUE(),FALSE())</f>
        <v>0</v>
      </c>
      <c r="L97" s="58" t="str">
        <f>RIGHT(Player_1[[#This Row],[Date]],4)</f>
        <v>2012</v>
      </c>
      <c r="M97" s="58" t="str">
        <f>LEFT(Player_1[[#This Row],[Date]],FIND("-",Player_1[[#This Row],[Date]],1)-1)</f>
        <v>24</v>
      </c>
      <c r="N97" s="58" t="str">
        <f>MID(Player_1[[#This Row],[Date]],FIND("-",Player_1[[#This Row],[Date]],1)+1,3)</f>
        <v>Mar</v>
      </c>
      <c r="O97" s="5">
        <f>DATEVALUE(Player_1[[#This Row],[Month]]&amp;" "&amp;Player_1[[#This Row],[Day]]&amp;", "&amp;Player_1[[#This Row],[Year]])</f>
        <v>40992</v>
      </c>
      <c r="P97" s="58">
        <f>COUNTIFS(A:A,Player_1[[#This Row],[Tournament]],E:E,Player_1[[#This Row],[Round]])</f>
        <v>1</v>
      </c>
      <c r="Q97" s="58" t="str">
        <f t="shared" si="1"/>
        <v>2012 Carolina Clash presented by Dynamic Discs</v>
      </c>
      <c r="R97" s="58">
        <f>SUMIFS('Player 2 Rounds'!F:F,'Player 2 Rounds'!Q:Q,Q97,'Player 2 Rounds'!E:E,E97)</f>
        <v>0</v>
      </c>
      <c r="S97" s="58">
        <f>IF(AND(Player_1[[#This Row],[Opponent Score]]&gt;0,Player_1[[#This Row],[Opponent Score]]&gt;Player_1[[#This Row],[Score]],K:K=TRUE())=TRUE(),1,0)</f>
        <v>0</v>
      </c>
    </row>
    <row r="98" spans="1:19" x14ac:dyDescent="0.25">
      <c r="A98" s="58" t="s">
        <v>339</v>
      </c>
      <c r="B98" s="58" t="s">
        <v>9</v>
      </c>
      <c r="C98" s="58" t="s">
        <v>340</v>
      </c>
      <c r="D98" s="58" t="s">
        <v>17</v>
      </c>
      <c r="E98" s="58">
        <v>1</v>
      </c>
      <c r="F98">
        <v>52</v>
      </c>
      <c r="G98">
        <v>1036</v>
      </c>
      <c r="H98" s="58" t="s">
        <v>11</v>
      </c>
      <c r="I98" s="58" t="s">
        <v>11</v>
      </c>
      <c r="J98" s="58" t="b">
        <f>IF(COUNTIFS('Player 2 Rounds'!A:A,Player_1[[#This Row],[Tournament]],'Player 2 Rounds'!C:C,Player_1[[#This Row],[Date]])&gt;0,TRUE(),FALSE())</f>
        <v>1</v>
      </c>
      <c r="K98" s="58" t="b">
        <f>IF(COUNTIFS('Player 2 Rounds'!A:A,Player_1[[#This Row],[Tournament]],'Player 2 Rounds'!C:C,Player_1[[#This Row],[Date]],'Player 2 Rounds'!D:D,Player_1[[#This Row],[Division]])&gt;0,TRUE(),FALSE())</f>
        <v>1</v>
      </c>
      <c r="L98" s="58" t="str">
        <f>RIGHT(Player_1[[#This Row],[Date]],4)</f>
        <v>2018</v>
      </c>
      <c r="M98" s="58" t="str">
        <f>LEFT(Player_1[[#This Row],[Date]],FIND("-",Player_1[[#This Row],[Date]],1)-1)</f>
        <v>4</v>
      </c>
      <c r="N98" s="58" t="str">
        <f>MID(Player_1[[#This Row],[Date]],FIND("-",Player_1[[#This Row],[Date]],1)+1,3)</f>
        <v>May</v>
      </c>
      <c r="O98" s="5">
        <f>DATEVALUE(Player_1[[#This Row],[Month]]&amp;" "&amp;Player_1[[#This Row],[Day]]&amp;", "&amp;Player_1[[#This Row],[Year]])</f>
        <v>43224</v>
      </c>
      <c r="P98" s="58">
        <f>COUNTIFS(A:A,Player_1[[#This Row],[Tournament]],E:E,Player_1[[#This Row],[Round]])</f>
        <v>1</v>
      </c>
      <c r="Q98" s="58" t="str">
        <f t="shared" si="1"/>
        <v>2018 Arby's DFW presents the Nick Hyde Memorial - Pro Weekend - powered by Innova driven by Hyzerbomb</v>
      </c>
      <c r="R98" s="58">
        <f>SUMIFS('Player 2 Rounds'!F:F,'Player 2 Rounds'!Q:Q,Q98,'Player 2 Rounds'!E:E,E98)</f>
        <v>49</v>
      </c>
      <c r="S98" s="58">
        <f>IF(AND(Player_1[[#This Row],[Opponent Score]]&gt;0,Player_1[[#This Row],[Opponent Score]]&gt;Player_1[[#This Row],[Score]],K:K=TRUE())=TRUE(),1,0)</f>
        <v>0</v>
      </c>
    </row>
    <row r="99" spans="1:19" x14ac:dyDescent="0.25">
      <c r="A99" s="58" t="s">
        <v>250</v>
      </c>
      <c r="B99" s="58" t="s">
        <v>58</v>
      </c>
      <c r="C99" s="58" t="s">
        <v>336</v>
      </c>
      <c r="D99" s="58" t="s">
        <v>17</v>
      </c>
      <c r="E99" s="58">
        <v>1</v>
      </c>
      <c r="F99">
        <v>53</v>
      </c>
      <c r="G99">
        <v>1074</v>
      </c>
      <c r="H99" s="58" t="s">
        <v>11</v>
      </c>
      <c r="I99" s="58" t="s">
        <v>11</v>
      </c>
      <c r="J99" s="58" t="b">
        <f>IF(COUNTIFS('Player 2 Rounds'!A:A,Player_1[[#This Row],[Tournament]],'Player 2 Rounds'!C:C,Player_1[[#This Row],[Date]])&gt;0,TRUE(),FALSE())</f>
        <v>1</v>
      </c>
      <c r="K99" s="58" t="b">
        <f>IF(COUNTIFS('Player 2 Rounds'!A:A,Player_1[[#This Row],[Tournament]],'Player 2 Rounds'!C:C,Player_1[[#This Row],[Date]],'Player 2 Rounds'!D:D,Player_1[[#This Row],[Division]])&gt;0,TRUE(),FALSE())</f>
        <v>1</v>
      </c>
      <c r="L99" s="58" t="str">
        <f>RIGHT(Player_1[[#This Row],[Date]],4)</f>
        <v>2018</v>
      </c>
      <c r="M99" s="58" t="str">
        <f>LEFT(Player_1[[#This Row],[Date]],FIND("-",Player_1[[#This Row],[Date]],1)-1)</f>
        <v>26</v>
      </c>
      <c r="N99" s="58" t="str">
        <f>MID(Player_1[[#This Row],[Date]],FIND("-",Player_1[[#This Row],[Date]],1)+1,3)</f>
        <v>Apr</v>
      </c>
      <c r="O99" s="5">
        <f>DATEVALUE(Player_1[[#This Row],[Month]]&amp;" "&amp;Player_1[[#This Row],[Day]]&amp;", "&amp;Player_1[[#This Row],[Year]])</f>
        <v>43216</v>
      </c>
      <c r="P99" s="58">
        <f>COUNTIFS(A:A,Player_1[[#This Row],[Tournament]],E:E,Player_1[[#This Row],[Round]])</f>
        <v>2</v>
      </c>
      <c r="Q99" s="58" t="str">
        <f t="shared" si="1"/>
        <v>2018 Dynamic Discs Glass Blown Open - National Tour</v>
      </c>
      <c r="R99" s="58">
        <f>SUMIFS('Player 2 Rounds'!F:F,'Player 2 Rounds'!Q:Q,Q99,'Player 2 Rounds'!E:E,E99)</f>
        <v>56</v>
      </c>
      <c r="S99" s="58">
        <f>IF(AND(Player_1[[#This Row],[Opponent Score]]&gt;0,Player_1[[#This Row],[Opponent Score]]&gt;Player_1[[#This Row],[Score]],K:K=TRUE())=TRUE(),1,0)</f>
        <v>1</v>
      </c>
    </row>
    <row r="100" spans="1:19" x14ac:dyDescent="0.25">
      <c r="A100" s="58" t="s">
        <v>823</v>
      </c>
      <c r="B100" s="58" t="s">
        <v>9</v>
      </c>
      <c r="C100" s="58" t="s">
        <v>824</v>
      </c>
      <c r="D100" s="58" t="s">
        <v>17</v>
      </c>
      <c r="E100" s="58">
        <v>1</v>
      </c>
      <c r="F100">
        <v>52</v>
      </c>
      <c r="G100">
        <v>1026</v>
      </c>
      <c r="H100" s="58" t="s">
        <v>11</v>
      </c>
      <c r="I100" s="58" t="s">
        <v>11</v>
      </c>
      <c r="J100" s="58" t="b">
        <f>IF(COUNTIFS('Player 2 Rounds'!A:A,Player_1[[#This Row],[Tournament]],'Player 2 Rounds'!C:C,Player_1[[#This Row],[Date]])&gt;0,TRUE(),FALSE())</f>
        <v>0</v>
      </c>
      <c r="K100" s="58" t="b">
        <f>IF(COUNTIFS('Player 2 Rounds'!A:A,Player_1[[#This Row],[Tournament]],'Player 2 Rounds'!C:C,Player_1[[#This Row],[Date]],'Player 2 Rounds'!D:D,Player_1[[#This Row],[Division]])&gt;0,TRUE(),FALSE())</f>
        <v>0</v>
      </c>
      <c r="L100" s="58" t="str">
        <f>RIGHT(Player_1[[#This Row],[Date]],4)</f>
        <v>2011</v>
      </c>
      <c r="M100" s="58" t="str">
        <f>LEFT(Player_1[[#This Row],[Date]],FIND("-",Player_1[[#This Row],[Date]],1)-1)</f>
        <v>29</v>
      </c>
      <c r="N100" s="58" t="str">
        <f>MID(Player_1[[#This Row],[Date]],FIND("-",Player_1[[#This Row],[Date]],1)+1,3)</f>
        <v>Oct</v>
      </c>
      <c r="O100" s="5">
        <f>DATEVALUE(Player_1[[#This Row],[Month]]&amp;" "&amp;Player_1[[#This Row],[Day]]&amp;", "&amp;Player_1[[#This Row],[Year]])</f>
        <v>40845</v>
      </c>
      <c r="P100" s="58">
        <f>COUNTIFS(A:A,Player_1[[#This Row],[Tournament]],E:E,Player_1[[#This Row],[Round]])</f>
        <v>1</v>
      </c>
      <c r="Q100" s="58" t="str">
        <f t="shared" si="1"/>
        <v>2011 Oklahoma Open - Pro &amp; Adv</v>
      </c>
      <c r="R100" s="58">
        <f>SUMIFS('Player 2 Rounds'!F:F,'Player 2 Rounds'!Q:Q,Q100,'Player 2 Rounds'!E:E,E100)</f>
        <v>0</v>
      </c>
      <c r="S100" s="58">
        <f>IF(AND(Player_1[[#This Row],[Opponent Score]]&gt;0,Player_1[[#This Row],[Opponent Score]]&gt;Player_1[[#This Row],[Score]],K:K=TRUE())=TRUE(),1,0)</f>
        <v>0</v>
      </c>
    </row>
    <row r="101" spans="1:19" x14ac:dyDescent="0.25">
      <c r="A101" s="58" t="s">
        <v>825</v>
      </c>
      <c r="B101" s="58" t="s">
        <v>9</v>
      </c>
      <c r="C101" s="58" t="s">
        <v>197</v>
      </c>
      <c r="D101" s="58" t="s">
        <v>17</v>
      </c>
      <c r="E101" s="58">
        <v>1</v>
      </c>
      <c r="F101">
        <v>59</v>
      </c>
      <c r="G101">
        <v>1020</v>
      </c>
      <c r="H101" s="58" t="s">
        <v>11</v>
      </c>
      <c r="I101" s="58" t="s">
        <v>11</v>
      </c>
      <c r="J101" s="58" t="b">
        <f>IF(COUNTIFS('Player 2 Rounds'!A:A,Player_1[[#This Row],[Tournament]],'Player 2 Rounds'!C:C,Player_1[[#This Row],[Date]])&gt;0,TRUE(),FALSE())</f>
        <v>0</v>
      </c>
      <c r="K101" s="58" t="b">
        <f>IF(COUNTIFS('Player 2 Rounds'!A:A,Player_1[[#This Row],[Tournament]],'Player 2 Rounds'!C:C,Player_1[[#This Row],[Date]],'Player 2 Rounds'!D:D,Player_1[[#This Row],[Division]])&gt;0,TRUE(),FALSE())</f>
        <v>0</v>
      </c>
      <c r="L101" s="58" t="str">
        <f>RIGHT(Player_1[[#This Row],[Date]],4)</f>
        <v>2011</v>
      </c>
      <c r="M101" s="58" t="str">
        <f>LEFT(Player_1[[#This Row],[Date]],FIND("-",Player_1[[#This Row],[Date]],1)-1)</f>
        <v>5</v>
      </c>
      <c r="N101" s="58" t="str">
        <f>MID(Player_1[[#This Row],[Date]],FIND("-",Player_1[[#This Row],[Date]],1)+1,3)</f>
        <v>Nov</v>
      </c>
      <c r="O101" s="5">
        <f>DATEVALUE(Player_1[[#This Row],[Month]]&amp;" "&amp;Player_1[[#This Row],[Day]]&amp;", "&amp;Player_1[[#This Row],[Year]])</f>
        <v>40852</v>
      </c>
      <c r="P101" s="58">
        <f>COUNTIFS(A:A,Player_1[[#This Row],[Tournament]],E:E,Player_1[[#This Row],[Round]])</f>
        <v>1</v>
      </c>
      <c r="Q101" s="58" t="str">
        <f t="shared" si="1"/>
        <v>2011 21st Veterans Park Open - Pro</v>
      </c>
      <c r="R101" s="58">
        <f>SUMIFS('Player 2 Rounds'!F:F,'Player 2 Rounds'!Q:Q,Q101,'Player 2 Rounds'!E:E,E101)</f>
        <v>0</v>
      </c>
      <c r="S101" s="58">
        <f>IF(AND(Player_1[[#This Row],[Opponent Score]]&gt;0,Player_1[[#This Row],[Opponent Score]]&gt;Player_1[[#This Row],[Score]],K:K=TRUE())=TRUE(),1,0)</f>
        <v>0</v>
      </c>
    </row>
    <row r="102" spans="1:19" x14ac:dyDescent="0.25">
      <c r="A102" s="58" t="s">
        <v>89</v>
      </c>
      <c r="B102" s="58" t="s">
        <v>14</v>
      </c>
      <c r="C102" s="58" t="s">
        <v>117</v>
      </c>
      <c r="D102" s="58" t="s">
        <v>17</v>
      </c>
      <c r="E102" s="58">
        <v>1</v>
      </c>
      <c r="F102">
        <v>61</v>
      </c>
      <c r="G102">
        <v>998</v>
      </c>
      <c r="H102" s="58" t="s">
        <v>11</v>
      </c>
      <c r="I102" s="58" t="s">
        <v>11</v>
      </c>
      <c r="J102" s="58" t="b">
        <f>IF(COUNTIFS('Player 2 Rounds'!A:A,Player_1[[#This Row],[Tournament]],'Player 2 Rounds'!C:C,Player_1[[#This Row],[Date]])&gt;0,TRUE(),FALSE())</f>
        <v>1</v>
      </c>
      <c r="K102" s="58" t="b">
        <f>IF(COUNTIFS('Player 2 Rounds'!A:A,Player_1[[#This Row],[Tournament]],'Player 2 Rounds'!C:C,Player_1[[#This Row],[Date]],'Player 2 Rounds'!D:D,Player_1[[#This Row],[Division]])&gt;0,TRUE(),FALSE())</f>
        <v>1</v>
      </c>
      <c r="L102" s="58" t="str">
        <f>RIGHT(Player_1[[#This Row],[Date]],4)</f>
        <v>2011</v>
      </c>
      <c r="M102" s="58" t="str">
        <f>LEFT(Player_1[[#This Row],[Date]],FIND("-",Player_1[[#This Row],[Date]],1)-1)</f>
        <v>12</v>
      </c>
      <c r="N102" s="58" t="str">
        <f>MID(Player_1[[#This Row],[Date]],FIND("-",Player_1[[#This Row],[Date]],1)+1,3)</f>
        <v>Nov</v>
      </c>
      <c r="O102" s="5">
        <f>DATEVALUE(Player_1[[#This Row],[Month]]&amp;" "&amp;Player_1[[#This Row],[Day]]&amp;", "&amp;Player_1[[#This Row],[Year]])</f>
        <v>40859</v>
      </c>
      <c r="P102" s="58">
        <f>COUNTIFS(A:A,Player_1[[#This Row],[Tournament]],E:E,Player_1[[#This Row],[Round]])</f>
        <v>1</v>
      </c>
      <c r="Q102" s="58" t="str">
        <f t="shared" si="1"/>
        <v>2011 Moccasin Lake Open</v>
      </c>
      <c r="R102" s="58">
        <f>SUMIFS('Player 2 Rounds'!F:F,'Player 2 Rounds'!Q:Q,Q102,'Player 2 Rounds'!E:E,E102)</f>
        <v>57</v>
      </c>
      <c r="S102" s="58">
        <f>IF(AND(Player_1[[#This Row],[Opponent Score]]&gt;0,Player_1[[#This Row],[Opponent Score]]&gt;Player_1[[#This Row],[Score]],K:K=TRUE())=TRUE(),1,0)</f>
        <v>0</v>
      </c>
    </row>
    <row r="103" spans="1:19" x14ac:dyDescent="0.25">
      <c r="A103" s="58" t="s">
        <v>826</v>
      </c>
      <c r="B103" s="58" t="s">
        <v>9</v>
      </c>
      <c r="C103" s="58" t="s">
        <v>365</v>
      </c>
      <c r="D103" s="58" t="s">
        <v>17</v>
      </c>
      <c r="E103" s="58">
        <v>1</v>
      </c>
      <c r="F103">
        <v>53</v>
      </c>
      <c r="G103">
        <v>1067</v>
      </c>
      <c r="H103" s="58" t="s">
        <v>11</v>
      </c>
      <c r="I103" s="58" t="s">
        <v>11</v>
      </c>
      <c r="J103" s="58" t="b">
        <f>IF(COUNTIFS('Player 2 Rounds'!A:A,Player_1[[#This Row],[Tournament]],'Player 2 Rounds'!C:C,Player_1[[#This Row],[Date]])&gt;0,TRUE(),FALSE())</f>
        <v>0</v>
      </c>
      <c r="K103" s="58" t="b">
        <f>IF(COUNTIFS('Player 2 Rounds'!A:A,Player_1[[#This Row],[Tournament]],'Player 2 Rounds'!C:C,Player_1[[#This Row],[Date]],'Player 2 Rounds'!D:D,Player_1[[#This Row],[Division]])&gt;0,TRUE(),FALSE())</f>
        <v>0</v>
      </c>
      <c r="L103" s="58" t="str">
        <f>RIGHT(Player_1[[#This Row],[Date]],4)</f>
        <v>2018</v>
      </c>
      <c r="M103" s="58" t="str">
        <f>LEFT(Player_1[[#This Row],[Date]],FIND("-",Player_1[[#This Row],[Date]],1)-1)</f>
        <v>20</v>
      </c>
      <c r="N103" s="58" t="str">
        <f>MID(Player_1[[#This Row],[Date]],FIND("-",Player_1[[#This Row],[Date]],1)+1,3)</f>
        <v>Jul</v>
      </c>
      <c r="O103" s="5">
        <f>DATEVALUE(Player_1[[#This Row],[Month]]&amp;" "&amp;Player_1[[#This Row],[Day]]&amp;", "&amp;Player_1[[#This Row],[Year]])</f>
        <v>43301</v>
      </c>
      <c r="P103" s="58">
        <f>COUNTIFS(A:A,Player_1[[#This Row],[Tournament]],E:E,Player_1[[#This Row],[Round]])</f>
        <v>1</v>
      </c>
      <c r="Q103" s="58" t="str">
        <f t="shared" si="1"/>
        <v>2018 The Open - EPT#4</v>
      </c>
      <c r="R103" s="58">
        <f>SUMIFS('Player 2 Rounds'!F:F,'Player 2 Rounds'!Q:Q,Q103,'Player 2 Rounds'!E:E,E103)</f>
        <v>0</v>
      </c>
      <c r="S103" s="58">
        <f>IF(AND(Player_1[[#This Row],[Opponent Score]]&gt;0,Player_1[[#This Row],[Opponent Score]]&gt;Player_1[[#This Row],[Score]],K:K=TRUE())=TRUE(),1,0)</f>
        <v>0</v>
      </c>
    </row>
    <row r="104" spans="1:19" x14ac:dyDescent="0.25">
      <c r="A104" s="58" t="s">
        <v>827</v>
      </c>
      <c r="B104" s="58" t="s">
        <v>12</v>
      </c>
      <c r="C104" s="58" t="s">
        <v>828</v>
      </c>
      <c r="D104" s="58" t="s">
        <v>17</v>
      </c>
      <c r="E104" s="58">
        <v>1</v>
      </c>
      <c r="F104">
        <v>59</v>
      </c>
      <c r="G104">
        <v>1029</v>
      </c>
      <c r="H104" s="58" t="s">
        <v>11</v>
      </c>
      <c r="I104" s="58" t="s">
        <v>11</v>
      </c>
      <c r="J104" s="58" t="b">
        <f>IF(COUNTIFS('Player 2 Rounds'!A:A,Player_1[[#This Row],[Tournament]],'Player 2 Rounds'!C:C,Player_1[[#This Row],[Date]])&gt;0,TRUE(),FALSE())</f>
        <v>0</v>
      </c>
      <c r="K104" s="58" t="b">
        <f>IF(COUNTIFS('Player 2 Rounds'!A:A,Player_1[[#This Row],[Tournament]],'Player 2 Rounds'!C:C,Player_1[[#This Row],[Date]],'Player 2 Rounds'!D:D,Player_1[[#This Row],[Division]])&gt;0,TRUE(),FALSE())</f>
        <v>0</v>
      </c>
      <c r="L104" s="58" t="str">
        <f>RIGHT(Player_1[[#This Row],[Date]],4)</f>
        <v>2011</v>
      </c>
      <c r="M104" s="58" t="str">
        <f>LEFT(Player_1[[#This Row],[Date]],FIND("-",Player_1[[#This Row],[Date]],1)-1)</f>
        <v>9</v>
      </c>
      <c r="N104" s="58" t="str">
        <f>MID(Player_1[[#This Row],[Date]],FIND("-",Player_1[[#This Row],[Date]],1)+1,3)</f>
        <v>Oct</v>
      </c>
      <c r="O104" s="5">
        <f>DATEVALUE(Player_1[[#This Row],[Month]]&amp;" "&amp;Player_1[[#This Row],[Day]]&amp;", "&amp;Player_1[[#This Row],[Year]])</f>
        <v>40825</v>
      </c>
      <c r="P104" s="58">
        <f>COUNTIFS(A:A,Player_1[[#This Row],[Tournament]],E:E,Player_1[[#This Row],[Round]])</f>
        <v>1</v>
      </c>
      <c r="Q104" s="58" t="str">
        <f t="shared" si="1"/>
        <v>2011 The Battle of Stoney Hill</v>
      </c>
      <c r="R104" s="58">
        <f>SUMIFS('Player 2 Rounds'!F:F,'Player 2 Rounds'!Q:Q,Q104,'Player 2 Rounds'!E:E,E104)</f>
        <v>0</v>
      </c>
      <c r="S104" s="58">
        <f>IF(AND(Player_1[[#This Row],[Opponent Score]]&gt;0,Player_1[[#This Row],[Opponent Score]]&gt;Player_1[[#This Row],[Score]],K:K=TRUE())=TRUE(),1,0)</f>
        <v>0</v>
      </c>
    </row>
    <row r="105" spans="1:19" x14ac:dyDescent="0.25">
      <c r="A105" s="58" t="s">
        <v>362</v>
      </c>
      <c r="B105" s="58" t="s">
        <v>9</v>
      </c>
      <c r="C105" s="58" t="s">
        <v>363</v>
      </c>
      <c r="D105" s="58" t="s">
        <v>17</v>
      </c>
      <c r="E105" s="58">
        <v>1</v>
      </c>
      <c r="F105">
        <v>58</v>
      </c>
      <c r="G105">
        <v>1050</v>
      </c>
      <c r="H105" s="58" t="s">
        <v>11</v>
      </c>
      <c r="I105" s="58" t="s">
        <v>11</v>
      </c>
      <c r="J105" s="58" t="b">
        <f>IF(COUNTIFS('Player 2 Rounds'!A:A,Player_1[[#This Row],[Tournament]],'Player 2 Rounds'!C:C,Player_1[[#This Row],[Date]])&gt;0,TRUE(),FALSE())</f>
        <v>1</v>
      </c>
      <c r="K105" s="58" t="b">
        <f>IF(COUNTIFS('Player 2 Rounds'!A:A,Player_1[[#This Row],[Tournament]],'Player 2 Rounds'!C:C,Player_1[[#This Row],[Date]],'Player 2 Rounds'!D:D,Player_1[[#This Row],[Division]])&gt;0,TRUE(),FALSE())</f>
        <v>1</v>
      </c>
      <c r="L105" s="58" t="str">
        <f>RIGHT(Player_1[[#This Row],[Date]],4)</f>
        <v>2018</v>
      </c>
      <c r="M105" s="58" t="str">
        <f>LEFT(Player_1[[#This Row],[Date]],FIND("-",Player_1[[#This Row],[Date]],1)-1)</f>
        <v>9</v>
      </c>
      <c r="N105" s="58" t="str">
        <f>MID(Player_1[[#This Row],[Date]],FIND("-",Player_1[[#This Row],[Date]],1)+1,3)</f>
        <v>Aug</v>
      </c>
      <c r="O105" s="5">
        <f>DATEVALUE(Player_1[[#This Row],[Month]]&amp;" "&amp;Player_1[[#This Row],[Day]]&amp;", "&amp;Player_1[[#This Row],[Year]])</f>
        <v>43321</v>
      </c>
      <c r="P105" s="58">
        <f>COUNTIFS(A:A,Player_1[[#This Row],[Tournament]],E:E,Player_1[[#This Row],[Round]])</f>
        <v>2</v>
      </c>
      <c r="Q105" s="58" t="str">
        <f t="shared" si="1"/>
        <v>2018 DGPT - Discraft Ledgestone Insurance Open</v>
      </c>
      <c r="R105" s="58">
        <f>SUMIFS('Player 2 Rounds'!F:F,'Player 2 Rounds'!Q:Q,Q105,'Player 2 Rounds'!E:E,E105)</f>
        <v>63</v>
      </c>
      <c r="S105" s="58">
        <f>IF(AND(Player_1[[#This Row],[Opponent Score]]&gt;0,Player_1[[#This Row],[Opponent Score]]&gt;Player_1[[#This Row],[Score]],K:K=TRUE())=TRUE(),1,0)</f>
        <v>1</v>
      </c>
    </row>
    <row r="106" spans="1:19" x14ac:dyDescent="0.25">
      <c r="A106" s="58" t="s">
        <v>829</v>
      </c>
      <c r="B106" s="58" t="s">
        <v>14</v>
      </c>
      <c r="C106" s="58" t="s">
        <v>830</v>
      </c>
      <c r="D106" s="58" t="s">
        <v>17</v>
      </c>
      <c r="E106" s="58">
        <v>1</v>
      </c>
      <c r="F106">
        <v>54</v>
      </c>
      <c r="G106">
        <v>1030</v>
      </c>
      <c r="H106" s="58" t="s">
        <v>11</v>
      </c>
      <c r="I106" s="58" t="s">
        <v>11</v>
      </c>
      <c r="J106" s="58" t="b">
        <f>IF(COUNTIFS('Player 2 Rounds'!A:A,Player_1[[#This Row],[Tournament]],'Player 2 Rounds'!C:C,Player_1[[#This Row],[Date]])&gt;0,TRUE(),FALSE())</f>
        <v>0</v>
      </c>
      <c r="K106" s="58" t="b">
        <f>IF(COUNTIFS('Player 2 Rounds'!A:A,Player_1[[#This Row],[Tournament]],'Player 2 Rounds'!C:C,Player_1[[#This Row],[Date]],'Player 2 Rounds'!D:D,Player_1[[#This Row],[Division]])&gt;0,TRUE(),FALSE())</f>
        <v>0</v>
      </c>
      <c r="L106" s="58" t="str">
        <f>RIGHT(Player_1[[#This Row],[Date]],4)</f>
        <v>2011</v>
      </c>
      <c r="M106" s="58" t="str">
        <f>LEFT(Player_1[[#This Row],[Date]],FIND("-",Player_1[[#This Row],[Date]],1)-1)</f>
        <v>15</v>
      </c>
      <c r="N106" s="58" t="str">
        <f>MID(Player_1[[#This Row],[Date]],FIND("-",Player_1[[#This Row],[Date]],1)+1,3)</f>
        <v>Oct</v>
      </c>
      <c r="O106" s="5">
        <f>DATEVALUE(Player_1[[#This Row],[Month]]&amp;" "&amp;Player_1[[#This Row],[Day]]&amp;", "&amp;Player_1[[#This Row],[Year]])</f>
        <v>40831</v>
      </c>
      <c r="P106" s="58">
        <f>COUNTIFS(A:A,Player_1[[#This Row],[Tournament]],E:E,Player_1[[#This Row],[Round]])</f>
        <v>1</v>
      </c>
      <c r="Q106" s="58" t="str">
        <f t="shared" si="1"/>
        <v>2011 Spike Hyzer Presents: The 26th Sneeky Pete Classic</v>
      </c>
      <c r="R106" s="58">
        <f>SUMIFS('Player 2 Rounds'!F:F,'Player 2 Rounds'!Q:Q,Q106,'Player 2 Rounds'!E:E,E106)</f>
        <v>0</v>
      </c>
      <c r="S106" s="58">
        <f>IF(AND(Player_1[[#This Row],[Opponent Score]]&gt;0,Player_1[[#This Row],[Opponent Score]]&gt;Player_1[[#This Row],[Score]],K:K=TRUE())=TRUE(),1,0)</f>
        <v>0</v>
      </c>
    </row>
    <row r="107" spans="1:19" x14ac:dyDescent="0.25">
      <c r="A107" s="58" t="s">
        <v>831</v>
      </c>
      <c r="B107" s="58" t="s">
        <v>14</v>
      </c>
      <c r="C107" s="58" t="s">
        <v>832</v>
      </c>
      <c r="D107" s="58" t="s">
        <v>17</v>
      </c>
      <c r="E107" s="58">
        <v>1</v>
      </c>
      <c r="F107">
        <v>46</v>
      </c>
      <c r="G107">
        <v>1048</v>
      </c>
      <c r="H107" s="58" t="s">
        <v>11</v>
      </c>
      <c r="I107" s="58" t="s">
        <v>11</v>
      </c>
      <c r="J107" s="58" t="b">
        <f>IF(COUNTIFS('Player 2 Rounds'!A:A,Player_1[[#This Row],[Tournament]],'Player 2 Rounds'!C:C,Player_1[[#This Row],[Date]])&gt;0,TRUE(),FALSE())</f>
        <v>0</v>
      </c>
      <c r="K107" s="58" t="b">
        <f>IF(COUNTIFS('Player 2 Rounds'!A:A,Player_1[[#This Row],[Tournament]],'Player 2 Rounds'!C:C,Player_1[[#This Row],[Date]],'Player 2 Rounds'!D:D,Player_1[[#This Row],[Division]])&gt;0,TRUE(),FALSE())</f>
        <v>0</v>
      </c>
      <c r="L107" s="58" t="str">
        <f>RIGHT(Player_1[[#This Row],[Date]],4)</f>
        <v>2012</v>
      </c>
      <c r="M107" s="58" t="str">
        <f>LEFT(Player_1[[#This Row],[Date]],FIND("-",Player_1[[#This Row],[Date]],1)-1)</f>
        <v>28</v>
      </c>
      <c r="N107" s="58" t="str">
        <f>MID(Player_1[[#This Row],[Date]],FIND("-",Player_1[[#This Row],[Date]],1)+1,3)</f>
        <v>Jan</v>
      </c>
      <c r="O107" s="5">
        <f>DATEVALUE(Player_1[[#This Row],[Month]]&amp;" "&amp;Player_1[[#This Row],[Day]]&amp;", "&amp;Player_1[[#This Row],[Year]])</f>
        <v>40936</v>
      </c>
      <c r="P107" s="58">
        <f>COUNTIFS(A:A,Player_1[[#This Row],[Tournament]],E:E,Player_1[[#This Row],[Round]])</f>
        <v>1</v>
      </c>
      <c r="Q107" s="58" t="str">
        <f t="shared" si="1"/>
        <v>2012 11th Annual SW Florida Open</v>
      </c>
      <c r="R107" s="58">
        <f>SUMIFS('Player 2 Rounds'!F:F,'Player 2 Rounds'!Q:Q,Q107,'Player 2 Rounds'!E:E,E107)</f>
        <v>0</v>
      </c>
      <c r="S107" s="58">
        <f>IF(AND(Player_1[[#This Row],[Opponent Score]]&gt;0,Player_1[[#This Row],[Opponent Score]]&gt;Player_1[[#This Row],[Score]],K:K=TRUE())=TRUE(),1,0)</f>
        <v>0</v>
      </c>
    </row>
    <row r="108" spans="1:19" x14ac:dyDescent="0.25">
      <c r="A108" s="58" t="s">
        <v>833</v>
      </c>
      <c r="B108" s="58" t="s">
        <v>9</v>
      </c>
      <c r="C108" s="58" t="s">
        <v>834</v>
      </c>
      <c r="D108" s="58" t="s">
        <v>17</v>
      </c>
      <c r="E108" s="58">
        <v>1</v>
      </c>
      <c r="F108">
        <v>48</v>
      </c>
      <c r="G108">
        <v>1062</v>
      </c>
      <c r="H108" s="58" t="s">
        <v>11</v>
      </c>
      <c r="I108" s="58" t="s">
        <v>11</v>
      </c>
      <c r="J108" s="58" t="b">
        <f>IF(COUNTIFS('Player 2 Rounds'!A:A,Player_1[[#This Row],[Tournament]],'Player 2 Rounds'!C:C,Player_1[[#This Row],[Date]])&gt;0,TRUE(),FALSE())</f>
        <v>0</v>
      </c>
      <c r="K108" s="58" t="b">
        <f>IF(COUNTIFS('Player 2 Rounds'!A:A,Player_1[[#This Row],[Tournament]],'Player 2 Rounds'!C:C,Player_1[[#This Row],[Date]],'Player 2 Rounds'!D:D,Player_1[[#This Row],[Division]])&gt;0,TRUE(),FALSE())</f>
        <v>0</v>
      </c>
      <c r="L108" s="58" t="str">
        <f>RIGHT(Player_1[[#This Row],[Date]],4)</f>
        <v>2018</v>
      </c>
      <c r="M108" s="58" t="str">
        <f>LEFT(Player_1[[#This Row],[Date]],FIND("-",Player_1[[#This Row],[Date]],1)-1)</f>
        <v>28</v>
      </c>
      <c r="N108" s="58" t="str">
        <f>MID(Player_1[[#This Row],[Date]],FIND("-",Player_1[[#This Row],[Date]],1)+1,3)</f>
        <v>Jun</v>
      </c>
      <c r="O108" s="5">
        <f>DATEVALUE(Player_1[[#This Row],[Month]]&amp;" "&amp;Player_1[[#This Row],[Day]]&amp;", "&amp;Player_1[[#This Row],[Year]])</f>
        <v>43279</v>
      </c>
      <c r="P108" s="58">
        <f>COUNTIFS(A:A,Player_1[[#This Row],[Tournament]],E:E,Player_1[[#This Row],[Round]])</f>
        <v>1</v>
      </c>
      <c r="Q108" s="58" t="str">
        <f t="shared" si="1"/>
        <v>2018 Latitude 64 Tyyni Sponsored by Dynamic Discs</v>
      </c>
      <c r="R108" s="58">
        <f>SUMIFS('Player 2 Rounds'!F:F,'Player 2 Rounds'!Q:Q,Q108,'Player 2 Rounds'!E:E,E108)</f>
        <v>0</v>
      </c>
      <c r="S108" s="58">
        <f>IF(AND(Player_1[[#This Row],[Opponent Score]]&gt;0,Player_1[[#This Row],[Opponent Score]]&gt;Player_1[[#This Row],[Score]],K:K=TRUE())=TRUE(),1,0)</f>
        <v>0</v>
      </c>
    </row>
    <row r="109" spans="1:19" x14ac:dyDescent="0.25">
      <c r="A109" s="58" t="s">
        <v>123</v>
      </c>
      <c r="B109" s="58" t="s">
        <v>14</v>
      </c>
      <c r="C109" s="58" t="s">
        <v>124</v>
      </c>
      <c r="D109" s="58" t="s">
        <v>17</v>
      </c>
      <c r="E109" s="58">
        <v>1</v>
      </c>
      <c r="F109">
        <v>46</v>
      </c>
      <c r="G109">
        <v>1063</v>
      </c>
      <c r="H109" s="58" t="s">
        <v>11</v>
      </c>
      <c r="I109" s="58" t="s">
        <v>11</v>
      </c>
      <c r="J109" s="58" t="b">
        <f>IF(COUNTIFS('Player 2 Rounds'!A:A,Player_1[[#This Row],[Tournament]],'Player 2 Rounds'!C:C,Player_1[[#This Row],[Date]])&gt;0,TRUE(),FALSE())</f>
        <v>0</v>
      </c>
      <c r="K109" s="58" t="b">
        <f>IF(COUNTIFS('Player 2 Rounds'!A:A,Player_1[[#This Row],[Tournament]],'Player 2 Rounds'!C:C,Player_1[[#This Row],[Date]],'Player 2 Rounds'!D:D,Player_1[[#This Row],[Division]])&gt;0,TRUE(),FALSE())</f>
        <v>0</v>
      </c>
      <c r="L109" s="58" t="str">
        <f>RIGHT(Player_1[[#This Row],[Date]],4)</f>
        <v>2012</v>
      </c>
      <c r="M109" s="58" t="str">
        <f>LEFT(Player_1[[#This Row],[Date]],FIND("-",Player_1[[#This Row],[Date]],1)-1)</f>
        <v>11</v>
      </c>
      <c r="N109" s="58" t="str">
        <f>MID(Player_1[[#This Row],[Date]],FIND("-",Player_1[[#This Row],[Date]],1)+1,3)</f>
        <v>Feb</v>
      </c>
      <c r="O109" s="5">
        <f>DATEVALUE(Player_1[[#This Row],[Month]]&amp;" "&amp;Player_1[[#This Row],[Day]]&amp;", "&amp;Player_1[[#This Row],[Year]])</f>
        <v>40950</v>
      </c>
      <c r="P109" s="58">
        <f>COUNTIFS(A:A,Player_1[[#This Row],[Tournament]],E:E,Player_1[[#This Row],[Round]])</f>
        <v>1</v>
      </c>
      <c r="Q109" s="58" t="str">
        <f t="shared" si="1"/>
        <v>2012 Barnett Park's Disc Golf Championships</v>
      </c>
      <c r="R109" s="58">
        <f>SUMIFS('Player 2 Rounds'!F:F,'Player 2 Rounds'!Q:Q,Q109,'Player 2 Rounds'!E:E,E109)</f>
        <v>0</v>
      </c>
      <c r="S109" s="58">
        <f>IF(AND(Player_1[[#This Row],[Opponent Score]]&gt;0,Player_1[[#This Row],[Opponent Score]]&gt;Player_1[[#This Row],[Score]],K:K=TRUE())=TRUE(),1,0)</f>
        <v>0</v>
      </c>
    </row>
    <row r="110" spans="1:19" x14ac:dyDescent="0.25">
      <c r="A110" s="58" t="s">
        <v>118</v>
      </c>
      <c r="B110" s="58" t="s">
        <v>12</v>
      </c>
      <c r="C110" s="58" t="s">
        <v>119</v>
      </c>
      <c r="D110" s="58" t="s">
        <v>17</v>
      </c>
      <c r="E110" s="58">
        <v>1</v>
      </c>
      <c r="F110">
        <v>50</v>
      </c>
      <c r="G110">
        <v>1016</v>
      </c>
      <c r="H110" s="58" t="s">
        <v>11</v>
      </c>
      <c r="I110" s="58" t="s">
        <v>11</v>
      </c>
      <c r="J110" s="58" t="b">
        <f>IF(COUNTIFS('Player 2 Rounds'!A:A,Player_1[[#This Row],[Tournament]],'Player 2 Rounds'!C:C,Player_1[[#This Row],[Date]])&gt;0,TRUE(),FALSE())</f>
        <v>0</v>
      </c>
      <c r="K110" s="58" t="b">
        <f>IF(COUNTIFS('Player 2 Rounds'!A:A,Player_1[[#This Row],[Tournament]],'Player 2 Rounds'!C:C,Player_1[[#This Row],[Date]],'Player 2 Rounds'!D:D,Player_1[[#This Row],[Division]])&gt;0,TRUE(),FALSE())</f>
        <v>0</v>
      </c>
      <c r="L110" s="58" t="str">
        <f>RIGHT(Player_1[[#This Row],[Date]],4)</f>
        <v>2012</v>
      </c>
      <c r="M110" s="58" t="str">
        <f>LEFT(Player_1[[#This Row],[Date]],FIND("-",Player_1[[#This Row],[Date]],1)-1)</f>
        <v>14</v>
      </c>
      <c r="N110" s="58" t="str">
        <f>MID(Player_1[[#This Row],[Date]],FIND("-",Player_1[[#This Row],[Date]],1)+1,3)</f>
        <v>Jan</v>
      </c>
      <c r="O110" s="5">
        <f>DATEVALUE(Player_1[[#This Row],[Month]]&amp;" "&amp;Player_1[[#This Row],[Day]]&amp;", "&amp;Player_1[[#This Row],[Year]])</f>
        <v>40922</v>
      </c>
      <c r="P110" s="58">
        <f>COUNTIFS(A:A,Player_1[[#This Row],[Tournament]],E:E,Player_1[[#This Row],[Round]])</f>
        <v>1</v>
      </c>
      <c r="Q110" s="58" t="str">
        <f t="shared" si="1"/>
        <v>Tocobaga Games 2012</v>
      </c>
      <c r="R110" s="58">
        <f>SUMIFS('Player 2 Rounds'!F:F,'Player 2 Rounds'!Q:Q,Q110,'Player 2 Rounds'!E:E,E110)</f>
        <v>0</v>
      </c>
      <c r="S110" s="58">
        <f>IF(AND(Player_1[[#This Row],[Opponent Score]]&gt;0,Player_1[[#This Row],[Opponent Score]]&gt;Player_1[[#This Row],[Score]],K:K=TRUE())=TRUE(),1,0)</f>
        <v>0</v>
      </c>
    </row>
    <row r="111" spans="1:19" x14ac:dyDescent="0.25">
      <c r="A111" s="58" t="s">
        <v>835</v>
      </c>
      <c r="B111" s="58" t="s">
        <v>14</v>
      </c>
      <c r="C111" s="58" t="s">
        <v>215</v>
      </c>
      <c r="D111" s="58" t="s">
        <v>17</v>
      </c>
      <c r="E111" s="58">
        <v>1</v>
      </c>
      <c r="F111">
        <v>49</v>
      </c>
      <c r="G111">
        <v>993</v>
      </c>
      <c r="H111" s="58" t="s">
        <v>11</v>
      </c>
      <c r="I111" s="58" t="s">
        <v>11</v>
      </c>
      <c r="J111" s="58" t="b">
        <f>IF(COUNTIFS('Player 2 Rounds'!A:A,Player_1[[#This Row],[Tournament]],'Player 2 Rounds'!C:C,Player_1[[#This Row],[Date]])&gt;0,TRUE(),FALSE())</f>
        <v>0</v>
      </c>
      <c r="K111" s="58" t="b">
        <f>IF(COUNTIFS('Player 2 Rounds'!A:A,Player_1[[#This Row],[Tournament]],'Player 2 Rounds'!C:C,Player_1[[#This Row],[Date]],'Player 2 Rounds'!D:D,Player_1[[#This Row],[Division]])&gt;0,TRUE(),FALSE())</f>
        <v>0</v>
      </c>
      <c r="L111" s="58" t="str">
        <f>RIGHT(Player_1[[#This Row],[Date]],4)</f>
        <v>2011</v>
      </c>
      <c r="M111" s="58" t="str">
        <f>LEFT(Player_1[[#This Row],[Date]],FIND("-",Player_1[[#This Row],[Date]],1)-1)</f>
        <v>10</v>
      </c>
      <c r="N111" s="58" t="str">
        <f>MID(Player_1[[#This Row],[Date]],FIND("-",Player_1[[#This Row],[Date]],1)+1,3)</f>
        <v>Dec</v>
      </c>
      <c r="O111" s="5">
        <f>DATEVALUE(Player_1[[#This Row],[Month]]&amp;" "&amp;Player_1[[#This Row],[Day]]&amp;", "&amp;Player_1[[#This Row],[Year]])</f>
        <v>40887</v>
      </c>
      <c r="P111" s="58">
        <f>COUNTIFS(A:A,Player_1[[#This Row],[Tournament]],E:E,Player_1[[#This Row],[Round]])</f>
        <v>1</v>
      </c>
      <c r="Q111" s="58" t="str">
        <f t="shared" si="1"/>
        <v>2011 Sun King presents Tour del Sol Finals</v>
      </c>
      <c r="R111" s="58">
        <f>SUMIFS('Player 2 Rounds'!F:F,'Player 2 Rounds'!Q:Q,Q111,'Player 2 Rounds'!E:E,E111)</f>
        <v>0</v>
      </c>
      <c r="S111" s="58">
        <f>IF(AND(Player_1[[#This Row],[Opponent Score]]&gt;0,Player_1[[#This Row],[Opponent Score]]&gt;Player_1[[#This Row],[Score]],K:K=TRUE())=TRUE(),1,0)</f>
        <v>0</v>
      </c>
    </row>
    <row r="112" spans="1:19" x14ac:dyDescent="0.25">
      <c r="A112" s="58" t="s">
        <v>357</v>
      </c>
      <c r="B112" s="58" t="s">
        <v>13</v>
      </c>
      <c r="C112" s="58" t="s">
        <v>358</v>
      </c>
      <c r="D112" s="58" t="s">
        <v>17</v>
      </c>
      <c r="E112" s="58">
        <v>1</v>
      </c>
      <c r="F112">
        <v>59</v>
      </c>
      <c r="G112">
        <v>1018</v>
      </c>
      <c r="H112" s="58" t="s">
        <v>11</v>
      </c>
      <c r="I112" s="58" t="s">
        <v>11</v>
      </c>
      <c r="J112" s="58" t="b">
        <f>IF(COUNTIFS('Player 2 Rounds'!A:A,Player_1[[#This Row],[Tournament]],'Player 2 Rounds'!C:C,Player_1[[#This Row],[Date]])&gt;0,TRUE(),FALSE())</f>
        <v>1</v>
      </c>
      <c r="K112" s="58" t="b">
        <f>IF(COUNTIFS('Player 2 Rounds'!A:A,Player_1[[#This Row],[Tournament]],'Player 2 Rounds'!C:C,Player_1[[#This Row],[Date]],'Player 2 Rounds'!D:D,Player_1[[#This Row],[Division]])&gt;0,TRUE(),FALSE())</f>
        <v>1</v>
      </c>
      <c r="L112" s="58" t="str">
        <f>RIGHT(Player_1[[#This Row],[Date]],4)</f>
        <v>2018</v>
      </c>
      <c r="M112" s="58" t="str">
        <f>LEFT(Player_1[[#This Row],[Date]],FIND("-",Player_1[[#This Row],[Date]],1)-1)</f>
        <v>12</v>
      </c>
      <c r="N112" s="58" t="str">
        <f>MID(Player_1[[#This Row],[Date]],FIND("-",Player_1[[#This Row],[Date]],1)+1,3)</f>
        <v>Jul</v>
      </c>
      <c r="O112" s="5">
        <f>DATEVALUE(Player_1[[#This Row],[Month]]&amp;" "&amp;Player_1[[#This Row],[Day]]&amp;", "&amp;Player_1[[#This Row],[Year]])</f>
        <v>43293</v>
      </c>
      <c r="P112" s="58">
        <f>COUNTIFS(A:A,Player_1[[#This Row],[Tournament]],E:E,Player_1[[#This Row],[Round]])</f>
        <v>1</v>
      </c>
      <c r="Q112" s="58" t="str">
        <f t="shared" si="1"/>
        <v>Konopiště Open 2018</v>
      </c>
      <c r="R112" s="58">
        <f>SUMIFS('Player 2 Rounds'!F:F,'Player 2 Rounds'!Q:Q,Q112,'Player 2 Rounds'!E:E,E112)</f>
        <v>56</v>
      </c>
      <c r="S112" s="58">
        <f>IF(AND(Player_1[[#This Row],[Opponent Score]]&gt;0,Player_1[[#This Row],[Opponent Score]]&gt;Player_1[[#This Row],[Score]],K:K=TRUE())=TRUE(),1,0)</f>
        <v>0</v>
      </c>
    </row>
    <row r="113" spans="1:19" x14ac:dyDescent="0.25">
      <c r="A113" s="58" t="s">
        <v>795</v>
      </c>
      <c r="B113" s="58" t="s">
        <v>9</v>
      </c>
      <c r="C113" s="58" t="s">
        <v>361</v>
      </c>
      <c r="D113" s="58" t="s">
        <v>17</v>
      </c>
      <c r="E113" s="58">
        <v>1</v>
      </c>
      <c r="F113">
        <v>51</v>
      </c>
      <c r="G113">
        <v>1072</v>
      </c>
      <c r="H113" s="58" t="s">
        <v>11</v>
      </c>
      <c r="I113" s="58" t="s">
        <v>11</v>
      </c>
      <c r="J113" s="58" t="b">
        <f>IF(COUNTIFS('Player 2 Rounds'!A:A,Player_1[[#This Row],[Tournament]],'Player 2 Rounds'!C:C,Player_1[[#This Row],[Date]])&gt;0,TRUE(),FALSE())</f>
        <v>0</v>
      </c>
      <c r="K113" s="58" t="b">
        <f>IF(COUNTIFS('Player 2 Rounds'!A:A,Player_1[[#This Row],[Tournament]],'Player 2 Rounds'!C:C,Player_1[[#This Row],[Date]],'Player 2 Rounds'!D:D,Player_1[[#This Row],[Division]])&gt;0,TRUE(),FALSE())</f>
        <v>0</v>
      </c>
      <c r="L113" s="58" t="str">
        <f>RIGHT(Player_1[[#This Row],[Date]],4)</f>
        <v>2018</v>
      </c>
      <c r="M113" s="58" t="str">
        <f>LEFT(Player_1[[#This Row],[Date]],FIND("-",Player_1[[#This Row],[Date]],1)-1)</f>
        <v>6</v>
      </c>
      <c r="N113" s="58" t="str">
        <f>MID(Player_1[[#This Row],[Date]],FIND("-",Player_1[[#This Row],[Date]],1)+1,3)</f>
        <v>Jul</v>
      </c>
      <c r="O113" s="5">
        <f>DATEVALUE(Player_1[[#This Row],[Month]]&amp;" "&amp;Player_1[[#This Row],[Day]]&amp;", "&amp;Player_1[[#This Row],[Year]])</f>
        <v>43287</v>
      </c>
      <c r="P113" s="58">
        <f>COUNTIFS(A:A,Player_1[[#This Row],[Tournament]],E:E,Player_1[[#This Row],[Round]])</f>
        <v>2</v>
      </c>
      <c r="Q113" s="58" t="str">
        <f t="shared" si="1"/>
        <v>2018 Skellefteå Open - EPT#3</v>
      </c>
      <c r="R113" s="58">
        <f>SUMIFS('Player 2 Rounds'!F:F,'Player 2 Rounds'!Q:Q,Q113,'Player 2 Rounds'!E:E,E113)</f>
        <v>0</v>
      </c>
      <c r="S113" s="58">
        <f>IF(AND(Player_1[[#This Row],[Opponent Score]]&gt;0,Player_1[[#This Row],[Opponent Score]]&gt;Player_1[[#This Row],[Score]],K:K=TRUE())=TRUE(),1,0)</f>
        <v>0</v>
      </c>
    </row>
    <row r="114" spans="1:19" x14ac:dyDescent="0.25">
      <c r="A114" s="58" t="s">
        <v>397</v>
      </c>
      <c r="B114" s="58" t="s">
        <v>13</v>
      </c>
      <c r="C114" s="58" t="s">
        <v>398</v>
      </c>
      <c r="D114" s="58" t="s">
        <v>17</v>
      </c>
      <c r="E114" s="58">
        <v>1</v>
      </c>
      <c r="F114">
        <v>58</v>
      </c>
      <c r="G114">
        <v>1042</v>
      </c>
      <c r="H114" s="58" t="s">
        <v>11</v>
      </c>
      <c r="I114" s="58" t="s">
        <v>11</v>
      </c>
      <c r="J114" s="58" t="b">
        <f>IF(COUNTIFS('Player 2 Rounds'!A:A,Player_1[[#This Row],[Tournament]],'Player 2 Rounds'!C:C,Player_1[[#This Row],[Date]])&gt;0,TRUE(),FALSE())</f>
        <v>1</v>
      </c>
      <c r="K114" s="58" t="b">
        <f>IF(COUNTIFS('Player 2 Rounds'!A:A,Player_1[[#This Row],[Tournament]],'Player 2 Rounds'!C:C,Player_1[[#This Row],[Date]],'Player 2 Rounds'!D:D,Player_1[[#This Row],[Division]])&gt;0,TRUE(),FALSE())</f>
        <v>1</v>
      </c>
      <c r="L114" s="58" t="str">
        <f>RIGHT(Player_1[[#This Row],[Date]],4)</f>
        <v>2015</v>
      </c>
      <c r="M114" s="58" t="str">
        <f>LEFT(Player_1[[#This Row],[Date]],FIND("-",Player_1[[#This Row],[Date]],1)-1)</f>
        <v>8</v>
      </c>
      <c r="N114" s="58" t="str">
        <f>MID(Player_1[[#This Row],[Date]],FIND("-",Player_1[[#This Row],[Date]],1)+1,3)</f>
        <v>Jul</v>
      </c>
      <c r="O114" s="5">
        <f>DATEVALUE(Player_1[[#This Row],[Month]]&amp;" "&amp;Player_1[[#This Row],[Day]]&amp;", "&amp;Player_1[[#This Row],[Year]])</f>
        <v>42193</v>
      </c>
      <c r="P114" s="58">
        <f>COUNTIFS(A:A,Player_1[[#This Row],[Tournament]],E:E,Player_1[[#This Row],[Round]])</f>
        <v>1</v>
      </c>
      <c r="Q114" s="58" t="str">
        <f t="shared" si="1"/>
        <v>2015 Scandinavian Open presented by Latitude 64</v>
      </c>
      <c r="R114" s="58">
        <f>SUMIFS('Player 2 Rounds'!F:F,'Player 2 Rounds'!Q:Q,Q114,'Player 2 Rounds'!E:E,E114)</f>
        <v>57</v>
      </c>
      <c r="S114" s="58">
        <f>IF(AND(Player_1[[#This Row],[Opponent Score]]&gt;0,Player_1[[#This Row],[Opponent Score]]&gt;Player_1[[#This Row],[Score]],K:K=TRUE())=TRUE(),1,0)</f>
        <v>0</v>
      </c>
    </row>
    <row r="115" spans="1:19" x14ac:dyDescent="0.25">
      <c r="A115" s="58" t="s">
        <v>417</v>
      </c>
      <c r="B115" s="58" t="s">
        <v>9</v>
      </c>
      <c r="C115" s="58" t="s">
        <v>418</v>
      </c>
      <c r="D115" s="58" t="s">
        <v>17</v>
      </c>
      <c r="E115" s="58">
        <v>1</v>
      </c>
      <c r="F115">
        <v>53</v>
      </c>
      <c r="G115">
        <v>1022</v>
      </c>
      <c r="H115" s="58" t="s">
        <v>11</v>
      </c>
      <c r="I115" s="58" t="s">
        <v>11</v>
      </c>
      <c r="J115" s="58" t="b">
        <f>IF(COUNTIFS('Player 2 Rounds'!A:A,Player_1[[#This Row],[Tournament]],'Player 2 Rounds'!C:C,Player_1[[#This Row],[Date]])&gt;0,TRUE(),FALSE())</f>
        <v>1</v>
      </c>
      <c r="K115" s="58" t="b">
        <f>IF(COUNTIFS('Player 2 Rounds'!A:A,Player_1[[#This Row],[Tournament]],'Player 2 Rounds'!C:C,Player_1[[#This Row],[Date]],'Player 2 Rounds'!D:D,Player_1[[#This Row],[Division]])&gt;0,TRUE(),FALSE())</f>
        <v>1</v>
      </c>
      <c r="L115" s="58" t="str">
        <f>RIGHT(Player_1[[#This Row],[Date]],4)</f>
        <v>2014</v>
      </c>
      <c r="M115" s="58" t="str">
        <f>LEFT(Player_1[[#This Row],[Date]],FIND("-",Player_1[[#This Row],[Date]],1)-1)</f>
        <v>2</v>
      </c>
      <c r="N115" s="58" t="str">
        <f>MID(Player_1[[#This Row],[Date]],FIND("-",Player_1[[#This Row],[Date]],1)+1,3)</f>
        <v>May</v>
      </c>
      <c r="O115" s="5">
        <f>DATEVALUE(Player_1[[#This Row],[Month]]&amp;" "&amp;Player_1[[#This Row],[Day]]&amp;", "&amp;Player_1[[#This Row],[Year]])</f>
        <v>41761</v>
      </c>
      <c r="P115" s="58">
        <f>COUNTIFS(A:A,Player_1[[#This Row],[Tournament]],E:E,Player_1[[#This Row],[Round]])</f>
        <v>3</v>
      </c>
      <c r="Q115" s="58" t="str">
        <f t="shared" si="1"/>
        <v>2014 Dynamic Discs Glass Blown Open Sponsored by Latitude 64</v>
      </c>
      <c r="R115" s="58">
        <f>SUMIFS('Player 2 Rounds'!F:F,'Player 2 Rounds'!Q:Q,Q115,'Player 2 Rounds'!E:E,E115)</f>
        <v>53</v>
      </c>
      <c r="S115" s="58">
        <f>IF(AND(Player_1[[#This Row],[Opponent Score]]&gt;0,Player_1[[#This Row],[Opponent Score]]&gt;Player_1[[#This Row],[Score]],K:K=TRUE())=TRUE(),1,0)</f>
        <v>0</v>
      </c>
    </row>
    <row r="116" spans="1:19" x14ac:dyDescent="0.25">
      <c r="A116" s="58" t="s">
        <v>836</v>
      </c>
      <c r="B116" s="58" t="s">
        <v>14</v>
      </c>
      <c r="C116" s="58" t="s">
        <v>837</v>
      </c>
      <c r="D116" s="58" t="s">
        <v>17</v>
      </c>
      <c r="E116" s="58">
        <v>1</v>
      </c>
      <c r="F116">
        <v>64</v>
      </c>
      <c r="G116">
        <v>1016</v>
      </c>
      <c r="H116" s="58" t="s">
        <v>11</v>
      </c>
      <c r="I116" s="58" t="s">
        <v>11</v>
      </c>
      <c r="J116" s="58" t="b">
        <f>IF(COUNTIFS('Player 2 Rounds'!A:A,Player_1[[#This Row],[Tournament]],'Player 2 Rounds'!C:C,Player_1[[#This Row],[Date]])&gt;0,TRUE(),FALSE())</f>
        <v>0</v>
      </c>
      <c r="K116" s="58" t="b">
        <f>IF(COUNTIFS('Player 2 Rounds'!A:A,Player_1[[#This Row],[Tournament]],'Player 2 Rounds'!C:C,Player_1[[#This Row],[Date]],'Player 2 Rounds'!D:D,Player_1[[#This Row],[Division]])&gt;0,TRUE(),FALSE())</f>
        <v>0</v>
      </c>
      <c r="L116" s="58" t="str">
        <f>RIGHT(Player_1[[#This Row],[Date]],4)</f>
        <v>2014</v>
      </c>
      <c r="M116" s="58" t="str">
        <f>LEFT(Player_1[[#This Row],[Date]],FIND("-",Player_1[[#This Row],[Date]],1)-1)</f>
        <v>9</v>
      </c>
      <c r="N116" s="58" t="str">
        <f>MID(Player_1[[#This Row],[Date]],FIND("-",Player_1[[#This Row],[Date]],1)+1,3)</f>
        <v>May</v>
      </c>
      <c r="O116" s="5">
        <f>DATEVALUE(Player_1[[#This Row],[Month]]&amp;" "&amp;Player_1[[#This Row],[Day]]&amp;", "&amp;Player_1[[#This Row],[Year]])</f>
        <v>41768</v>
      </c>
      <c r="P116" s="58">
        <f>COUNTIFS(A:A,Player_1[[#This Row],[Tournament]],E:E,Player_1[[#This Row],[Round]])</f>
        <v>1</v>
      </c>
      <c r="Q116" s="58" t="str">
        <f t="shared" si="1"/>
        <v>2014 The 37th Annual Grateful Disc Spring Disc Golf Tournament</v>
      </c>
      <c r="R116" s="58">
        <f>SUMIFS('Player 2 Rounds'!F:F,'Player 2 Rounds'!Q:Q,Q116,'Player 2 Rounds'!E:E,E116)</f>
        <v>0</v>
      </c>
      <c r="S116" s="58">
        <f>IF(AND(Player_1[[#This Row],[Opponent Score]]&gt;0,Player_1[[#This Row],[Opponent Score]]&gt;Player_1[[#This Row],[Score]],K:K=TRUE())=TRUE(),1,0)</f>
        <v>0</v>
      </c>
    </row>
    <row r="117" spans="1:19" x14ac:dyDescent="0.25">
      <c r="A117" s="58" t="s">
        <v>838</v>
      </c>
      <c r="B117" s="58" t="s">
        <v>9</v>
      </c>
      <c r="C117" s="58" t="s">
        <v>178</v>
      </c>
      <c r="D117" s="58" t="s">
        <v>17</v>
      </c>
      <c r="E117" s="58">
        <v>1</v>
      </c>
      <c r="F117">
        <v>51</v>
      </c>
      <c r="G117">
        <v>1072</v>
      </c>
      <c r="H117" s="58" t="s">
        <v>11</v>
      </c>
      <c r="I117" s="58" t="s">
        <v>11</v>
      </c>
      <c r="J117" s="58" t="b">
        <f>IF(COUNTIFS('Player 2 Rounds'!A:A,Player_1[[#This Row],[Tournament]],'Player 2 Rounds'!C:C,Player_1[[#This Row],[Date]])&gt;0,TRUE(),FALSE())</f>
        <v>0</v>
      </c>
      <c r="K117" s="58" t="b">
        <f>IF(COUNTIFS('Player 2 Rounds'!A:A,Player_1[[#This Row],[Tournament]],'Player 2 Rounds'!C:C,Player_1[[#This Row],[Date]],'Player 2 Rounds'!D:D,Player_1[[#This Row],[Division]])&gt;0,TRUE(),FALSE())</f>
        <v>0</v>
      </c>
      <c r="L117" s="58" t="str">
        <f>RIGHT(Player_1[[#This Row],[Date]],4)</f>
        <v>2014</v>
      </c>
      <c r="M117" s="58" t="str">
        <f>LEFT(Player_1[[#This Row],[Date]],FIND("-",Player_1[[#This Row],[Date]],1)-1)</f>
        <v>25</v>
      </c>
      <c r="N117" s="58" t="str">
        <f>MID(Player_1[[#This Row],[Date]],FIND("-",Player_1[[#This Row],[Date]],1)+1,3)</f>
        <v>Apr</v>
      </c>
      <c r="O117" s="5">
        <f>DATEVALUE(Player_1[[#This Row],[Month]]&amp;" "&amp;Player_1[[#This Row],[Day]]&amp;", "&amp;Player_1[[#This Row],[Year]])</f>
        <v>41754</v>
      </c>
      <c r="P117" s="58">
        <f>COUNTIFS(A:A,Player_1[[#This Row],[Tournament]],E:E,Player_1[[#This Row],[Round]])</f>
        <v>1</v>
      </c>
      <c r="Q117" s="58" t="str">
        <f t="shared" si="1"/>
        <v>2014 Pendaries Spring Classic</v>
      </c>
      <c r="R117" s="58">
        <f>SUMIFS('Player 2 Rounds'!F:F,'Player 2 Rounds'!Q:Q,Q117,'Player 2 Rounds'!E:E,E117)</f>
        <v>0</v>
      </c>
      <c r="S117" s="58">
        <f>IF(AND(Player_1[[#This Row],[Opponent Score]]&gt;0,Player_1[[#This Row],[Opponent Score]]&gt;Player_1[[#This Row],[Score]],K:K=TRUE())=TRUE(),1,0)</f>
        <v>0</v>
      </c>
    </row>
    <row r="118" spans="1:19" x14ac:dyDescent="0.25">
      <c r="A118" s="58" t="s">
        <v>162</v>
      </c>
      <c r="B118" s="58" t="s">
        <v>13</v>
      </c>
      <c r="C118" s="58" t="s">
        <v>163</v>
      </c>
      <c r="D118" s="58" t="s">
        <v>17</v>
      </c>
      <c r="E118" s="58">
        <v>1</v>
      </c>
      <c r="F118">
        <v>60</v>
      </c>
      <c r="G118">
        <v>1028</v>
      </c>
      <c r="H118" s="58" t="s">
        <v>11</v>
      </c>
      <c r="I118" s="58" t="s">
        <v>11</v>
      </c>
      <c r="J118" s="58" t="b">
        <f>IF(COUNTIFS('Player 2 Rounds'!A:A,Player_1[[#This Row],[Tournament]],'Player 2 Rounds'!C:C,Player_1[[#This Row],[Date]])&gt;0,TRUE(),FALSE())</f>
        <v>1</v>
      </c>
      <c r="K118" s="58" t="b">
        <f>IF(COUNTIFS('Player 2 Rounds'!A:A,Player_1[[#This Row],[Tournament]],'Player 2 Rounds'!C:C,Player_1[[#This Row],[Date]],'Player 2 Rounds'!D:D,Player_1[[#This Row],[Division]])&gt;0,TRUE(),FALSE())</f>
        <v>1</v>
      </c>
      <c r="L118" s="58" t="str">
        <f>RIGHT(Player_1[[#This Row],[Date]],4)</f>
        <v>2015</v>
      </c>
      <c r="M118" s="58" t="str">
        <f>LEFT(Player_1[[#This Row],[Date]],FIND("-",Player_1[[#This Row],[Date]],1)-1)</f>
        <v>4</v>
      </c>
      <c r="N118" s="58" t="str">
        <f>MID(Player_1[[#This Row],[Date]],FIND("-",Player_1[[#This Row],[Date]],1)+1,3)</f>
        <v>Aug</v>
      </c>
      <c r="O118" s="5">
        <f>DATEVALUE(Player_1[[#This Row],[Month]]&amp;" "&amp;Player_1[[#This Row],[Day]]&amp;", "&amp;Player_1[[#This Row],[Year]])</f>
        <v>42220</v>
      </c>
      <c r="P118" s="58">
        <f>COUNTIFS(A:A,Player_1[[#This Row],[Tournament]],E:E,Player_1[[#This Row],[Round]])</f>
        <v>1</v>
      </c>
      <c r="Q118" s="58" t="str">
        <f t="shared" si="1"/>
        <v>2015 PDGA Professional Disc Golf World Championships</v>
      </c>
      <c r="R118" s="58">
        <f>SUMIFS('Player 2 Rounds'!F:F,'Player 2 Rounds'!Q:Q,Q118,'Player 2 Rounds'!E:E,E118)</f>
        <v>58</v>
      </c>
      <c r="S118" s="58">
        <f>IF(AND(Player_1[[#This Row],[Opponent Score]]&gt;0,Player_1[[#This Row],[Opponent Score]]&gt;Player_1[[#This Row],[Score]],K:K=TRUE())=TRUE(),1,0)</f>
        <v>0</v>
      </c>
    </row>
    <row r="119" spans="1:19" x14ac:dyDescent="0.25">
      <c r="A119" s="58" t="s">
        <v>86</v>
      </c>
      <c r="B119" s="58" t="s">
        <v>13</v>
      </c>
      <c r="C119" s="58" t="s">
        <v>396</v>
      </c>
      <c r="D119" s="58" t="s">
        <v>17</v>
      </c>
      <c r="E119" s="58">
        <v>1</v>
      </c>
      <c r="F119">
        <v>56</v>
      </c>
      <c r="G119">
        <v>1053</v>
      </c>
      <c r="H119" s="58" t="s">
        <v>11</v>
      </c>
      <c r="I119" s="58" t="s">
        <v>11</v>
      </c>
      <c r="J119" s="58" t="b">
        <f>IF(COUNTIFS('Player 2 Rounds'!A:A,Player_1[[#This Row],[Tournament]],'Player 2 Rounds'!C:C,Player_1[[#This Row],[Date]])&gt;0,TRUE(),FALSE())</f>
        <v>1</v>
      </c>
      <c r="K119" s="58" t="b">
        <f>IF(COUNTIFS('Player 2 Rounds'!A:A,Player_1[[#This Row],[Tournament]],'Player 2 Rounds'!C:C,Player_1[[#This Row],[Date]],'Player 2 Rounds'!D:D,Player_1[[#This Row],[Division]])&gt;0,TRUE(),FALSE())</f>
        <v>1</v>
      </c>
      <c r="L119" s="58" t="str">
        <f>RIGHT(Player_1[[#This Row],[Date]],4)</f>
        <v>2015</v>
      </c>
      <c r="M119" s="58" t="str">
        <f>LEFT(Player_1[[#This Row],[Date]],FIND("-",Player_1[[#This Row],[Date]],1)-1)</f>
        <v>16</v>
      </c>
      <c r="N119" s="58" t="str">
        <f>MID(Player_1[[#This Row],[Date]],FIND("-",Player_1[[#This Row],[Date]],1)+1,3)</f>
        <v>Jul</v>
      </c>
      <c r="O119" s="5">
        <f>DATEVALUE(Player_1[[#This Row],[Month]]&amp;" "&amp;Player_1[[#This Row],[Day]]&amp;", "&amp;Player_1[[#This Row],[Year]])</f>
        <v>42201</v>
      </c>
      <c r="P119" s="58">
        <f>COUNTIFS(A:A,Player_1[[#This Row],[Tournament]],E:E,Player_1[[#This Row],[Round]])</f>
        <v>4</v>
      </c>
      <c r="Q119" s="58" t="str">
        <f t="shared" si="1"/>
        <v>2015 European Open</v>
      </c>
      <c r="R119" s="58">
        <f>SUMIFS('Player 2 Rounds'!F:F,'Player 2 Rounds'!Q:Q,Q119,'Player 2 Rounds'!E:E,E119)</f>
        <v>52</v>
      </c>
      <c r="S119" s="58">
        <f>IF(AND(Player_1[[#This Row],[Opponent Score]]&gt;0,Player_1[[#This Row],[Opponent Score]]&gt;Player_1[[#This Row],[Score]],K:K=TRUE())=TRUE(),1,0)</f>
        <v>0</v>
      </c>
    </row>
    <row r="120" spans="1:19" x14ac:dyDescent="0.25">
      <c r="A120" s="58" t="s">
        <v>446</v>
      </c>
      <c r="B120" s="58" t="s">
        <v>9</v>
      </c>
      <c r="C120" s="58" t="s">
        <v>447</v>
      </c>
      <c r="D120" s="58" t="s">
        <v>17</v>
      </c>
      <c r="E120" s="58">
        <v>1</v>
      </c>
      <c r="F120">
        <v>53</v>
      </c>
      <c r="G120">
        <v>1058</v>
      </c>
      <c r="H120" s="58" t="s">
        <v>11</v>
      </c>
      <c r="I120" s="58" t="s">
        <v>11</v>
      </c>
      <c r="J120" s="58" t="b">
        <f>IF(COUNTIFS('Player 2 Rounds'!A:A,Player_1[[#This Row],[Tournament]],'Player 2 Rounds'!C:C,Player_1[[#This Row],[Date]])&gt;0,TRUE(),FALSE())</f>
        <v>1</v>
      </c>
      <c r="K120" s="58" t="b">
        <f>IF(COUNTIFS('Player 2 Rounds'!A:A,Player_1[[#This Row],[Tournament]],'Player 2 Rounds'!C:C,Player_1[[#This Row],[Date]],'Player 2 Rounds'!D:D,Player_1[[#This Row],[Division]])&gt;0,TRUE(),FALSE())</f>
        <v>1</v>
      </c>
      <c r="L120" s="58" t="str">
        <f>RIGHT(Player_1[[#This Row],[Date]],4)</f>
        <v>2014</v>
      </c>
      <c r="M120" s="58" t="str">
        <f>LEFT(Player_1[[#This Row],[Date]],FIND("-",Player_1[[#This Row],[Date]],1)-1)</f>
        <v>12</v>
      </c>
      <c r="N120" s="58" t="str">
        <f>MID(Player_1[[#This Row],[Date]],FIND("-",Player_1[[#This Row],[Date]],1)+1,3)</f>
        <v>Apr</v>
      </c>
      <c r="O120" s="5">
        <f>DATEVALUE(Player_1[[#This Row],[Month]]&amp;" "&amp;Player_1[[#This Row],[Day]]&amp;", "&amp;Player_1[[#This Row],[Year]])</f>
        <v>41741</v>
      </c>
      <c r="P120" s="58">
        <f>COUNTIFS(A:A,Player_1[[#This Row],[Tournament]],E:E,Player_1[[#This Row],[Round]])</f>
        <v>1</v>
      </c>
      <c r="Q120" s="58" t="str">
        <f t="shared" si="1"/>
        <v>2014 4 The Chains DG Open</v>
      </c>
      <c r="R120" s="58">
        <f>SUMIFS('Player 2 Rounds'!F:F,'Player 2 Rounds'!Q:Q,Q120,'Player 2 Rounds'!E:E,E120)</f>
        <v>54</v>
      </c>
      <c r="S120" s="58">
        <f>IF(AND(Player_1[[#This Row],[Opponent Score]]&gt;0,Player_1[[#This Row],[Opponent Score]]&gt;Player_1[[#This Row],[Score]],K:K=TRUE())=TRUE(),1,0)</f>
        <v>1</v>
      </c>
    </row>
    <row r="121" spans="1:19" x14ac:dyDescent="0.25">
      <c r="A121" s="58" t="s">
        <v>184</v>
      </c>
      <c r="B121" s="58" t="s">
        <v>13</v>
      </c>
      <c r="C121" s="58" t="s">
        <v>185</v>
      </c>
      <c r="D121" s="58" t="s">
        <v>17</v>
      </c>
      <c r="E121" s="58">
        <v>1</v>
      </c>
      <c r="F121">
        <v>60</v>
      </c>
      <c r="G121">
        <v>1016</v>
      </c>
      <c r="H121" s="58" t="s">
        <v>11</v>
      </c>
      <c r="I121" s="58" t="s">
        <v>11</v>
      </c>
      <c r="J121" s="58" t="b">
        <f>IF(COUNTIFS('Player 2 Rounds'!A:A,Player_1[[#This Row],[Tournament]],'Player 2 Rounds'!C:C,Player_1[[#This Row],[Date]])&gt;0,TRUE(),FALSE())</f>
        <v>1</v>
      </c>
      <c r="K121" s="58" t="b">
        <f>IF(COUNTIFS('Player 2 Rounds'!A:A,Player_1[[#This Row],[Tournament]],'Player 2 Rounds'!C:C,Player_1[[#This Row],[Date]],'Player 2 Rounds'!D:D,Player_1[[#This Row],[Division]])&gt;0,TRUE(),FALSE())</f>
        <v>1</v>
      </c>
      <c r="L121" s="58" t="str">
        <f>RIGHT(Player_1[[#This Row],[Date]],4)</f>
        <v>2014</v>
      </c>
      <c r="M121" s="58" t="str">
        <f>LEFT(Player_1[[#This Row],[Date]],FIND("-",Player_1[[#This Row],[Date]],1)-1)</f>
        <v>5</v>
      </c>
      <c r="N121" s="58" t="str">
        <f>MID(Player_1[[#This Row],[Date]],FIND("-",Player_1[[#This Row],[Date]],1)+1,3)</f>
        <v>Jun</v>
      </c>
      <c r="O121" s="5">
        <f>DATEVALUE(Player_1[[#This Row],[Month]]&amp;" "&amp;Player_1[[#This Row],[Day]]&amp;", "&amp;Player_1[[#This Row],[Year]])</f>
        <v>41795</v>
      </c>
      <c r="P121" s="58">
        <f>COUNTIFS(A:A,Player_1[[#This Row],[Tournament]],E:E,Player_1[[#This Row],[Round]])</f>
        <v>1</v>
      </c>
      <c r="Q121" s="58" t="str">
        <f t="shared" si="1"/>
        <v>The 2014 Japan Open</v>
      </c>
      <c r="R121" s="58">
        <f>SUMIFS('Player 2 Rounds'!F:F,'Player 2 Rounds'!Q:Q,Q121,'Player 2 Rounds'!E:E,E121)</f>
        <v>57</v>
      </c>
      <c r="S121" s="58">
        <f>IF(AND(Player_1[[#This Row],[Opponent Score]]&gt;0,Player_1[[#This Row],[Opponent Score]]&gt;Player_1[[#This Row],[Score]],K:K=TRUE())=TRUE(),1,0)</f>
        <v>0</v>
      </c>
    </row>
    <row r="122" spans="1:19" x14ac:dyDescent="0.25">
      <c r="A122" s="58" t="s">
        <v>839</v>
      </c>
      <c r="B122" s="58" t="s">
        <v>164</v>
      </c>
      <c r="C122" s="58" t="s">
        <v>840</v>
      </c>
      <c r="D122" s="58" t="s">
        <v>17</v>
      </c>
      <c r="E122" s="58">
        <v>1</v>
      </c>
      <c r="F122">
        <v>49</v>
      </c>
      <c r="G122">
        <v>1033</v>
      </c>
      <c r="H122" s="58" t="s">
        <v>11</v>
      </c>
      <c r="I122" s="58" t="s">
        <v>11</v>
      </c>
      <c r="J122" s="58" t="b">
        <f>IF(COUNTIFS('Player 2 Rounds'!A:A,Player_1[[#This Row],[Tournament]],'Player 2 Rounds'!C:C,Player_1[[#This Row],[Date]])&gt;0,TRUE(),FALSE())</f>
        <v>0</v>
      </c>
      <c r="K122" s="58" t="b">
        <f>IF(COUNTIFS('Player 2 Rounds'!A:A,Player_1[[#This Row],[Tournament]],'Player 2 Rounds'!C:C,Player_1[[#This Row],[Date]],'Player 2 Rounds'!D:D,Player_1[[#This Row],[Division]])&gt;0,TRUE(),FALSE())</f>
        <v>0</v>
      </c>
      <c r="L122" s="58" t="str">
        <f>RIGHT(Player_1[[#This Row],[Date]],4)</f>
        <v>2015</v>
      </c>
      <c r="M122" s="58" t="str">
        <f>LEFT(Player_1[[#This Row],[Date]],FIND("-",Player_1[[#This Row],[Date]],1)-1)</f>
        <v>6</v>
      </c>
      <c r="N122" s="58" t="str">
        <f>MID(Player_1[[#This Row],[Date]],FIND("-",Player_1[[#This Row],[Date]],1)+1,3)</f>
        <v>Jun</v>
      </c>
      <c r="O122" s="5">
        <f>DATEVALUE(Player_1[[#This Row],[Month]]&amp;" "&amp;Player_1[[#This Row],[Day]]&amp;", "&amp;Player_1[[#This Row],[Year]])</f>
        <v>42161</v>
      </c>
      <c r="P122" s="58">
        <f>COUNTIFS(A:A,Player_1[[#This Row],[Tournament]],E:E,Player_1[[#This Row],[Round]])</f>
        <v>1</v>
      </c>
      <c r="Q122" s="58" t="str">
        <f t="shared" si="1"/>
        <v>2015 Ft. Steilacoom Open</v>
      </c>
      <c r="R122" s="58">
        <f>SUMIFS('Player 2 Rounds'!F:F,'Player 2 Rounds'!Q:Q,Q122,'Player 2 Rounds'!E:E,E122)</f>
        <v>0</v>
      </c>
      <c r="S122" s="58">
        <f>IF(AND(Player_1[[#This Row],[Opponent Score]]&gt;0,Player_1[[#This Row],[Opponent Score]]&gt;Player_1[[#This Row],[Score]],K:K=TRUE())=TRUE(),1,0)</f>
        <v>0</v>
      </c>
    </row>
    <row r="123" spans="1:19" x14ac:dyDescent="0.25">
      <c r="A123" s="58" t="s">
        <v>372</v>
      </c>
      <c r="B123" s="58" t="s">
        <v>373</v>
      </c>
      <c r="C123" s="58" t="s">
        <v>374</v>
      </c>
      <c r="D123" s="58" t="s">
        <v>17</v>
      </c>
      <c r="E123" s="58">
        <v>1</v>
      </c>
      <c r="F123">
        <v>66</v>
      </c>
      <c r="G123">
        <v>1002</v>
      </c>
      <c r="H123" s="58" t="s">
        <v>11</v>
      </c>
      <c r="I123" s="58" t="s">
        <v>11</v>
      </c>
      <c r="J123" s="58" t="b">
        <f>IF(COUNTIFS('Player 2 Rounds'!A:A,Player_1[[#This Row],[Tournament]],'Player 2 Rounds'!C:C,Player_1[[#This Row],[Date]])&gt;0,TRUE(),FALSE())</f>
        <v>1</v>
      </c>
      <c r="K123" s="58" t="b">
        <f>IF(COUNTIFS('Player 2 Rounds'!A:A,Player_1[[#This Row],[Tournament]],'Player 2 Rounds'!C:C,Player_1[[#This Row],[Date]],'Player 2 Rounds'!D:D,Player_1[[#This Row],[Division]])&gt;0,TRUE(),FALSE())</f>
        <v>1</v>
      </c>
      <c r="L123" s="58" t="str">
        <f>RIGHT(Player_1[[#This Row],[Date]],4)</f>
        <v>2015</v>
      </c>
      <c r="M123" s="58" t="str">
        <f>LEFT(Player_1[[#This Row],[Date]],FIND("-",Player_1[[#This Row],[Date]],1)-1)</f>
        <v>22</v>
      </c>
      <c r="N123" s="58" t="str">
        <f>MID(Player_1[[#This Row],[Date]],FIND("-",Player_1[[#This Row],[Date]],1)+1,3)</f>
        <v>May</v>
      </c>
      <c r="O123" s="5">
        <f>DATEVALUE(Player_1[[#This Row],[Month]]&amp;" "&amp;Player_1[[#This Row],[Day]]&amp;", "&amp;Player_1[[#This Row],[Year]])</f>
        <v>42146</v>
      </c>
      <c r="P123" s="58">
        <f>COUNTIFS(A:A,Player_1[[#This Row],[Tournament]],E:E,Player_1[[#This Row],[Round]])</f>
        <v>2</v>
      </c>
      <c r="Q123" s="58" t="str">
        <f t="shared" si="1"/>
        <v>2015 St. Jude Disc Golf Charity Invitational</v>
      </c>
      <c r="R123" s="58">
        <f>SUMIFS('Player 2 Rounds'!F:F,'Player 2 Rounds'!Q:Q,Q123,'Player 2 Rounds'!E:E,E123)</f>
        <v>61</v>
      </c>
      <c r="S123" s="58">
        <f>IF(AND(Player_1[[#This Row],[Opponent Score]]&gt;0,Player_1[[#This Row],[Opponent Score]]&gt;Player_1[[#This Row],[Score]],K:K=TRUE())=TRUE(),1,0)</f>
        <v>0</v>
      </c>
    </row>
    <row r="124" spans="1:19" x14ac:dyDescent="0.25">
      <c r="A124" s="58" t="s">
        <v>841</v>
      </c>
      <c r="B124" s="58" t="s">
        <v>9</v>
      </c>
      <c r="C124" s="58" t="s">
        <v>416</v>
      </c>
      <c r="D124" s="58" t="s">
        <v>17</v>
      </c>
      <c r="E124" s="58">
        <v>1</v>
      </c>
      <c r="F124">
        <v>45</v>
      </c>
      <c r="G124">
        <v>1034</v>
      </c>
      <c r="H124" s="58" t="s">
        <v>11</v>
      </c>
      <c r="I124" s="58" t="s">
        <v>11</v>
      </c>
      <c r="J124" s="58" t="b">
        <f>IF(COUNTIFS('Player 2 Rounds'!A:A,Player_1[[#This Row],[Tournament]],'Player 2 Rounds'!C:C,Player_1[[#This Row],[Date]])&gt;0,TRUE(),FALSE())</f>
        <v>0</v>
      </c>
      <c r="K124" s="58" t="b">
        <f>IF(COUNTIFS('Player 2 Rounds'!A:A,Player_1[[#This Row],[Tournament]],'Player 2 Rounds'!C:C,Player_1[[#This Row],[Date]],'Player 2 Rounds'!D:D,Player_1[[#This Row],[Division]])&gt;0,TRUE(),FALSE())</f>
        <v>0</v>
      </c>
      <c r="L124" s="58" t="str">
        <f>RIGHT(Player_1[[#This Row],[Date]],4)</f>
        <v>2014</v>
      </c>
      <c r="M124" s="58" t="str">
        <f>LEFT(Player_1[[#This Row],[Date]],FIND("-",Player_1[[#This Row],[Date]],1)-1)</f>
        <v>24</v>
      </c>
      <c r="N124" s="58" t="str">
        <f>MID(Player_1[[#This Row],[Date]],FIND("-",Player_1[[#This Row],[Date]],1)+1,3)</f>
        <v>May</v>
      </c>
      <c r="O124" s="5">
        <f>DATEVALUE(Player_1[[#This Row],[Month]]&amp;" "&amp;Player_1[[#This Row],[Day]]&amp;", "&amp;Player_1[[#This Row],[Year]])</f>
        <v>41783</v>
      </c>
      <c r="P124" s="58">
        <f>COUNTIFS(A:A,Player_1[[#This Row],[Tournament]],E:E,Player_1[[#This Row],[Round]])</f>
        <v>1</v>
      </c>
      <c r="Q124" s="58" t="str">
        <f t="shared" si="1"/>
        <v>2014 Des Moines Challenge Presented by G&amp;L Clothing</v>
      </c>
      <c r="R124" s="58">
        <f>SUMIFS('Player 2 Rounds'!F:F,'Player 2 Rounds'!Q:Q,Q124,'Player 2 Rounds'!E:E,E124)</f>
        <v>0</v>
      </c>
      <c r="S124" s="58">
        <f>IF(AND(Player_1[[#This Row],[Opponent Score]]&gt;0,Player_1[[#This Row],[Opponent Score]]&gt;Player_1[[#This Row],[Score]],K:K=TRUE())=TRUE(),1,0)</f>
        <v>0</v>
      </c>
    </row>
    <row r="125" spans="1:19" x14ac:dyDescent="0.25">
      <c r="A125" s="58" t="s">
        <v>411</v>
      </c>
      <c r="B125" s="58" t="s">
        <v>58</v>
      </c>
      <c r="C125" s="58" t="s">
        <v>412</v>
      </c>
      <c r="D125" s="58" t="s">
        <v>17</v>
      </c>
      <c r="E125" s="58">
        <v>1</v>
      </c>
      <c r="F125">
        <v>66</v>
      </c>
      <c r="G125">
        <v>1043</v>
      </c>
      <c r="H125" s="58" t="s">
        <v>11</v>
      </c>
      <c r="I125" s="58" t="s">
        <v>11</v>
      </c>
      <c r="J125" s="58" t="b">
        <f>IF(COUNTIFS('Player 2 Rounds'!A:A,Player_1[[#This Row],[Tournament]],'Player 2 Rounds'!C:C,Player_1[[#This Row],[Date]])&gt;0,TRUE(),FALSE())</f>
        <v>1</v>
      </c>
      <c r="K125" s="58" t="b">
        <f>IF(COUNTIFS('Player 2 Rounds'!A:A,Player_1[[#This Row],[Tournament]],'Player 2 Rounds'!C:C,Player_1[[#This Row],[Date]],'Player 2 Rounds'!D:D,Player_1[[#This Row],[Division]])&gt;0,TRUE(),FALSE())</f>
        <v>1</v>
      </c>
      <c r="L125" s="58" t="str">
        <f>RIGHT(Player_1[[#This Row],[Date]],4)</f>
        <v>2014</v>
      </c>
      <c r="M125" s="58" t="str">
        <f>LEFT(Player_1[[#This Row],[Date]],FIND("-",Player_1[[#This Row],[Date]],1)-1)</f>
        <v>16</v>
      </c>
      <c r="N125" s="58" t="str">
        <f>MID(Player_1[[#This Row],[Date]],FIND("-",Player_1[[#This Row],[Date]],1)+1,3)</f>
        <v>May</v>
      </c>
      <c r="O125" s="5">
        <f>DATEVALUE(Player_1[[#This Row],[Month]]&amp;" "&amp;Player_1[[#This Row],[Day]]&amp;", "&amp;Player_1[[#This Row],[Year]])</f>
        <v>41775</v>
      </c>
      <c r="P125" s="58">
        <f>COUNTIFS(A:A,Player_1[[#This Row],[Tournament]],E:E,Player_1[[#This Row],[Round]])</f>
        <v>1</v>
      </c>
      <c r="Q125" s="58" t="str">
        <f t="shared" si="1"/>
        <v>2014 29th Annual "Steady" Ed Memorial Masters Cup - presented by DGA</v>
      </c>
      <c r="R125" s="58">
        <f>SUMIFS('Player 2 Rounds'!F:F,'Player 2 Rounds'!Q:Q,Q125,'Player 2 Rounds'!E:E,E125)</f>
        <v>66</v>
      </c>
      <c r="S125" s="58">
        <f>IF(AND(Player_1[[#This Row],[Opponent Score]]&gt;0,Player_1[[#This Row],[Opponent Score]]&gt;Player_1[[#This Row],[Score]],K:K=TRUE())=TRUE(),1,0)</f>
        <v>0</v>
      </c>
    </row>
    <row r="126" spans="1:19" x14ac:dyDescent="0.25">
      <c r="A126" s="58" t="s">
        <v>389</v>
      </c>
      <c r="B126" s="58" t="s">
        <v>58</v>
      </c>
      <c r="C126" s="58" t="s">
        <v>390</v>
      </c>
      <c r="D126" s="58" t="s">
        <v>17</v>
      </c>
      <c r="E126" s="58">
        <v>1</v>
      </c>
      <c r="F126">
        <v>51</v>
      </c>
      <c r="G126">
        <v>1076</v>
      </c>
      <c r="H126" s="58" t="s">
        <v>11</v>
      </c>
      <c r="I126" s="58" t="s">
        <v>11</v>
      </c>
      <c r="J126" s="58" t="b">
        <f>IF(COUNTIFS('Player 2 Rounds'!A:A,Player_1[[#This Row],[Tournament]],'Player 2 Rounds'!C:C,Player_1[[#This Row],[Date]])&gt;0,TRUE(),FALSE())</f>
        <v>1</v>
      </c>
      <c r="K126" s="58" t="b">
        <f>IF(COUNTIFS('Player 2 Rounds'!A:A,Player_1[[#This Row],[Tournament]],'Player 2 Rounds'!C:C,Player_1[[#This Row],[Date]],'Player 2 Rounds'!D:D,Player_1[[#This Row],[Division]])&gt;0,TRUE(),FALSE())</f>
        <v>1</v>
      </c>
      <c r="L126" s="58" t="str">
        <f>RIGHT(Player_1[[#This Row],[Date]],4)</f>
        <v>2015</v>
      </c>
      <c r="M126" s="58" t="str">
        <f>LEFT(Player_1[[#This Row],[Date]],FIND("-",Player_1[[#This Row],[Date]],1)-1)</f>
        <v>25</v>
      </c>
      <c r="N126" s="58" t="str">
        <f>MID(Player_1[[#This Row],[Date]],FIND("-",Player_1[[#This Row],[Date]],1)+1,3)</f>
        <v>Jun</v>
      </c>
      <c r="O126" s="5">
        <f>DATEVALUE(Player_1[[#This Row],[Month]]&amp;" "&amp;Player_1[[#This Row],[Day]]&amp;", "&amp;Player_1[[#This Row],[Year]])</f>
        <v>42180</v>
      </c>
      <c r="P126" s="58">
        <f>COUNTIFS(A:A,Player_1[[#This Row],[Tournament]],E:E,Player_1[[#This Row],[Round]])</f>
        <v>2</v>
      </c>
      <c r="Q126" s="58" t="str">
        <f t="shared" si="1"/>
        <v>2015 Vibram presents the Maple Hill Open</v>
      </c>
      <c r="R126" s="58">
        <f>SUMIFS('Player 2 Rounds'!F:F,'Player 2 Rounds'!Q:Q,Q126,'Player 2 Rounds'!E:E,E126)</f>
        <v>50</v>
      </c>
      <c r="S126" s="58">
        <f>IF(AND(Player_1[[#This Row],[Opponent Score]]&gt;0,Player_1[[#This Row],[Opponent Score]]&gt;Player_1[[#This Row],[Score]],K:K=TRUE())=TRUE(),1,0)</f>
        <v>0</v>
      </c>
    </row>
    <row r="127" spans="1:19" x14ac:dyDescent="0.25">
      <c r="A127" s="58" t="s">
        <v>409</v>
      </c>
      <c r="B127" s="58" t="s">
        <v>58</v>
      </c>
      <c r="C127" s="58" t="s">
        <v>410</v>
      </c>
      <c r="D127" s="58" t="s">
        <v>17</v>
      </c>
      <c r="E127" s="58">
        <v>1</v>
      </c>
      <c r="F127">
        <v>55</v>
      </c>
      <c r="G127">
        <v>1034</v>
      </c>
      <c r="H127" s="58" t="s">
        <v>11</v>
      </c>
      <c r="I127" s="58" t="s">
        <v>11</v>
      </c>
      <c r="J127" s="58" t="b">
        <f>IF(COUNTIFS('Player 2 Rounds'!A:A,Player_1[[#This Row],[Tournament]],'Player 2 Rounds'!C:C,Player_1[[#This Row],[Date]])&gt;0,TRUE(),FALSE())</f>
        <v>1</v>
      </c>
      <c r="K127" s="58" t="b">
        <f>IF(COUNTIFS('Player 2 Rounds'!A:A,Player_1[[#This Row],[Tournament]],'Player 2 Rounds'!C:C,Player_1[[#This Row],[Date]],'Player 2 Rounds'!D:D,Player_1[[#This Row],[Division]])&gt;0,TRUE(),FALSE())</f>
        <v>1</v>
      </c>
      <c r="L127" s="58" t="str">
        <f>RIGHT(Player_1[[#This Row],[Date]],4)</f>
        <v>2015</v>
      </c>
      <c r="M127" s="58" t="str">
        <f>LEFT(Player_1[[#This Row],[Date]],FIND("-",Player_1[[#This Row],[Date]],1)-1)</f>
        <v>12</v>
      </c>
      <c r="N127" s="58" t="str">
        <f>MID(Player_1[[#This Row],[Date]],FIND("-",Player_1[[#This Row],[Date]],1)+1,3)</f>
        <v>Jun</v>
      </c>
      <c r="O127" s="5">
        <f>DATEVALUE(Player_1[[#This Row],[Month]]&amp;" "&amp;Player_1[[#This Row],[Day]]&amp;", "&amp;Player_1[[#This Row],[Year]])</f>
        <v>42167</v>
      </c>
      <c r="P127" s="58">
        <f>COUNTIFS(A:A,Player_1[[#This Row],[Tournament]],E:E,Player_1[[#This Row],[Round]])</f>
        <v>1</v>
      </c>
      <c r="Q127" s="58" t="str">
        <f t="shared" si="1"/>
        <v>2015 Beaver State Fling - Pro</v>
      </c>
      <c r="R127" s="58">
        <f>SUMIFS('Player 2 Rounds'!F:F,'Player 2 Rounds'!Q:Q,Q127,'Player 2 Rounds'!E:E,E127)</f>
        <v>54</v>
      </c>
      <c r="S127" s="58">
        <f>IF(AND(Player_1[[#This Row],[Opponent Score]]&gt;0,Player_1[[#This Row],[Opponent Score]]&gt;Player_1[[#This Row],[Score]],K:K=TRUE())=TRUE(),1,0)</f>
        <v>0</v>
      </c>
    </row>
    <row r="128" spans="1:19" x14ac:dyDescent="0.25">
      <c r="A128" s="58" t="s">
        <v>842</v>
      </c>
      <c r="B128" s="58" t="s">
        <v>12</v>
      </c>
      <c r="C128" s="58" t="s">
        <v>843</v>
      </c>
      <c r="D128" s="58" t="s">
        <v>17</v>
      </c>
      <c r="E128" s="58">
        <v>1</v>
      </c>
      <c r="F128">
        <v>44</v>
      </c>
      <c r="G128">
        <v>1061</v>
      </c>
      <c r="H128" s="58" t="s">
        <v>11</v>
      </c>
      <c r="I128" s="58" t="s">
        <v>11</v>
      </c>
      <c r="J128" s="58" t="b">
        <f>IF(COUNTIFS('Player 2 Rounds'!A:A,Player_1[[#This Row],[Tournament]],'Player 2 Rounds'!C:C,Player_1[[#This Row],[Date]])&gt;0,TRUE(),FALSE())</f>
        <v>0</v>
      </c>
      <c r="K128" s="58" t="b">
        <f>IF(COUNTIFS('Player 2 Rounds'!A:A,Player_1[[#This Row],[Tournament]],'Player 2 Rounds'!C:C,Player_1[[#This Row],[Date]],'Player 2 Rounds'!D:D,Player_1[[#This Row],[Division]])&gt;0,TRUE(),FALSE())</f>
        <v>0</v>
      </c>
      <c r="L128" s="58" t="str">
        <f>RIGHT(Player_1[[#This Row],[Date]],4)</f>
        <v>2014</v>
      </c>
      <c r="M128" s="58" t="str">
        <f>LEFT(Player_1[[#This Row],[Date]],FIND("-",Player_1[[#This Row],[Date]],1)-1)</f>
        <v>16</v>
      </c>
      <c r="N128" s="58" t="str">
        <f>MID(Player_1[[#This Row],[Date]],FIND("-",Player_1[[#This Row],[Date]],1)+1,3)</f>
        <v>Feb</v>
      </c>
      <c r="O128" s="5">
        <f>DATEVALUE(Player_1[[#This Row],[Month]]&amp;" "&amp;Player_1[[#This Row],[Day]]&amp;", "&amp;Player_1[[#This Row],[Year]])</f>
        <v>41686</v>
      </c>
      <c r="P128" s="58">
        <f>COUNTIFS(A:A,Player_1[[#This Row],[Tournament]],E:E,Player_1[[#This Row],[Round]])</f>
        <v>1</v>
      </c>
      <c r="Q128" s="58" t="str">
        <f t="shared" si="1"/>
        <v>2014 Valentine Classic</v>
      </c>
      <c r="R128" s="58">
        <f>SUMIFS('Player 2 Rounds'!F:F,'Player 2 Rounds'!Q:Q,Q128,'Player 2 Rounds'!E:E,E128)</f>
        <v>0</v>
      </c>
      <c r="S128" s="58">
        <f>IF(AND(Player_1[[#This Row],[Opponent Score]]&gt;0,Player_1[[#This Row],[Opponent Score]]&gt;Player_1[[#This Row],[Score]],K:K=TRUE())=TRUE(),1,0)</f>
        <v>0</v>
      </c>
    </row>
    <row r="129" spans="1:19" x14ac:dyDescent="0.25">
      <c r="A129" s="58" t="s">
        <v>440</v>
      </c>
      <c r="B129" s="58" t="s">
        <v>9</v>
      </c>
      <c r="C129" s="58" t="s">
        <v>441</v>
      </c>
      <c r="D129" s="58" t="s">
        <v>17</v>
      </c>
      <c r="E129" s="58">
        <v>1</v>
      </c>
      <c r="F129">
        <v>50</v>
      </c>
      <c r="G129">
        <v>1066</v>
      </c>
      <c r="H129" s="58" t="s">
        <v>11</v>
      </c>
      <c r="I129" s="58" t="s">
        <v>11</v>
      </c>
      <c r="J129" s="58" t="b">
        <f>IF(COUNTIFS('Player 2 Rounds'!A:A,Player_1[[#This Row],[Tournament]],'Player 2 Rounds'!C:C,Player_1[[#This Row],[Date]])&gt;0,TRUE(),FALSE())</f>
        <v>1</v>
      </c>
      <c r="K129" s="58" t="b">
        <f>IF(COUNTIFS('Player 2 Rounds'!A:A,Player_1[[#This Row],[Tournament]],'Player 2 Rounds'!C:C,Player_1[[#This Row],[Date]],'Player 2 Rounds'!D:D,Player_1[[#This Row],[Division]])&gt;0,TRUE(),FALSE())</f>
        <v>1</v>
      </c>
      <c r="L129" s="58" t="str">
        <f>RIGHT(Player_1[[#This Row],[Date]],4)</f>
        <v>2014</v>
      </c>
      <c r="M129" s="58" t="str">
        <f>LEFT(Player_1[[#This Row],[Date]],FIND("-",Player_1[[#This Row],[Date]],1)-1)</f>
        <v>21</v>
      </c>
      <c r="N129" s="58" t="str">
        <f>MID(Player_1[[#This Row],[Date]],FIND("-",Player_1[[#This Row],[Date]],1)+1,3)</f>
        <v>Feb</v>
      </c>
      <c r="O129" s="5">
        <f>DATEVALUE(Player_1[[#This Row],[Month]]&amp;" "&amp;Player_1[[#This Row],[Day]]&amp;", "&amp;Player_1[[#This Row],[Year]])</f>
        <v>41691</v>
      </c>
      <c r="P129" s="58">
        <f>COUNTIFS(A:A,Player_1[[#This Row],[Tournament]],E:E,Player_1[[#This Row],[Round]])</f>
        <v>1</v>
      </c>
      <c r="Q129" s="58" t="str">
        <f t="shared" si="1"/>
        <v>2014 Gentlemen's Club Challenge Innova Champion Discs Pro Weekend</v>
      </c>
      <c r="R129" s="58">
        <f>SUMIFS('Player 2 Rounds'!F:F,'Player 2 Rounds'!Q:Q,Q129,'Player 2 Rounds'!E:E,E129)</f>
        <v>55</v>
      </c>
      <c r="S129" s="58">
        <f>IF(AND(Player_1[[#This Row],[Opponent Score]]&gt;0,Player_1[[#This Row],[Opponent Score]]&gt;Player_1[[#This Row],[Score]],K:K=TRUE())=TRUE(),1,0)</f>
        <v>1</v>
      </c>
    </row>
    <row r="130" spans="1:19" x14ac:dyDescent="0.25">
      <c r="A130" s="58" t="s">
        <v>150</v>
      </c>
      <c r="B130" s="58" t="s">
        <v>58</v>
      </c>
      <c r="C130" s="58" t="s">
        <v>151</v>
      </c>
      <c r="D130" s="58" t="s">
        <v>17</v>
      </c>
      <c r="E130" s="58">
        <v>1</v>
      </c>
      <c r="F130">
        <v>52</v>
      </c>
      <c r="G130">
        <v>1022</v>
      </c>
      <c r="H130" s="58" t="s">
        <v>11</v>
      </c>
      <c r="I130" s="58" t="s">
        <v>11</v>
      </c>
      <c r="J130" s="58" t="b">
        <f>IF(COUNTIFS('Player 2 Rounds'!A:A,Player_1[[#This Row],[Tournament]],'Player 2 Rounds'!C:C,Player_1[[#This Row],[Date]])&gt;0,TRUE(),FALSE())</f>
        <v>1</v>
      </c>
      <c r="K130" s="58" t="b">
        <f>IF(COUNTIFS('Player 2 Rounds'!A:A,Player_1[[#This Row],[Tournament]],'Player 2 Rounds'!C:C,Player_1[[#This Row],[Date]],'Player 2 Rounds'!D:D,Player_1[[#This Row],[Division]])&gt;0,TRUE(),FALSE())</f>
        <v>1</v>
      </c>
      <c r="L130" s="58" t="str">
        <f>RIGHT(Player_1[[#This Row],[Date]],4)</f>
        <v>2015</v>
      </c>
      <c r="M130" s="58" t="str">
        <f>LEFT(Player_1[[#This Row],[Date]],FIND("-",Player_1[[#This Row],[Date]],1)-1)</f>
        <v>11</v>
      </c>
      <c r="N130" s="58" t="str">
        <f>MID(Player_1[[#This Row],[Date]],FIND("-",Player_1[[#This Row],[Date]],1)+1,3)</f>
        <v>Sep</v>
      </c>
      <c r="O130" s="5">
        <f>DATEVALUE(Player_1[[#This Row],[Month]]&amp;" "&amp;Player_1[[#This Row],[Day]]&amp;", "&amp;Player_1[[#This Row],[Year]])</f>
        <v>42258</v>
      </c>
      <c r="P130" s="58">
        <f>COUNTIFS(A:A,Player_1[[#This Row],[Tournament]],E:E,Player_1[[#This Row],[Round]])</f>
        <v>1</v>
      </c>
      <c r="Q130" s="58" t="str">
        <f t="shared" ref="Q130:Q193" si="2">IF(ISERROR(FIND(L130,A130,1))=TRUE(),L130&amp;" "&amp;A130,A130)</f>
        <v>2015 Disc Golf Hall of Fame Classic presented by MVP Disc Sports - NT Finale - Innova GTC Series 1</v>
      </c>
      <c r="R130" s="58">
        <f>SUMIFS('Player 2 Rounds'!F:F,'Player 2 Rounds'!Q:Q,Q130,'Player 2 Rounds'!E:E,E130)</f>
        <v>49</v>
      </c>
      <c r="S130" s="58">
        <f>IF(AND(Player_1[[#This Row],[Opponent Score]]&gt;0,Player_1[[#This Row],[Opponent Score]]&gt;Player_1[[#This Row],[Score]],K:K=TRUE())=TRUE(),1,0)</f>
        <v>0</v>
      </c>
    </row>
    <row r="131" spans="1:19" x14ac:dyDescent="0.25">
      <c r="A131" s="58" t="s">
        <v>844</v>
      </c>
      <c r="B131" s="58" t="s">
        <v>164</v>
      </c>
      <c r="C131" s="58" t="s">
        <v>845</v>
      </c>
      <c r="D131" s="58" t="s">
        <v>17</v>
      </c>
      <c r="E131" s="58">
        <v>1</v>
      </c>
      <c r="F131">
        <v>51</v>
      </c>
      <c r="G131">
        <v>1051</v>
      </c>
      <c r="H131" s="58" t="s">
        <v>11</v>
      </c>
      <c r="I131" s="58" t="s">
        <v>11</v>
      </c>
      <c r="J131" s="58" t="b">
        <f>IF(COUNTIFS('Player 2 Rounds'!A:A,Player_1[[#This Row],[Tournament]],'Player 2 Rounds'!C:C,Player_1[[#This Row],[Date]])&gt;0,TRUE(),FALSE())</f>
        <v>0</v>
      </c>
      <c r="K131" s="58" t="b">
        <f>IF(COUNTIFS('Player 2 Rounds'!A:A,Player_1[[#This Row],[Tournament]],'Player 2 Rounds'!C:C,Player_1[[#This Row],[Date]],'Player 2 Rounds'!D:D,Player_1[[#This Row],[Division]])&gt;0,TRUE(),FALSE())</f>
        <v>0</v>
      </c>
      <c r="L131" s="58" t="str">
        <f>RIGHT(Player_1[[#This Row],[Date]],4)</f>
        <v>2015</v>
      </c>
      <c r="M131" s="58" t="str">
        <f>LEFT(Player_1[[#This Row],[Date]],FIND("-",Player_1[[#This Row],[Date]],1)-1)</f>
        <v>18</v>
      </c>
      <c r="N131" s="58" t="str">
        <f>MID(Player_1[[#This Row],[Date]],FIND("-",Player_1[[#This Row],[Date]],1)+1,3)</f>
        <v>Sep</v>
      </c>
      <c r="O131" s="5">
        <f>DATEVALUE(Player_1[[#This Row],[Month]]&amp;" "&amp;Player_1[[#This Row],[Day]]&amp;", "&amp;Player_1[[#This Row],[Year]])</f>
        <v>42265</v>
      </c>
      <c r="P131" s="58">
        <f>COUNTIFS(A:A,Player_1[[#This Row],[Tournament]],E:E,Player_1[[#This Row],[Round]])</f>
        <v>1</v>
      </c>
      <c r="Q131" s="58" t="str">
        <f t="shared" si="2"/>
        <v>2015 Discraft Presents The Green Mountain Championship @ Smugglers' Notch Resort</v>
      </c>
      <c r="R131" s="58">
        <f>SUMIFS('Player 2 Rounds'!F:F,'Player 2 Rounds'!Q:Q,Q131,'Player 2 Rounds'!E:E,E131)</f>
        <v>0</v>
      </c>
      <c r="S131" s="58">
        <f>IF(AND(Player_1[[#This Row],[Opponent Score]]&gt;0,Player_1[[#This Row],[Opponent Score]]&gt;Player_1[[#This Row],[Score]],K:K=TRUE())=TRUE(),1,0)</f>
        <v>0</v>
      </c>
    </row>
    <row r="132" spans="1:19" x14ac:dyDescent="0.25">
      <c r="A132" s="58" t="s">
        <v>106</v>
      </c>
      <c r="B132" s="58" t="s">
        <v>153</v>
      </c>
      <c r="C132" s="58" t="s">
        <v>154</v>
      </c>
      <c r="D132" s="58" t="s">
        <v>17</v>
      </c>
      <c r="E132" s="58">
        <v>1</v>
      </c>
      <c r="F132">
        <v>62</v>
      </c>
      <c r="G132">
        <v>1039</v>
      </c>
      <c r="H132" s="58" t="s">
        <v>11</v>
      </c>
      <c r="I132" s="58" t="s">
        <v>11</v>
      </c>
      <c r="J132" s="58" t="b">
        <f>IF(COUNTIFS('Player 2 Rounds'!A:A,Player_1[[#This Row],[Tournament]],'Player 2 Rounds'!C:C,Player_1[[#This Row],[Date]])&gt;0,TRUE(),FALSE())</f>
        <v>1</v>
      </c>
      <c r="K132" s="58" t="b">
        <f>IF(COUNTIFS('Player 2 Rounds'!A:A,Player_1[[#This Row],[Tournament]],'Player 2 Rounds'!C:C,Player_1[[#This Row],[Date]],'Player 2 Rounds'!D:D,Player_1[[#This Row],[Division]])&gt;0,TRUE(),FALSE())</f>
        <v>1</v>
      </c>
      <c r="L132" s="58" t="str">
        <f>RIGHT(Player_1[[#This Row],[Date]],4)</f>
        <v>2015</v>
      </c>
      <c r="M132" s="58" t="str">
        <f>LEFT(Player_1[[#This Row],[Date]],FIND("-",Player_1[[#This Row],[Date]],1)-1)</f>
        <v>7</v>
      </c>
      <c r="N132" s="58" t="str">
        <f>MID(Player_1[[#This Row],[Date]],FIND("-",Player_1[[#This Row],[Date]],1)+1,3)</f>
        <v>Oct</v>
      </c>
      <c r="O132" s="5">
        <f>DATEVALUE(Player_1[[#This Row],[Month]]&amp;" "&amp;Player_1[[#This Row],[Day]]&amp;", "&amp;Player_1[[#This Row],[Year]])</f>
        <v>42284</v>
      </c>
      <c r="P132" s="58">
        <f>COUNTIFS(A:A,Player_1[[#This Row],[Tournament]],E:E,Player_1[[#This Row],[Round]])</f>
        <v>4</v>
      </c>
      <c r="Q132" s="58" t="str">
        <f t="shared" si="2"/>
        <v>2015 United States Disc Golf Championship - Open Flight</v>
      </c>
      <c r="R132" s="58">
        <f>SUMIFS('Player 2 Rounds'!F:F,'Player 2 Rounds'!Q:Q,Q132,'Player 2 Rounds'!E:E,E132)</f>
        <v>62</v>
      </c>
      <c r="S132" s="58">
        <f>IF(AND(Player_1[[#This Row],[Opponent Score]]&gt;0,Player_1[[#This Row],[Opponent Score]]&gt;Player_1[[#This Row],[Score]],K:K=TRUE())=TRUE(),1,0)</f>
        <v>0</v>
      </c>
    </row>
    <row r="133" spans="1:19" x14ac:dyDescent="0.25">
      <c r="A133" s="58" t="s">
        <v>846</v>
      </c>
      <c r="B133" s="58" t="s">
        <v>14</v>
      </c>
      <c r="C133" s="58" t="s">
        <v>847</v>
      </c>
      <c r="D133" s="58" t="s">
        <v>17</v>
      </c>
      <c r="E133" s="58">
        <v>1</v>
      </c>
      <c r="F133">
        <v>65</v>
      </c>
      <c r="G133">
        <v>1055</v>
      </c>
      <c r="H133" s="58" t="s">
        <v>11</v>
      </c>
      <c r="I133" s="58" t="s">
        <v>11</v>
      </c>
      <c r="J133" s="58" t="b">
        <f>IF(COUNTIFS('Player 2 Rounds'!A:A,Player_1[[#This Row],[Tournament]],'Player 2 Rounds'!C:C,Player_1[[#This Row],[Date]])&gt;0,TRUE(),FALSE())</f>
        <v>0</v>
      </c>
      <c r="K133" s="58" t="b">
        <f>IF(COUNTIFS('Player 2 Rounds'!A:A,Player_1[[#This Row],[Tournament]],'Player 2 Rounds'!C:C,Player_1[[#This Row],[Date]],'Player 2 Rounds'!D:D,Player_1[[#This Row],[Division]])&gt;0,TRUE(),FALSE())</f>
        <v>0</v>
      </c>
      <c r="L133" s="58" t="str">
        <f>RIGHT(Player_1[[#This Row],[Date]],4)</f>
        <v>2013</v>
      </c>
      <c r="M133" s="58" t="str">
        <f>LEFT(Player_1[[#This Row],[Date]],FIND("-",Player_1[[#This Row],[Date]],1)-1)</f>
        <v>14</v>
      </c>
      <c r="N133" s="58" t="str">
        <f>MID(Player_1[[#This Row],[Date]],FIND("-",Player_1[[#This Row],[Date]],1)+1,3)</f>
        <v>Dec</v>
      </c>
      <c r="O133" s="5">
        <f>DATEVALUE(Player_1[[#This Row],[Month]]&amp;" "&amp;Player_1[[#This Row],[Day]]&amp;", "&amp;Player_1[[#This Row],[Year]])</f>
        <v>41622</v>
      </c>
      <c r="P133" s="58">
        <f>COUNTIFS(A:A,Player_1[[#This Row],[Tournament]],E:E,Player_1[[#This Row],[Round]])</f>
        <v>1</v>
      </c>
      <c r="Q133" s="58" t="str">
        <f t="shared" si="2"/>
        <v>2013 Cactus Finale</v>
      </c>
      <c r="R133" s="58">
        <f>SUMIFS('Player 2 Rounds'!F:F,'Player 2 Rounds'!Q:Q,Q133,'Player 2 Rounds'!E:E,E133)</f>
        <v>0</v>
      </c>
      <c r="S133" s="58">
        <f>IF(AND(Player_1[[#This Row],[Opponent Score]]&gt;0,Player_1[[#This Row],[Opponent Score]]&gt;Player_1[[#This Row],[Score]],K:K=TRUE())=TRUE(),1,0)</f>
        <v>0</v>
      </c>
    </row>
    <row r="134" spans="1:19" x14ac:dyDescent="0.25">
      <c r="A134" s="58" t="s">
        <v>848</v>
      </c>
      <c r="B134" s="58" t="s">
        <v>12</v>
      </c>
      <c r="C134" s="58" t="s">
        <v>849</v>
      </c>
      <c r="D134" s="58" t="s">
        <v>17</v>
      </c>
      <c r="E134" s="58">
        <v>1</v>
      </c>
      <c r="F134">
        <v>53</v>
      </c>
      <c r="G134">
        <v>1027</v>
      </c>
      <c r="H134" s="58" t="s">
        <v>11</v>
      </c>
      <c r="I134" s="58" t="s">
        <v>11</v>
      </c>
      <c r="J134" s="58" t="b">
        <f>IF(COUNTIFS('Player 2 Rounds'!A:A,Player_1[[#This Row],[Tournament]],'Player 2 Rounds'!C:C,Player_1[[#This Row],[Date]])&gt;0,TRUE(),FALSE())</f>
        <v>0</v>
      </c>
      <c r="K134" s="58" t="b">
        <f>IF(COUNTIFS('Player 2 Rounds'!A:A,Player_1[[#This Row],[Tournament]],'Player 2 Rounds'!C:C,Player_1[[#This Row],[Date]],'Player 2 Rounds'!D:D,Player_1[[#This Row],[Division]])&gt;0,TRUE(),FALSE())</f>
        <v>0</v>
      </c>
      <c r="L134" s="58" t="str">
        <f>RIGHT(Player_1[[#This Row],[Date]],4)</f>
        <v>2014</v>
      </c>
      <c r="M134" s="58" t="str">
        <f>LEFT(Player_1[[#This Row],[Date]],FIND("-",Player_1[[#This Row],[Date]],1)-1)</f>
        <v>18</v>
      </c>
      <c r="N134" s="58" t="str">
        <f>MID(Player_1[[#This Row],[Date]],FIND("-",Player_1[[#This Row],[Date]],1)+1,3)</f>
        <v>Jan</v>
      </c>
      <c r="O134" s="5">
        <f>DATEVALUE(Player_1[[#This Row],[Month]]&amp;" "&amp;Player_1[[#This Row],[Day]]&amp;", "&amp;Player_1[[#This Row],[Year]])</f>
        <v>41657</v>
      </c>
      <c r="P134" s="58">
        <f>COUNTIFS(A:A,Player_1[[#This Row],[Tournament]],E:E,Player_1[[#This Row],[Round]])</f>
        <v>1</v>
      </c>
      <c r="Q134" s="58" t="str">
        <f t="shared" si="2"/>
        <v>2014 Inaugural Maricopa Meadows Open</v>
      </c>
      <c r="R134" s="58">
        <f>SUMIFS('Player 2 Rounds'!F:F,'Player 2 Rounds'!Q:Q,Q134,'Player 2 Rounds'!E:E,E134)</f>
        <v>0</v>
      </c>
      <c r="S134" s="58">
        <f>IF(AND(Player_1[[#This Row],[Opponent Score]]&gt;0,Player_1[[#This Row],[Opponent Score]]&gt;Player_1[[#This Row],[Score]],K:K=TRUE())=TRUE(),1,0)</f>
        <v>0</v>
      </c>
    </row>
    <row r="135" spans="1:19" x14ac:dyDescent="0.25">
      <c r="A135" s="58" t="s">
        <v>454</v>
      </c>
      <c r="B135" s="58" t="s">
        <v>58</v>
      </c>
      <c r="C135" s="58" t="s">
        <v>455</v>
      </c>
      <c r="D135" s="58" t="s">
        <v>17</v>
      </c>
      <c r="E135" s="58">
        <v>1</v>
      </c>
      <c r="F135">
        <v>55</v>
      </c>
      <c r="G135">
        <v>1111</v>
      </c>
      <c r="H135" s="58" t="s">
        <v>11</v>
      </c>
      <c r="I135" s="58" t="s">
        <v>11</v>
      </c>
      <c r="J135" s="58" t="b">
        <f>IF(COUNTIFS('Player 2 Rounds'!A:A,Player_1[[#This Row],[Tournament]],'Player 2 Rounds'!C:C,Player_1[[#This Row],[Date]])&gt;0,TRUE(),FALSE())</f>
        <v>1</v>
      </c>
      <c r="K135" s="58" t="b">
        <f>IF(COUNTIFS('Player 2 Rounds'!A:A,Player_1[[#This Row],[Tournament]],'Player 2 Rounds'!C:C,Player_1[[#This Row],[Date]],'Player 2 Rounds'!D:D,Player_1[[#This Row],[Division]])&gt;0,TRUE(),FALSE())</f>
        <v>1</v>
      </c>
      <c r="L135" s="58" t="str">
        <f>RIGHT(Player_1[[#This Row],[Date]],4)</f>
        <v>2014</v>
      </c>
      <c r="M135" s="58" t="str">
        <f>LEFT(Player_1[[#This Row],[Date]],FIND("-",Player_1[[#This Row],[Date]],1)-1)</f>
        <v>21</v>
      </c>
      <c r="N135" s="58" t="str">
        <f>MID(Player_1[[#This Row],[Date]],FIND("-",Player_1[[#This Row],[Date]],1)+1,3)</f>
        <v>Mar</v>
      </c>
      <c r="O135" s="5">
        <f>DATEVALUE(Player_1[[#This Row],[Month]]&amp;" "&amp;Player_1[[#This Row],[Day]]&amp;", "&amp;Player_1[[#This Row],[Year]])</f>
        <v>41719</v>
      </c>
      <c r="P135" s="58">
        <f>COUNTIFS(A:A,Player_1[[#This Row],[Tournament]],E:E,Player_1[[#This Row],[Round]])</f>
        <v>2</v>
      </c>
      <c r="Q135" s="58" t="str">
        <f t="shared" si="2"/>
        <v>2014 Texas States Championships</v>
      </c>
      <c r="R135" s="58">
        <f>SUMIFS('Player 2 Rounds'!F:F,'Player 2 Rounds'!Q:Q,Q135,'Player 2 Rounds'!E:E,E135)</f>
        <v>62</v>
      </c>
      <c r="S135" s="58">
        <f>IF(AND(Player_1[[#This Row],[Opponent Score]]&gt;0,Player_1[[#This Row],[Opponent Score]]&gt;Player_1[[#This Row],[Score]],K:K=TRUE())=TRUE(),1,0)</f>
        <v>1</v>
      </c>
    </row>
    <row r="136" spans="1:19" x14ac:dyDescent="0.25">
      <c r="A136" s="58" t="s">
        <v>444</v>
      </c>
      <c r="B136" s="58" t="s">
        <v>9</v>
      </c>
      <c r="C136" s="58" t="s">
        <v>445</v>
      </c>
      <c r="D136" s="58" t="s">
        <v>17</v>
      </c>
      <c r="E136" s="58">
        <v>1</v>
      </c>
      <c r="F136">
        <v>52</v>
      </c>
      <c r="G136">
        <v>1056</v>
      </c>
      <c r="H136" s="58" t="s">
        <v>11</v>
      </c>
      <c r="I136" s="58" t="s">
        <v>11</v>
      </c>
      <c r="J136" s="58" t="b">
        <f>IF(COUNTIFS('Player 2 Rounds'!A:A,Player_1[[#This Row],[Tournament]],'Player 2 Rounds'!C:C,Player_1[[#This Row],[Date]])&gt;0,TRUE(),FALSE())</f>
        <v>1</v>
      </c>
      <c r="K136" s="58" t="b">
        <f>IF(COUNTIFS('Player 2 Rounds'!A:A,Player_1[[#This Row],[Tournament]],'Player 2 Rounds'!C:C,Player_1[[#This Row],[Date]],'Player 2 Rounds'!D:D,Player_1[[#This Row],[Division]])&gt;0,TRUE(),FALSE())</f>
        <v>1</v>
      </c>
      <c r="L136" s="58" t="str">
        <f>RIGHT(Player_1[[#This Row],[Date]],4)</f>
        <v>2014</v>
      </c>
      <c r="M136" s="58" t="str">
        <f>LEFT(Player_1[[#This Row],[Date]],FIND("-",Player_1[[#This Row],[Date]],1)-1)</f>
        <v>29</v>
      </c>
      <c r="N136" s="58" t="str">
        <f>MID(Player_1[[#This Row],[Date]],FIND("-",Player_1[[#This Row],[Date]],1)+1,3)</f>
        <v>Mar</v>
      </c>
      <c r="O136" s="5">
        <f>DATEVALUE(Player_1[[#This Row],[Month]]&amp;" "&amp;Player_1[[#This Row],[Day]]&amp;", "&amp;Player_1[[#This Row],[Year]])</f>
        <v>41727</v>
      </c>
      <c r="P136" s="58">
        <f>COUNTIFS(A:A,Player_1[[#This Row],[Tournament]],E:E,Player_1[[#This Row],[Round]])</f>
        <v>1</v>
      </c>
      <c r="Q136" s="58" t="str">
        <f t="shared" si="2"/>
        <v>2014 Journey Post 1st Stop</v>
      </c>
      <c r="R136" s="58">
        <f>SUMIFS('Player 2 Rounds'!F:F,'Player 2 Rounds'!Q:Q,Q136,'Player 2 Rounds'!E:E,E136)</f>
        <v>52</v>
      </c>
      <c r="S136" s="58">
        <f>IF(AND(Player_1[[#This Row],[Opponent Score]]&gt;0,Player_1[[#This Row],[Opponent Score]]&gt;Player_1[[#This Row],[Score]],K:K=TRUE())=TRUE(),1,0)</f>
        <v>0</v>
      </c>
    </row>
    <row r="137" spans="1:19" x14ac:dyDescent="0.25">
      <c r="A137" s="58" t="s">
        <v>850</v>
      </c>
      <c r="B137" s="58" t="s">
        <v>164</v>
      </c>
      <c r="C137" s="58" t="s">
        <v>851</v>
      </c>
      <c r="D137" s="58" t="s">
        <v>17</v>
      </c>
      <c r="E137" s="58">
        <v>1</v>
      </c>
      <c r="F137">
        <v>52</v>
      </c>
      <c r="G137">
        <v>1050</v>
      </c>
      <c r="H137" s="58" t="s">
        <v>11</v>
      </c>
      <c r="I137" s="58" t="s">
        <v>11</v>
      </c>
      <c r="J137" s="58" t="b">
        <f>IF(COUNTIFS('Player 2 Rounds'!A:A,Player_1[[#This Row],[Tournament]],'Player 2 Rounds'!C:C,Player_1[[#This Row],[Date]])&gt;0,TRUE(),FALSE())</f>
        <v>0</v>
      </c>
      <c r="K137" s="58" t="b">
        <f>IF(COUNTIFS('Player 2 Rounds'!A:A,Player_1[[#This Row],[Tournament]],'Player 2 Rounds'!C:C,Player_1[[#This Row],[Date]],'Player 2 Rounds'!D:D,Player_1[[#This Row],[Division]])&gt;0,TRUE(),FALSE())</f>
        <v>0</v>
      </c>
      <c r="L137" s="58" t="str">
        <f>RIGHT(Player_1[[#This Row],[Date]],4)</f>
        <v>2014</v>
      </c>
      <c r="M137" s="58" t="str">
        <f>LEFT(Player_1[[#This Row],[Date]],FIND("-",Player_1[[#This Row],[Date]],1)-1)</f>
        <v>5</v>
      </c>
      <c r="N137" s="58" t="str">
        <f>MID(Player_1[[#This Row],[Date]],FIND("-",Player_1[[#This Row],[Date]],1)+1,3)</f>
        <v>Apr</v>
      </c>
      <c r="O137" s="5">
        <f>DATEVALUE(Player_1[[#This Row],[Month]]&amp;" "&amp;Player_1[[#This Row],[Day]]&amp;", "&amp;Player_1[[#This Row],[Year]])</f>
        <v>41734</v>
      </c>
      <c r="P137" s="58">
        <f>COUNTIFS(A:A,Player_1[[#This Row],[Tournament]],E:E,Player_1[[#This Row],[Round]])</f>
        <v>1</v>
      </c>
      <c r="Q137" s="58" t="str">
        <f t="shared" si="2"/>
        <v>2014 Gateway Disc Sports presents The Ozark Mountain Open</v>
      </c>
      <c r="R137" s="58">
        <f>SUMIFS('Player 2 Rounds'!F:F,'Player 2 Rounds'!Q:Q,Q137,'Player 2 Rounds'!E:E,E137)</f>
        <v>0</v>
      </c>
      <c r="S137" s="58">
        <f>IF(AND(Player_1[[#This Row],[Opponent Score]]&gt;0,Player_1[[#This Row],[Opponent Score]]&gt;Player_1[[#This Row],[Score]],K:K=TRUE())=TRUE(),1,0)</f>
        <v>0</v>
      </c>
    </row>
    <row r="138" spans="1:19" x14ac:dyDescent="0.25">
      <c r="A138" s="58" t="s">
        <v>516</v>
      </c>
      <c r="B138" s="58" t="s">
        <v>9</v>
      </c>
      <c r="C138" s="58" t="s">
        <v>517</v>
      </c>
      <c r="D138" s="58" t="s">
        <v>17</v>
      </c>
      <c r="E138" s="58">
        <v>1</v>
      </c>
      <c r="F138">
        <v>71</v>
      </c>
      <c r="G138">
        <v>1055</v>
      </c>
      <c r="H138" s="58" t="s">
        <v>11</v>
      </c>
      <c r="I138" s="58" t="s">
        <v>11</v>
      </c>
      <c r="J138" s="58" t="b">
        <f>IF(COUNTIFS('Player 2 Rounds'!A:A,Player_1[[#This Row],[Tournament]],'Player 2 Rounds'!C:C,Player_1[[#This Row],[Date]])&gt;0,TRUE(),FALSE())</f>
        <v>1</v>
      </c>
      <c r="K138" s="58" t="b">
        <f>IF(COUNTIFS('Player 2 Rounds'!A:A,Player_1[[#This Row],[Tournament]],'Player 2 Rounds'!C:C,Player_1[[#This Row],[Date]],'Player 2 Rounds'!D:D,Player_1[[#This Row],[Division]])&gt;0,TRUE(),FALSE())</f>
        <v>1</v>
      </c>
      <c r="L138" s="58" t="str">
        <f>RIGHT(Player_1[[#This Row],[Date]],4)</f>
        <v>2015</v>
      </c>
      <c r="M138" s="58" t="str">
        <f>LEFT(Player_1[[#This Row],[Date]],FIND("-",Player_1[[#This Row],[Date]],1)-1)</f>
        <v>15</v>
      </c>
      <c r="N138" s="58" t="str">
        <f>MID(Player_1[[#This Row],[Date]],FIND("-",Player_1[[#This Row],[Date]],1)+1,3)</f>
        <v>Aug</v>
      </c>
      <c r="O138" s="5">
        <f>DATEVALUE(Player_1[[#This Row],[Month]]&amp;" "&amp;Player_1[[#This Row],[Day]]&amp;", "&amp;Player_1[[#This Row],[Year]])</f>
        <v>42231</v>
      </c>
      <c r="P138" s="58">
        <f>COUNTIFS(A:A,Player_1[[#This Row],[Tournament]],E:E,Player_1[[#This Row],[Round]])</f>
        <v>1</v>
      </c>
      <c r="Q138" s="58" t="str">
        <f t="shared" si="2"/>
        <v>2015 19th Annual Brent Hambrick Memorial Open</v>
      </c>
      <c r="R138" s="58">
        <f>SUMIFS('Player 2 Rounds'!F:F,'Player 2 Rounds'!Q:Q,Q138,'Player 2 Rounds'!E:E,E138)</f>
        <v>71</v>
      </c>
      <c r="S138" s="58">
        <f>IF(AND(Player_1[[#This Row],[Opponent Score]]&gt;0,Player_1[[#This Row],[Opponent Score]]&gt;Player_1[[#This Row],[Score]],K:K=TRUE())=TRUE(),1,0)</f>
        <v>0</v>
      </c>
    </row>
    <row r="139" spans="1:19" x14ac:dyDescent="0.25">
      <c r="A139" s="58" t="s">
        <v>95</v>
      </c>
      <c r="B139" s="58" t="s">
        <v>58</v>
      </c>
      <c r="C139" s="58" t="s">
        <v>96</v>
      </c>
      <c r="D139" s="58" t="s">
        <v>17</v>
      </c>
      <c r="E139" s="58">
        <v>1</v>
      </c>
      <c r="F139">
        <v>54</v>
      </c>
      <c r="G139">
        <v>1018</v>
      </c>
      <c r="H139" s="58" t="s">
        <v>11</v>
      </c>
      <c r="I139" s="58" t="s">
        <v>11</v>
      </c>
      <c r="J139" s="58" t="b">
        <f>IF(COUNTIFS('Player 2 Rounds'!A:A,Player_1[[#This Row],[Tournament]],'Player 2 Rounds'!C:C,Player_1[[#This Row],[Date]])&gt;0,TRUE(),FALSE())</f>
        <v>1</v>
      </c>
      <c r="K139" s="58" t="b">
        <f>IF(COUNTIFS('Player 2 Rounds'!A:A,Player_1[[#This Row],[Tournament]],'Player 2 Rounds'!C:C,Player_1[[#This Row],[Date]],'Player 2 Rounds'!D:D,Player_1[[#This Row],[Division]])&gt;0,TRUE(),FALSE())</f>
        <v>1</v>
      </c>
      <c r="L139" s="58" t="str">
        <f>RIGHT(Player_1[[#This Row],[Date]],4)</f>
        <v>2014</v>
      </c>
      <c r="M139" s="58" t="str">
        <f>LEFT(Player_1[[#This Row],[Date]],FIND("-",Player_1[[#This Row],[Date]],1)-1)</f>
        <v>26</v>
      </c>
      <c r="N139" s="58" t="str">
        <f>MID(Player_1[[#This Row],[Date]],FIND("-",Player_1[[#This Row],[Date]],1)+1,3)</f>
        <v>Feb</v>
      </c>
      <c r="O139" s="5">
        <f>DATEVALUE(Player_1[[#This Row],[Month]]&amp;" "&amp;Player_1[[#This Row],[Day]]&amp;", "&amp;Player_1[[#This Row],[Year]])</f>
        <v>41696</v>
      </c>
      <c r="P139" s="58">
        <f>COUNTIFS(A:A,Player_1[[#This Row],[Tournament]],E:E,Player_1[[#This Row],[Round]])</f>
        <v>1</v>
      </c>
      <c r="Q139" s="58" t="str">
        <f t="shared" si="2"/>
        <v>2014 The 26th Annual Memorial Championship presented by Discraft</v>
      </c>
      <c r="R139" s="58">
        <f>SUMIFS('Player 2 Rounds'!F:F,'Player 2 Rounds'!Q:Q,Q139,'Player 2 Rounds'!E:E,E139)</f>
        <v>51</v>
      </c>
      <c r="S139" s="58">
        <f>IF(AND(Player_1[[#This Row],[Opponent Score]]&gt;0,Player_1[[#This Row],[Opponent Score]]&gt;Player_1[[#This Row],[Score]],K:K=TRUE())=TRUE(),1,0)</f>
        <v>0</v>
      </c>
    </row>
    <row r="140" spans="1:19" x14ac:dyDescent="0.25">
      <c r="A140" s="58" t="s">
        <v>852</v>
      </c>
      <c r="B140" s="58" t="s">
        <v>14</v>
      </c>
      <c r="C140" s="58" t="s">
        <v>853</v>
      </c>
      <c r="D140" s="58" t="s">
        <v>17</v>
      </c>
      <c r="E140" s="58">
        <v>1</v>
      </c>
      <c r="F140">
        <v>61</v>
      </c>
      <c r="G140">
        <v>1019</v>
      </c>
      <c r="H140" s="58" t="s">
        <v>11</v>
      </c>
      <c r="I140" s="58" t="s">
        <v>11</v>
      </c>
      <c r="J140" s="58" t="b">
        <f>IF(COUNTIFS('Player 2 Rounds'!A:A,Player_1[[#This Row],[Tournament]],'Player 2 Rounds'!C:C,Player_1[[#This Row],[Date]])&gt;0,TRUE(),FALSE())</f>
        <v>0</v>
      </c>
      <c r="K140" s="58" t="b">
        <f>IF(COUNTIFS('Player 2 Rounds'!A:A,Player_1[[#This Row],[Tournament]],'Player 2 Rounds'!C:C,Player_1[[#This Row],[Date]],'Player 2 Rounds'!D:D,Player_1[[#This Row],[Division]])&gt;0,TRUE(),FALSE())</f>
        <v>0</v>
      </c>
      <c r="L140" s="58" t="str">
        <f>RIGHT(Player_1[[#This Row],[Date]],4)</f>
        <v>2014</v>
      </c>
      <c r="M140" s="58" t="str">
        <f>LEFT(Player_1[[#This Row],[Date]],FIND("-",Player_1[[#This Row],[Date]],1)-1)</f>
        <v>14</v>
      </c>
      <c r="N140" s="58" t="str">
        <f>MID(Player_1[[#This Row],[Date]],FIND("-",Player_1[[#This Row],[Date]],1)+1,3)</f>
        <v>Mar</v>
      </c>
      <c r="O140" s="5">
        <f>DATEVALUE(Player_1[[#This Row],[Month]]&amp;" "&amp;Player_1[[#This Row],[Day]]&amp;", "&amp;Player_1[[#This Row],[Year]])</f>
        <v>41712</v>
      </c>
      <c r="P140" s="58">
        <f>COUNTIFS(A:A,Player_1[[#This Row],[Tournament]],E:E,Player_1[[#This Row],[Round]])</f>
        <v>1</v>
      </c>
      <c r="Q140" s="58" t="str">
        <f t="shared" si="2"/>
        <v>2014 16th Annual Red Rock Show</v>
      </c>
      <c r="R140" s="58">
        <f>SUMIFS('Player 2 Rounds'!F:F,'Player 2 Rounds'!Q:Q,Q140,'Player 2 Rounds'!E:E,E140)</f>
        <v>0</v>
      </c>
      <c r="S140" s="58">
        <f>IF(AND(Player_1[[#This Row],[Opponent Score]]&gt;0,Player_1[[#This Row],[Opponent Score]]&gt;Player_1[[#This Row],[Score]],K:K=TRUE())=TRUE(),1,0)</f>
        <v>0</v>
      </c>
    </row>
    <row r="141" spans="1:19" x14ac:dyDescent="0.25">
      <c r="A141" s="58" t="s">
        <v>240</v>
      </c>
      <c r="B141" s="58" t="s">
        <v>58</v>
      </c>
      <c r="C141" s="58" t="s">
        <v>506</v>
      </c>
      <c r="D141" s="58" t="s">
        <v>17</v>
      </c>
      <c r="E141" s="58">
        <v>1</v>
      </c>
      <c r="F141">
        <v>51</v>
      </c>
      <c r="G141">
        <v>1039</v>
      </c>
      <c r="H141" s="58" t="s">
        <v>11</v>
      </c>
      <c r="I141" s="58" t="s">
        <v>11</v>
      </c>
      <c r="J141" s="58" t="b">
        <f>IF(COUNTIFS('Player 2 Rounds'!A:A,Player_1[[#This Row],[Tournament]],'Player 2 Rounds'!C:C,Player_1[[#This Row],[Date]])&gt;0,TRUE(),FALSE())</f>
        <v>1</v>
      </c>
      <c r="K141" s="58" t="b">
        <f>IF(COUNTIFS('Player 2 Rounds'!A:A,Player_1[[#This Row],[Tournament]],'Player 2 Rounds'!C:C,Player_1[[#This Row],[Date]],'Player 2 Rounds'!D:D,Player_1[[#This Row],[Division]])&gt;0,TRUE(),FALSE())</f>
        <v>1</v>
      </c>
      <c r="L141" s="58" t="str">
        <f>RIGHT(Player_1[[#This Row],[Date]],4)</f>
        <v>2015</v>
      </c>
      <c r="M141" s="58" t="str">
        <f>LEFT(Player_1[[#This Row],[Date]],FIND("-",Player_1[[#This Row],[Date]],1)-1)</f>
        <v>21</v>
      </c>
      <c r="N141" s="58" t="str">
        <f>MID(Player_1[[#This Row],[Date]],FIND("-",Player_1[[#This Row],[Date]],1)+1,3)</f>
        <v>Aug</v>
      </c>
      <c r="O141" s="5">
        <f>DATEVALUE(Player_1[[#This Row],[Month]]&amp;" "&amp;Player_1[[#This Row],[Day]]&amp;", "&amp;Player_1[[#This Row],[Year]])</f>
        <v>42237</v>
      </c>
      <c r="P141" s="58">
        <f>COUNTIFS(A:A,Player_1[[#This Row],[Tournament]],E:E,Player_1[[#This Row],[Round]])</f>
        <v>3</v>
      </c>
      <c r="Q141" s="58" t="str">
        <f t="shared" si="2"/>
        <v>2015 Ledgestone Insurance Open presented by Discraft</v>
      </c>
      <c r="R141" s="58">
        <f>SUMIFS('Player 2 Rounds'!F:F,'Player 2 Rounds'!Q:Q,Q141,'Player 2 Rounds'!E:E,E141)</f>
        <v>50</v>
      </c>
      <c r="S141" s="58">
        <f>IF(AND(Player_1[[#This Row],[Opponent Score]]&gt;0,Player_1[[#This Row],[Opponent Score]]&gt;Player_1[[#This Row],[Score]],K:K=TRUE())=TRUE(),1,0)</f>
        <v>0</v>
      </c>
    </row>
    <row r="142" spans="1:19" x14ac:dyDescent="0.25">
      <c r="A142" s="58" t="s">
        <v>413</v>
      </c>
      <c r="B142" s="58" t="s">
        <v>58</v>
      </c>
      <c r="C142" s="58" t="s">
        <v>414</v>
      </c>
      <c r="D142" s="58" t="s">
        <v>17</v>
      </c>
      <c r="E142" s="58">
        <v>1</v>
      </c>
      <c r="F142">
        <v>54</v>
      </c>
      <c r="G142">
        <v>1005</v>
      </c>
      <c r="H142" s="58" t="s">
        <v>11</v>
      </c>
      <c r="I142" s="58" t="s">
        <v>11</v>
      </c>
      <c r="J142" s="58" t="b">
        <f>IF(COUNTIFS('Player 2 Rounds'!A:A,Player_1[[#This Row],[Tournament]],'Player 2 Rounds'!C:C,Player_1[[#This Row],[Date]])&gt;0,TRUE(),FALSE())</f>
        <v>1</v>
      </c>
      <c r="K142" s="58" t="b">
        <f>IF(COUNTIFS('Player 2 Rounds'!A:A,Player_1[[#This Row],[Tournament]],'Player 2 Rounds'!C:C,Player_1[[#This Row],[Date]],'Player 2 Rounds'!D:D,Player_1[[#This Row],[Division]])&gt;0,TRUE(),FALSE())</f>
        <v>1</v>
      </c>
      <c r="L142" s="58" t="str">
        <f>RIGHT(Player_1[[#This Row],[Date]],4)</f>
        <v>2014</v>
      </c>
      <c r="M142" s="58" t="str">
        <f>LEFT(Player_1[[#This Row],[Date]],FIND("-",Player_1[[#This Row],[Date]],1)-1)</f>
        <v>5</v>
      </c>
      <c r="N142" s="58" t="str">
        <f>MID(Player_1[[#This Row],[Date]],FIND("-",Player_1[[#This Row],[Date]],1)+1,3)</f>
        <v>Sep</v>
      </c>
      <c r="O142" s="5">
        <f>DATEVALUE(Player_1[[#This Row],[Month]]&amp;" "&amp;Player_1[[#This Row],[Day]]&amp;", "&amp;Player_1[[#This Row],[Year]])</f>
        <v>41887</v>
      </c>
      <c r="P142" s="58">
        <f>COUNTIFS(A:A,Player_1[[#This Row],[Tournament]],E:E,Player_1[[#This Row],[Round]])</f>
        <v>1</v>
      </c>
      <c r="Q142" s="58" t="str">
        <f t="shared" si="2"/>
        <v>2014 Prodigy Disc present the 40th Anniversary of the Rochester Flying Disc Open</v>
      </c>
      <c r="R142" s="58">
        <f>SUMIFS('Player 2 Rounds'!F:F,'Player 2 Rounds'!Q:Q,Q142,'Player 2 Rounds'!E:E,E142)</f>
        <v>53</v>
      </c>
      <c r="S142" s="58">
        <f>IF(AND(Player_1[[#This Row],[Opponent Score]]&gt;0,Player_1[[#This Row],[Opponent Score]]&gt;Player_1[[#This Row],[Score]],K:K=TRUE())=TRUE(),1,0)</f>
        <v>0</v>
      </c>
    </row>
    <row r="143" spans="1:19" x14ac:dyDescent="0.25">
      <c r="A143" s="58" t="s">
        <v>854</v>
      </c>
      <c r="B143" s="58" t="s">
        <v>9</v>
      </c>
      <c r="C143" s="58" t="s">
        <v>855</v>
      </c>
      <c r="D143" s="58" t="s">
        <v>17</v>
      </c>
      <c r="E143" s="58">
        <v>1</v>
      </c>
      <c r="F143">
        <v>58</v>
      </c>
      <c r="G143">
        <v>1019</v>
      </c>
      <c r="H143" s="58" t="s">
        <v>11</v>
      </c>
      <c r="I143" s="58" t="s">
        <v>11</v>
      </c>
      <c r="J143" s="58" t="b">
        <f>IF(COUNTIFS('Player 2 Rounds'!A:A,Player_1[[#This Row],[Tournament]],'Player 2 Rounds'!C:C,Player_1[[#This Row],[Date]])&gt;0,TRUE(),FALSE())</f>
        <v>0</v>
      </c>
      <c r="K143" s="58" t="b">
        <f>IF(COUNTIFS('Player 2 Rounds'!A:A,Player_1[[#This Row],[Tournament]],'Player 2 Rounds'!C:C,Player_1[[#This Row],[Date]],'Player 2 Rounds'!D:D,Player_1[[#This Row],[Division]])&gt;0,TRUE(),FALSE())</f>
        <v>0</v>
      </c>
      <c r="L143" s="58" t="str">
        <f>RIGHT(Player_1[[#This Row],[Date]],4)</f>
        <v>2014</v>
      </c>
      <c r="M143" s="58" t="str">
        <f>LEFT(Player_1[[#This Row],[Date]],FIND("-",Player_1[[#This Row],[Date]],1)-1)</f>
        <v>13</v>
      </c>
      <c r="N143" s="58" t="str">
        <f>MID(Player_1[[#This Row],[Date]],FIND("-",Player_1[[#This Row],[Date]],1)+1,3)</f>
        <v>Sep</v>
      </c>
      <c r="O143" s="5">
        <f>DATEVALUE(Player_1[[#This Row],[Month]]&amp;" "&amp;Player_1[[#This Row],[Day]]&amp;", "&amp;Player_1[[#This Row],[Year]])</f>
        <v>41895</v>
      </c>
      <c r="P143" s="58">
        <f>COUNTIFS(A:A,Player_1[[#This Row],[Tournament]],E:E,Player_1[[#This Row],[Round]])</f>
        <v>1</v>
      </c>
      <c r="Q143" s="58" t="str">
        <f t="shared" si="2"/>
        <v>2014 Toronto Island Maple Leaf presented by Discmania</v>
      </c>
      <c r="R143" s="58">
        <f>SUMIFS('Player 2 Rounds'!F:F,'Player 2 Rounds'!Q:Q,Q143,'Player 2 Rounds'!E:E,E143)</f>
        <v>0</v>
      </c>
      <c r="S143" s="58">
        <f>IF(AND(Player_1[[#This Row],[Opponent Score]]&gt;0,Player_1[[#This Row],[Opponent Score]]&gt;Player_1[[#This Row],[Score]],K:K=TRUE())=TRUE(),1,0)</f>
        <v>0</v>
      </c>
    </row>
    <row r="144" spans="1:19" x14ac:dyDescent="0.25">
      <c r="A144" s="58" t="s">
        <v>856</v>
      </c>
      <c r="B144" s="58" t="s">
        <v>14</v>
      </c>
      <c r="C144" s="58" t="s">
        <v>857</v>
      </c>
      <c r="D144" s="58" t="s">
        <v>17</v>
      </c>
      <c r="E144" s="58">
        <v>1</v>
      </c>
      <c r="F144">
        <v>49</v>
      </c>
      <c r="G144">
        <v>1078</v>
      </c>
      <c r="H144" s="58" t="s">
        <v>11</v>
      </c>
      <c r="I144" s="58" t="s">
        <v>11</v>
      </c>
      <c r="J144" s="58" t="b">
        <f>IF(COUNTIFS('Player 2 Rounds'!A:A,Player_1[[#This Row],[Tournament]],'Player 2 Rounds'!C:C,Player_1[[#This Row],[Date]])&gt;0,TRUE(),FALSE())</f>
        <v>0</v>
      </c>
      <c r="K144" s="58" t="b">
        <f>IF(COUNTIFS('Player 2 Rounds'!A:A,Player_1[[#This Row],[Tournament]],'Player 2 Rounds'!C:C,Player_1[[#This Row],[Date]],'Player 2 Rounds'!D:D,Player_1[[#This Row],[Division]])&gt;0,TRUE(),FALSE())</f>
        <v>0</v>
      </c>
      <c r="L144" s="58" t="str">
        <f>RIGHT(Player_1[[#This Row],[Date]],4)</f>
        <v>2014</v>
      </c>
      <c r="M144" s="58" t="str">
        <f>LEFT(Player_1[[#This Row],[Date]],FIND("-",Player_1[[#This Row],[Date]],1)-1)</f>
        <v>13</v>
      </c>
      <c r="N144" s="58" t="str">
        <f>MID(Player_1[[#This Row],[Date]],FIND("-",Player_1[[#This Row],[Date]],1)+1,3)</f>
        <v>Dec</v>
      </c>
      <c r="O144" s="5">
        <f>DATEVALUE(Player_1[[#This Row],[Month]]&amp;" "&amp;Player_1[[#This Row],[Day]]&amp;", "&amp;Player_1[[#This Row],[Year]])</f>
        <v>41986</v>
      </c>
      <c r="P144" s="58">
        <f>COUNTIFS(A:A,Player_1[[#This Row],[Tournament]],E:E,Player_1[[#This Row],[Round]])</f>
        <v>1</v>
      </c>
      <c r="Q144" s="58" t="str">
        <f t="shared" si="2"/>
        <v>2014 Tupelo Bay Open</v>
      </c>
      <c r="R144" s="58">
        <f>SUMIFS('Player 2 Rounds'!F:F,'Player 2 Rounds'!Q:Q,Q144,'Player 2 Rounds'!E:E,E144)</f>
        <v>0</v>
      </c>
      <c r="S144" s="58">
        <f>IF(AND(Player_1[[#This Row],[Opponent Score]]&gt;0,Player_1[[#This Row],[Opponent Score]]&gt;Player_1[[#This Row],[Score]],K:K=TRUE())=TRUE(),1,0)</f>
        <v>0</v>
      </c>
    </row>
    <row r="145" spans="1:19" x14ac:dyDescent="0.25">
      <c r="A145" s="58" t="s">
        <v>431</v>
      </c>
      <c r="B145" s="58" t="s">
        <v>13</v>
      </c>
      <c r="C145" s="58" t="s">
        <v>432</v>
      </c>
      <c r="D145" s="58" t="s">
        <v>17</v>
      </c>
      <c r="E145" s="58">
        <v>1</v>
      </c>
      <c r="F145">
        <v>60</v>
      </c>
      <c r="G145">
        <v>1025</v>
      </c>
      <c r="H145" s="58" t="s">
        <v>11</v>
      </c>
      <c r="I145" s="58" t="s">
        <v>11</v>
      </c>
      <c r="J145" s="58" t="b">
        <f>IF(COUNTIFS('Player 2 Rounds'!A:A,Player_1[[#This Row],[Tournament]],'Player 2 Rounds'!C:C,Player_1[[#This Row],[Date]])&gt;0,TRUE(),FALSE())</f>
        <v>1</v>
      </c>
      <c r="K145" s="58" t="b">
        <f>IF(COUNTIFS('Player 2 Rounds'!A:A,Player_1[[#This Row],[Tournament]],'Player 2 Rounds'!C:C,Player_1[[#This Row],[Date]],'Player 2 Rounds'!D:D,Player_1[[#This Row],[Division]])&gt;0,TRUE(),FALSE())</f>
        <v>1</v>
      </c>
      <c r="L145" s="58" t="str">
        <f>RIGHT(Player_1[[#This Row],[Date]],4)</f>
        <v>2015</v>
      </c>
      <c r="M145" s="58" t="str">
        <f>LEFT(Player_1[[#This Row],[Date]],FIND("-",Player_1[[#This Row],[Date]],1)-1)</f>
        <v>29</v>
      </c>
      <c r="N145" s="58" t="str">
        <f>MID(Player_1[[#This Row],[Date]],FIND("-",Player_1[[#This Row],[Date]],1)+1,3)</f>
        <v>Jan</v>
      </c>
      <c r="O145" s="5">
        <f>DATEVALUE(Player_1[[#This Row],[Month]]&amp;" "&amp;Player_1[[#This Row],[Day]]&amp;", "&amp;Player_1[[#This Row],[Year]])</f>
        <v>42033</v>
      </c>
      <c r="P145" s="58">
        <f>COUNTIFS(A:A,Player_1[[#This Row],[Tournament]],E:E,Player_1[[#This Row],[Round]])</f>
        <v>1</v>
      </c>
      <c r="Q145" s="58" t="str">
        <f t="shared" si="2"/>
        <v>2015 Aussie Open</v>
      </c>
      <c r="R145" s="58">
        <f>SUMIFS('Player 2 Rounds'!F:F,'Player 2 Rounds'!Q:Q,Q145,'Player 2 Rounds'!E:E,E145)</f>
        <v>57</v>
      </c>
      <c r="S145" s="58">
        <f>IF(AND(Player_1[[#This Row],[Opponent Score]]&gt;0,Player_1[[#This Row],[Opponent Score]]&gt;Player_1[[#This Row],[Score]],K:K=TRUE())=TRUE(),1,0)</f>
        <v>0</v>
      </c>
    </row>
    <row r="146" spans="1:19" x14ac:dyDescent="0.25">
      <c r="A146" s="58" t="s">
        <v>773</v>
      </c>
      <c r="B146" s="58" t="s">
        <v>58</v>
      </c>
      <c r="C146" s="58" t="s">
        <v>858</v>
      </c>
      <c r="D146" s="58" t="s">
        <v>17</v>
      </c>
      <c r="E146" s="58">
        <v>1</v>
      </c>
      <c r="F146">
        <v>49</v>
      </c>
      <c r="G146">
        <v>1034</v>
      </c>
      <c r="H146" s="58" t="s">
        <v>11</v>
      </c>
      <c r="I146" s="58" t="s">
        <v>11</v>
      </c>
      <c r="J146" s="58" t="b">
        <f>IF(COUNTIFS('Player 2 Rounds'!A:A,Player_1[[#This Row],[Tournament]],'Player 2 Rounds'!C:C,Player_1[[#This Row],[Date]])&gt;0,TRUE(),FALSE())</f>
        <v>0</v>
      </c>
      <c r="K146" s="58" t="b">
        <f>IF(COUNTIFS('Player 2 Rounds'!A:A,Player_1[[#This Row],[Tournament]],'Player 2 Rounds'!C:C,Player_1[[#This Row],[Date]],'Player 2 Rounds'!D:D,Player_1[[#This Row],[Division]])&gt;0,TRUE(),FALSE())</f>
        <v>0</v>
      </c>
      <c r="L146" s="58" t="str">
        <f>RIGHT(Player_1[[#This Row],[Date]],4)</f>
        <v>2014</v>
      </c>
      <c r="M146" s="58" t="str">
        <f>LEFT(Player_1[[#This Row],[Date]],FIND("-",Player_1[[#This Row],[Date]],1)-1)</f>
        <v>1</v>
      </c>
      <c r="N146" s="58" t="str">
        <f>MID(Player_1[[#This Row],[Date]],FIND("-",Player_1[[#This Row],[Date]],1)+1,3)</f>
        <v>Aug</v>
      </c>
      <c r="O146" s="5">
        <f>DATEVALUE(Player_1[[#This Row],[Month]]&amp;" "&amp;Player_1[[#This Row],[Day]]&amp;", "&amp;Player_1[[#This Row],[Year]])</f>
        <v>41852</v>
      </c>
      <c r="P146" s="58">
        <f>COUNTIFS(A:A,Player_1[[#This Row],[Tournament]],E:E,Player_1[[#This Row],[Round]])</f>
        <v>3</v>
      </c>
      <c r="Q146" s="58" t="str">
        <f t="shared" si="2"/>
        <v>2014 Fort Steilacoom Open</v>
      </c>
      <c r="R146" s="58">
        <f>SUMIFS('Player 2 Rounds'!F:F,'Player 2 Rounds'!Q:Q,Q146,'Player 2 Rounds'!E:E,E146)</f>
        <v>0</v>
      </c>
      <c r="S146" s="58">
        <f>IF(AND(Player_1[[#This Row],[Opponent Score]]&gt;0,Player_1[[#This Row],[Opponent Score]]&gt;Player_1[[#This Row],[Score]],K:K=TRUE())=TRUE(),1,0)</f>
        <v>0</v>
      </c>
    </row>
    <row r="147" spans="1:19" x14ac:dyDescent="0.25">
      <c r="A147" s="58" t="s">
        <v>442</v>
      </c>
      <c r="B147" s="58" t="s">
        <v>9</v>
      </c>
      <c r="C147" s="58" t="s">
        <v>443</v>
      </c>
      <c r="D147" s="58" t="s">
        <v>17</v>
      </c>
      <c r="E147" s="58">
        <v>1</v>
      </c>
      <c r="F147">
        <v>59</v>
      </c>
      <c r="G147">
        <v>1018</v>
      </c>
      <c r="H147" s="58" t="s">
        <v>11</v>
      </c>
      <c r="I147" s="58" t="s">
        <v>11</v>
      </c>
      <c r="J147" s="58" t="b">
        <f>IF(COUNTIFS('Player 2 Rounds'!A:A,Player_1[[#This Row],[Tournament]],'Player 2 Rounds'!C:C,Player_1[[#This Row],[Date]])&gt;0,TRUE(),FALSE())</f>
        <v>1</v>
      </c>
      <c r="K147" s="58" t="b">
        <f>IF(COUNTIFS('Player 2 Rounds'!A:A,Player_1[[#This Row],[Tournament]],'Player 2 Rounds'!C:C,Player_1[[#This Row],[Date]],'Player 2 Rounds'!D:D,Player_1[[#This Row],[Division]])&gt;0,TRUE(),FALSE())</f>
        <v>1</v>
      </c>
      <c r="L147" s="58" t="str">
        <f>RIGHT(Player_1[[#This Row],[Date]],4)</f>
        <v>2015</v>
      </c>
      <c r="M147" s="58" t="str">
        <f>LEFT(Player_1[[#This Row],[Date]],FIND("-",Player_1[[#This Row],[Date]],1)-1)</f>
        <v>20</v>
      </c>
      <c r="N147" s="58" t="str">
        <f>MID(Player_1[[#This Row],[Date]],FIND("-",Player_1[[#This Row],[Date]],1)+1,3)</f>
        <v>Feb</v>
      </c>
      <c r="O147" s="5">
        <f>DATEVALUE(Player_1[[#This Row],[Month]]&amp;" "&amp;Player_1[[#This Row],[Day]]&amp;", "&amp;Player_1[[#This Row],[Year]])</f>
        <v>42055</v>
      </c>
      <c r="P147" s="58">
        <f>COUNTIFS(A:A,Player_1[[#This Row],[Tournament]],E:E,Player_1[[#This Row],[Round]])</f>
        <v>1</v>
      </c>
      <c r="Q147" s="58" t="str">
        <f t="shared" si="2"/>
        <v>2015 Gentlemen's Club Challenge Presented by Innova Champion Discs - Pro Weekend</v>
      </c>
      <c r="R147" s="58">
        <f>SUMIFS('Player 2 Rounds'!F:F,'Player 2 Rounds'!Q:Q,Q147,'Player 2 Rounds'!E:E,E147)</f>
        <v>53</v>
      </c>
      <c r="S147" s="58">
        <f>IF(AND(Player_1[[#This Row],[Opponent Score]]&gt;0,Player_1[[#This Row],[Opponent Score]]&gt;Player_1[[#This Row],[Score]],K:K=TRUE())=TRUE(),1,0)</f>
        <v>0</v>
      </c>
    </row>
    <row r="148" spans="1:19" x14ac:dyDescent="0.25">
      <c r="A148" s="58" t="s">
        <v>179</v>
      </c>
      <c r="B148" s="58" t="s">
        <v>13</v>
      </c>
      <c r="C148" s="58" t="s">
        <v>180</v>
      </c>
      <c r="D148" s="58" t="s">
        <v>17</v>
      </c>
      <c r="E148" s="58">
        <v>1</v>
      </c>
      <c r="F148">
        <v>49</v>
      </c>
      <c r="G148">
        <v>1077</v>
      </c>
      <c r="H148" s="58" t="s">
        <v>11</v>
      </c>
      <c r="I148" s="58" t="s">
        <v>11</v>
      </c>
      <c r="J148" s="58" t="b">
        <f>IF(COUNTIFS('Player 2 Rounds'!A:A,Player_1[[#This Row],[Tournament]],'Player 2 Rounds'!C:C,Player_1[[#This Row],[Date]])&gt;0,TRUE(),FALSE())</f>
        <v>1</v>
      </c>
      <c r="K148" s="58" t="b">
        <f>IF(COUNTIFS('Player 2 Rounds'!A:A,Player_1[[#This Row],[Tournament]],'Player 2 Rounds'!C:C,Player_1[[#This Row],[Date]],'Player 2 Rounds'!D:D,Player_1[[#This Row],[Division]])&gt;0,TRUE(),FALSE())</f>
        <v>1</v>
      </c>
      <c r="L148" s="58" t="str">
        <f>RIGHT(Player_1[[#This Row],[Date]],4)</f>
        <v>2014</v>
      </c>
      <c r="M148" s="58" t="str">
        <f>LEFT(Player_1[[#This Row],[Date]],FIND("-",Player_1[[#This Row],[Date]],1)-1)</f>
        <v>12</v>
      </c>
      <c r="N148" s="58" t="str">
        <f>MID(Player_1[[#This Row],[Date]],FIND("-",Player_1[[#This Row],[Date]],1)+1,3)</f>
        <v>Aug</v>
      </c>
      <c r="O148" s="5">
        <f>DATEVALUE(Player_1[[#This Row],[Month]]&amp;" "&amp;Player_1[[#This Row],[Day]]&amp;", "&amp;Player_1[[#This Row],[Year]])</f>
        <v>41863</v>
      </c>
      <c r="P148" s="58">
        <f>COUNTIFS(A:A,Player_1[[#This Row],[Tournament]],E:E,Player_1[[#This Row],[Round]])</f>
        <v>1</v>
      </c>
      <c r="Q148" s="58" t="str">
        <f t="shared" si="2"/>
        <v>2014 PDGA Professional Disc Golf World Championships</v>
      </c>
      <c r="R148" s="58">
        <f>SUMIFS('Player 2 Rounds'!F:F,'Player 2 Rounds'!Q:Q,Q148,'Player 2 Rounds'!E:E,E148)</f>
        <v>52</v>
      </c>
      <c r="S148" s="58">
        <f>IF(AND(Player_1[[#This Row],[Opponent Score]]&gt;0,Player_1[[#This Row],[Opponent Score]]&gt;Player_1[[#This Row],[Score]],K:K=TRUE())=TRUE(),1,0)</f>
        <v>1</v>
      </c>
    </row>
    <row r="149" spans="1:19" x14ac:dyDescent="0.25">
      <c r="A149" s="58" t="s">
        <v>859</v>
      </c>
      <c r="B149" s="58" t="s">
        <v>164</v>
      </c>
      <c r="C149" s="58" t="s">
        <v>182</v>
      </c>
      <c r="D149" s="58" t="s">
        <v>17</v>
      </c>
      <c r="E149" s="58">
        <v>1</v>
      </c>
      <c r="F149">
        <v>49</v>
      </c>
      <c r="G149">
        <v>1031</v>
      </c>
      <c r="H149" s="58" t="s">
        <v>11</v>
      </c>
      <c r="I149" s="58" t="s">
        <v>11</v>
      </c>
      <c r="J149" s="58" t="b">
        <f>IF(COUNTIFS('Player 2 Rounds'!A:A,Player_1[[#This Row],[Tournament]],'Player 2 Rounds'!C:C,Player_1[[#This Row],[Date]])&gt;0,TRUE(),FALSE())</f>
        <v>0</v>
      </c>
      <c r="K149" s="58" t="b">
        <f>IF(COUNTIFS('Player 2 Rounds'!A:A,Player_1[[#This Row],[Tournament]],'Player 2 Rounds'!C:C,Player_1[[#This Row],[Date]],'Player 2 Rounds'!D:D,Player_1[[#This Row],[Division]])&gt;0,TRUE(),FALSE())</f>
        <v>0</v>
      </c>
      <c r="L149" s="58" t="str">
        <f>RIGHT(Player_1[[#This Row],[Date]],4)</f>
        <v>2014</v>
      </c>
      <c r="M149" s="58" t="str">
        <f>LEFT(Player_1[[#This Row],[Date]],FIND("-",Player_1[[#This Row],[Date]],1)-1)</f>
        <v>8</v>
      </c>
      <c r="N149" s="58" t="str">
        <f>MID(Player_1[[#This Row],[Date]],FIND("-",Player_1[[#This Row],[Date]],1)+1,3)</f>
        <v>Nov</v>
      </c>
      <c r="O149" s="5">
        <f>DATEVALUE(Player_1[[#This Row],[Month]]&amp;" "&amp;Player_1[[#This Row],[Day]]&amp;", "&amp;Player_1[[#This Row],[Year]])</f>
        <v>41951</v>
      </c>
      <c r="P149" s="58">
        <f>COUNTIFS(A:A,Player_1[[#This Row],[Tournament]],E:E,Player_1[[#This Row],[Round]])</f>
        <v>1</v>
      </c>
      <c r="Q149" s="58" t="str">
        <f t="shared" si="2"/>
        <v>2014 Spike Hyzer Presents: Spike Hyzer Invitational Championship</v>
      </c>
      <c r="R149" s="58">
        <f>SUMIFS('Player 2 Rounds'!F:F,'Player 2 Rounds'!Q:Q,Q149,'Player 2 Rounds'!E:E,E149)</f>
        <v>0</v>
      </c>
      <c r="S149" s="58">
        <f>IF(AND(Player_1[[#This Row],[Opponent Score]]&gt;0,Player_1[[#This Row],[Opponent Score]]&gt;Player_1[[#This Row],[Score]],K:K=TRUE())=TRUE(),1,0)</f>
        <v>0</v>
      </c>
    </row>
    <row r="150" spans="1:19" x14ac:dyDescent="0.25">
      <c r="A150" s="58" t="s">
        <v>860</v>
      </c>
      <c r="B150" s="58" t="s">
        <v>9</v>
      </c>
      <c r="C150" s="58" t="s">
        <v>861</v>
      </c>
      <c r="D150" s="58" t="s">
        <v>17</v>
      </c>
      <c r="E150" s="58">
        <v>1</v>
      </c>
      <c r="F150">
        <v>51</v>
      </c>
      <c r="G150">
        <v>1035</v>
      </c>
      <c r="H150" s="58" t="s">
        <v>11</v>
      </c>
      <c r="I150" s="58" t="s">
        <v>11</v>
      </c>
      <c r="J150" s="58" t="b">
        <f>IF(COUNTIFS('Player 2 Rounds'!A:A,Player_1[[#This Row],[Tournament]],'Player 2 Rounds'!C:C,Player_1[[#This Row],[Date]])&gt;0,TRUE(),FALSE())</f>
        <v>0</v>
      </c>
      <c r="K150" s="58" t="b">
        <f>IF(COUNTIFS('Player 2 Rounds'!A:A,Player_1[[#This Row],[Tournament]],'Player 2 Rounds'!C:C,Player_1[[#This Row],[Date]],'Player 2 Rounds'!D:D,Player_1[[#This Row],[Division]])&gt;0,TRUE(),FALSE())</f>
        <v>0</v>
      </c>
      <c r="L150" s="58" t="str">
        <f>RIGHT(Player_1[[#This Row],[Date]],4)</f>
        <v>2014</v>
      </c>
      <c r="M150" s="58" t="str">
        <f>LEFT(Player_1[[#This Row],[Date]],FIND("-",Player_1[[#This Row],[Date]],1)-1)</f>
        <v>11</v>
      </c>
      <c r="N150" s="58" t="str">
        <f>MID(Player_1[[#This Row],[Date]],FIND("-",Player_1[[#This Row],[Date]],1)+1,3)</f>
        <v>Oct</v>
      </c>
      <c r="O150" s="5">
        <f>DATEVALUE(Player_1[[#This Row],[Month]]&amp;" "&amp;Player_1[[#This Row],[Day]]&amp;", "&amp;Player_1[[#This Row],[Year]])</f>
        <v>41923</v>
      </c>
      <c r="P150" s="58">
        <f>COUNTIFS(A:A,Player_1[[#This Row],[Tournament]],E:E,Player_1[[#This Row],[Round]])</f>
        <v>1</v>
      </c>
      <c r="Q150" s="58" t="str">
        <f t="shared" si="2"/>
        <v>2014 Mango Classic - A</v>
      </c>
      <c r="R150" s="58">
        <f>SUMIFS('Player 2 Rounds'!F:F,'Player 2 Rounds'!Q:Q,Q150,'Player 2 Rounds'!E:E,E150)</f>
        <v>0</v>
      </c>
      <c r="S150" s="58">
        <f>IF(AND(Player_1[[#This Row],[Opponent Score]]&gt;0,Player_1[[#This Row],[Opponent Score]]&gt;Player_1[[#This Row],[Score]],K:K=TRUE())=TRUE(),1,0)</f>
        <v>0</v>
      </c>
    </row>
    <row r="151" spans="1:19" x14ac:dyDescent="0.25">
      <c r="A151" s="58" t="s">
        <v>862</v>
      </c>
      <c r="B151" s="58" t="s">
        <v>164</v>
      </c>
      <c r="C151" s="58" t="s">
        <v>863</v>
      </c>
      <c r="D151" s="58" t="s">
        <v>17</v>
      </c>
      <c r="E151" s="58">
        <v>1</v>
      </c>
      <c r="F151">
        <v>58</v>
      </c>
      <c r="G151">
        <v>1064</v>
      </c>
      <c r="H151" s="58" t="s">
        <v>11</v>
      </c>
      <c r="I151" s="58" t="s">
        <v>11</v>
      </c>
      <c r="J151" s="58" t="b">
        <f>IF(COUNTIFS('Player 2 Rounds'!A:A,Player_1[[#This Row],[Tournament]],'Player 2 Rounds'!C:C,Player_1[[#This Row],[Date]])&gt;0,TRUE(),FALSE())</f>
        <v>0</v>
      </c>
      <c r="K151" s="58" t="b">
        <f>IF(COUNTIFS('Player 2 Rounds'!A:A,Player_1[[#This Row],[Tournament]],'Player 2 Rounds'!C:C,Player_1[[#This Row],[Date]],'Player 2 Rounds'!D:D,Player_1[[#This Row],[Division]])&gt;0,TRUE(),FALSE())</f>
        <v>0</v>
      </c>
      <c r="L151" s="58" t="str">
        <f>RIGHT(Player_1[[#This Row],[Date]],4)</f>
        <v>2014</v>
      </c>
      <c r="M151" s="58" t="str">
        <f>LEFT(Player_1[[#This Row],[Date]],FIND("-",Player_1[[#This Row],[Date]],1)-1)</f>
        <v>24</v>
      </c>
      <c r="N151" s="58" t="str">
        <f>MID(Player_1[[#This Row],[Date]],FIND("-",Player_1[[#This Row],[Date]],1)+1,3)</f>
        <v>Oct</v>
      </c>
      <c r="O151" s="5">
        <f>DATEVALUE(Player_1[[#This Row],[Month]]&amp;" "&amp;Player_1[[#This Row],[Day]]&amp;", "&amp;Player_1[[#This Row],[Year]])</f>
        <v>41936</v>
      </c>
      <c r="P151" s="58">
        <f>COUNTIFS(A:A,Player_1[[#This Row],[Tournament]],E:E,Player_1[[#This Row],[Round]])</f>
        <v>1</v>
      </c>
      <c r="Q151" s="58" t="str">
        <f t="shared" si="2"/>
        <v>2014 AZ Disc Golf Championships presented by the Shelly Sharpe Memorial</v>
      </c>
      <c r="R151" s="58">
        <f>SUMIFS('Player 2 Rounds'!F:F,'Player 2 Rounds'!Q:Q,Q151,'Player 2 Rounds'!E:E,E151)</f>
        <v>0</v>
      </c>
      <c r="S151" s="58">
        <f>IF(AND(Player_1[[#This Row],[Opponent Score]]&gt;0,Player_1[[#This Row],[Opponent Score]]&gt;Player_1[[#This Row],[Score]],K:K=TRUE())=TRUE(),1,0)</f>
        <v>0</v>
      </c>
    </row>
    <row r="152" spans="1:19" x14ac:dyDescent="0.25">
      <c r="A152" s="58" t="s">
        <v>106</v>
      </c>
      <c r="B152" s="58" t="s">
        <v>153</v>
      </c>
      <c r="C152" s="58" t="s">
        <v>183</v>
      </c>
      <c r="D152" s="58" t="s">
        <v>17</v>
      </c>
      <c r="E152" s="58">
        <v>1</v>
      </c>
      <c r="F152">
        <v>62</v>
      </c>
      <c r="G152">
        <v>1043</v>
      </c>
      <c r="H152" s="58" t="s">
        <v>11</v>
      </c>
      <c r="I152" s="58" t="s">
        <v>11</v>
      </c>
      <c r="J152" s="58" t="b">
        <f>IF(COUNTIFS('Player 2 Rounds'!A:A,Player_1[[#This Row],[Tournament]],'Player 2 Rounds'!C:C,Player_1[[#This Row],[Date]])&gt;0,TRUE(),FALSE())</f>
        <v>1</v>
      </c>
      <c r="K152" s="58" t="b">
        <f>IF(COUNTIFS('Player 2 Rounds'!A:A,Player_1[[#This Row],[Tournament]],'Player 2 Rounds'!C:C,Player_1[[#This Row],[Date]],'Player 2 Rounds'!D:D,Player_1[[#This Row],[Division]])&gt;0,TRUE(),FALSE())</f>
        <v>1</v>
      </c>
      <c r="L152" s="58" t="str">
        <f>RIGHT(Player_1[[#This Row],[Date]],4)</f>
        <v>2014</v>
      </c>
      <c r="M152" s="58" t="str">
        <f>LEFT(Player_1[[#This Row],[Date]],FIND("-",Player_1[[#This Row],[Date]],1)-1)</f>
        <v>1</v>
      </c>
      <c r="N152" s="58" t="str">
        <f>MID(Player_1[[#This Row],[Date]],FIND("-",Player_1[[#This Row],[Date]],1)+1,3)</f>
        <v>Oct</v>
      </c>
      <c r="O152" s="5">
        <f>DATEVALUE(Player_1[[#This Row],[Month]]&amp;" "&amp;Player_1[[#This Row],[Day]]&amp;", "&amp;Player_1[[#This Row],[Year]])</f>
        <v>41913</v>
      </c>
      <c r="P152" s="58">
        <f>COUNTIFS(A:A,Player_1[[#This Row],[Tournament]],E:E,Player_1[[#This Row],[Round]])</f>
        <v>4</v>
      </c>
      <c r="Q152" s="58" t="str">
        <f t="shared" si="2"/>
        <v>2014 United States Disc Golf Championship - Open Flight</v>
      </c>
      <c r="R152" s="58">
        <f>SUMIFS('Player 2 Rounds'!F:F,'Player 2 Rounds'!Q:Q,Q152,'Player 2 Rounds'!E:E,E152)</f>
        <v>53</v>
      </c>
      <c r="S152" s="58">
        <f>IF(AND(Player_1[[#This Row],[Opponent Score]]&gt;0,Player_1[[#This Row],[Opponent Score]]&gt;Player_1[[#This Row],[Score]],K:K=TRUE())=TRUE(),1,0)</f>
        <v>0</v>
      </c>
    </row>
    <row r="153" spans="1:19" x14ac:dyDescent="0.25">
      <c r="A153" s="58" t="s">
        <v>450</v>
      </c>
      <c r="B153" s="58" t="s">
        <v>164</v>
      </c>
      <c r="C153" s="58" t="s">
        <v>451</v>
      </c>
      <c r="D153" s="58" t="s">
        <v>17</v>
      </c>
      <c r="E153" s="58">
        <v>1</v>
      </c>
      <c r="F153">
        <v>50</v>
      </c>
      <c r="G153">
        <v>1051</v>
      </c>
      <c r="H153" s="58" t="s">
        <v>11</v>
      </c>
      <c r="I153" s="58" t="s">
        <v>11</v>
      </c>
      <c r="J153" s="58" t="b">
        <f>IF(COUNTIFS('Player 2 Rounds'!A:A,Player_1[[#This Row],[Tournament]],'Player 2 Rounds'!C:C,Player_1[[#This Row],[Date]])&gt;0,TRUE(),FALSE())</f>
        <v>1</v>
      </c>
      <c r="K153" s="58" t="b">
        <f>IF(COUNTIFS('Player 2 Rounds'!A:A,Player_1[[#This Row],[Tournament]],'Player 2 Rounds'!C:C,Player_1[[#This Row],[Date]],'Player 2 Rounds'!D:D,Player_1[[#This Row],[Division]])&gt;0,TRUE(),FALSE())</f>
        <v>1</v>
      </c>
      <c r="L153" s="58" t="str">
        <f>RIGHT(Player_1[[#This Row],[Date]],4)</f>
        <v>2014</v>
      </c>
      <c r="M153" s="58" t="str">
        <f>LEFT(Player_1[[#This Row],[Date]],FIND("-",Player_1[[#This Row],[Date]],1)-1)</f>
        <v>6</v>
      </c>
      <c r="N153" s="58" t="str">
        <f>MID(Player_1[[#This Row],[Date]],FIND("-",Player_1[[#This Row],[Date]],1)+1,3)</f>
        <v>Dec</v>
      </c>
      <c r="O153" s="5">
        <f>DATEVALUE(Player_1[[#This Row],[Month]]&amp;" "&amp;Player_1[[#This Row],[Day]]&amp;", "&amp;Player_1[[#This Row],[Year]])</f>
        <v>41979</v>
      </c>
      <c r="P153" s="58">
        <f>COUNTIFS(A:A,Player_1[[#This Row],[Tournament]],E:E,Player_1[[#This Row],[Round]])</f>
        <v>1</v>
      </c>
      <c r="Q153" s="58" t="str">
        <f t="shared" si="2"/>
        <v>2014 The Twisted Flyer Cactus Classic presented by Innova</v>
      </c>
      <c r="R153" s="58">
        <f>SUMIFS('Player 2 Rounds'!F:F,'Player 2 Rounds'!Q:Q,Q153,'Player 2 Rounds'!E:E,E153)</f>
        <v>51</v>
      </c>
      <c r="S153" s="58">
        <f>IF(AND(Player_1[[#This Row],[Opponent Score]]&gt;0,Player_1[[#This Row],[Opponent Score]]&gt;Player_1[[#This Row],[Score]],K:K=TRUE())=TRUE(),1,0)</f>
        <v>1</v>
      </c>
    </row>
    <row r="154" spans="1:19" x14ac:dyDescent="0.25">
      <c r="A154" s="58" t="s">
        <v>864</v>
      </c>
      <c r="B154" s="58" t="s">
        <v>164</v>
      </c>
      <c r="C154" s="58" t="s">
        <v>865</v>
      </c>
      <c r="D154" s="58" t="s">
        <v>17</v>
      </c>
      <c r="E154" s="58">
        <v>1</v>
      </c>
      <c r="F154">
        <v>83</v>
      </c>
      <c r="G154">
        <v>1028</v>
      </c>
      <c r="H154" s="58" t="s">
        <v>11</v>
      </c>
      <c r="I154" s="58" t="s">
        <v>11</v>
      </c>
      <c r="J154" s="58" t="b">
        <f>IF(COUNTIFS('Player 2 Rounds'!A:A,Player_1[[#This Row],[Tournament]],'Player 2 Rounds'!C:C,Player_1[[#This Row],[Date]])&gt;0,TRUE(),FALSE())</f>
        <v>0</v>
      </c>
      <c r="K154" s="58" t="b">
        <f>IF(COUNTIFS('Player 2 Rounds'!A:A,Player_1[[#This Row],[Tournament]],'Player 2 Rounds'!C:C,Player_1[[#This Row],[Date]],'Player 2 Rounds'!D:D,Player_1[[#This Row],[Division]])&gt;0,TRUE(),FALSE())</f>
        <v>0</v>
      </c>
      <c r="L154" s="58" t="str">
        <f>RIGHT(Player_1[[#This Row],[Date]],4)</f>
        <v>2014</v>
      </c>
      <c r="M154" s="58" t="str">
        <f>LEFT(Player_1[[#This Row],[Date]],FIND("-",Player_1[[#This Row],[Date]],1)-1)</f>
        <v>19</v>
      </c>
      <c r="N154" s="58" t="str">
        <f>MID(Player_1[[#This Row],[Date]],FIND("-",Player_1[[#This Row],[Date]],1)+1,3)</f>
        <v>Sep</v>
      </c>
      <c r="O154" s="5">
        <f>DATEVALUE(Player_1[[#This Row],[Month]]&amp;" "&amp;Player_1[[#This Row],[Day]]&amp;", "&amp;Player_1[[#This Row],[Year]])</f>
        <v>41901</v>
      </c>
      <c r="P154" s="58">
        <f>COUNTIFS(A:A,Player_1[[#This Row],[Tournament]],E:E,Player_1[[#This Row],[Round]])</f>
        <v>1</v>
      </c>
      <c r="Q154" s="58" t="str">
        <f t="shared" si="2"/>
        <v>2014 Prodigy Presents The Green Mountain Championship @ Smugglers' Notch Resort</v>
      </c>
      <c r="R154" s="58">
        <f>SUMIFS('Player 2 Rounds'!F:F,'Player 2 Rounds'!Q:Q,Q154,'Player 2 Rounds'!E:E,E154)</f>
        <v>0</v>
      </c>
      <c r="S154" s="58">
        <f>IF(AND(Player_1[[#This Row],[Opponent Score]]&gt;0,Player_1[[#This Row],[Opponent Score]]&gt;Player_1[[#This Row],[Score]],K:K=TRUE())=TRUE(),1,0)</f>
        <v>0</v>
      </c>
    </row>
    <row r="155" spans="1:19" x14ac:dyDescent="0.25">
      <c r="A155" s="58" t="s">
        <v>866</v>
      </c>
      <c r="B155" s="58" t="s">
        <v>14</v>
      </c>
      <c r="C155" s="58" t="s">
        <v>867</v>
      </c>
      <c r="D155" s="58" t="s">
        <v>17</v>
      </c>
      <c r="E155" s="58">
        <v>1</v>
      </c>
      <c r="F155">
        <v>46</v>
      </c>
      <c r="G155">
        <v>1051</v>
      </c>
      <c r="H155" s="58" t="s">
        <v>11</v>
      </c>
      <c r="I155" s="58" t="s">
        <v>11</v>
      </c>
      <c r="J155" s="58" t="b">
        <f>IF(COUNTIFS('Player 2 Rounds'!A:A,Player_1[[#This Row],[Tournament]],'Player 2 Rounds'!C:C,Player_1[[#This Row],[Date]])&gt;0,TRUE(),FALSE())</f>
        <v>0</v>
      </c>
      <c r="K155" s="58" t="b">
        <f>IF(COUNTIFS('Player 2 Rounds'!A:A,Player_1[[#This Row],[Tournament]],'Player 2 Rounds'!C:C,Player_1[[#This Row],[Date]],'Player 2 Rounds'!D:D,Player_1[[#This Row],[Division]])&gt;0,TRUE(),FALSE())</f>
        <v>0</v>
      </c>
      <c r="L155" s="58" t="str">
        <f>RIGHT(Player_1[[#This Row],[Date]],4)</f>
        <v>2014</v>
      </c>
      <c r="M155" s="58" t="str">
        <f>LEFT(Player_1[[#This Row],[Date]],FIND("-",Player_1[[#This Row],[Date]],1)-1)</f>
        <v>15</v>
      </c>
      <c r="N155" s="58" t="str">
        <f>MID(Player_1[[#This Row],[Date]],FIND("-",Player_1[[#This Row],[Date]],1)+1,3)</f>
        <v>Nov</v>
      </c>
      <c r="O155" s="5">
        <f>DATEVALUE(Player_1[[#This Row],[Month]]&amp;" "&amp;Player_1[[#This Row],[Day]]&amp;", "&amp;Player_1[[#This Row],[Year]])</f>
        <v>41958</v>
      </c>
      <c r="P155" s="58">
        <f>COUNTIFS(A:A,Player_1[[#This Row],[Tournament]],E:E,Player_1[[#This Row],[Round]])</f>
        <v>1</v>
      </c>
      <c r="Q155" s="58" t="str">
        <f t="shared" si="2"/>
        <v>2014 So Cal Series Championships - Pros</v>
      </c>
      <c r="R155" s="58">
        <f>SUMIFS('Player 2 Rounds'!F:F,'Player 2 Rounds'!Q:Q,Q155,'Player 2 Rounds'!E:E,E155)</f>
        <v>0</v>
      </c>
      <c r="S155" s="58">
        <f>IF(AND(Player_1[[#This Row],[Opponent Score]]&gt;0,Player_1[[#This Row],[Opponent Score]]&gt;Player_1[[#This Row],[Score]],K:K=TRUE())=TRUE(),1,0)</f>
        <v>0</v>
      </c>
    </row>
    <row r="156" spans="1:19" x14ac:dyDescent="0.25">
      <c r="A156" s="58" t="s">
        <v>868</v>
      </c>
      <c r="B156" s="58" t="s">
        <v>14</v>
      </c>
      <c r="C156" s="58" t="s">
        <v>869</v>
      </c>
      <c r="D156" s="58" t="s">
        <v>17</v>
      </c>
      <c r="E156" s="58">
        <v>1</v>
      </c>
      <c r="F156">
        <v>57</v>
      </c>
      <c r="G156">
        <v>1033</v>
      </c>
      <c r="H156" s="58" t="s">
        <v>11</v>
      </c>
      <c r="I156" s="58" t="s">
        <v>11</v>
      </c>
      <c r="J156" s="58" t="b">
        <f>IF(COUNTIFS('Player 2 Rounds'!A:A,Player_1[[#This Row],[Tournament]],'Player 2 Rounds'!C:C,Player_1[[#This Row],[Date]])&gt;0,TRUE(),FALSE())</f>
        <v>0</v>
      </c>
      <c r="K156" s="58" t="b">
        <f>IF(COUNTIFS('Player 2 Rounds'!A:A,Player_1[[#This Row],[Tournament]],'Player 2 Rounds'!C:C,Player_1[[#This Row],[Date]],'Player 2 Rounds'!D:D,Player_1[[#This Row],[Division]])&gt;0,TRUE(),FALSE())</f>
        <v>0</v>
      </c>
      <c r="L156" s="58" t="str">
        <f>RIGHT(Player_1[[#This Row],[Date]],4)</f>
        <v>2014</v>
      </c>
      <c r="M156" s="58" t="str">
        <f>LEFT(Player_1[[#This Row],[Date]],FIND("-",Player_1[[#This Row],[Date]],1)-1)</f>
        <v>28</v>
      </c>
      <c r="N156" s="58" t="str">
        <f>MID(Player_1[[#This Row],[Date]],FIND("-",Player_1[[#This Row],[Date]],1)+1,3)</f>
        <v>Jun</v>
      </c>
      <c r="O156" s="5">
        <f>DATEVALUE(Player_1[[#This Row],[Month]]&amp;" "&amp;Player_1[[#This Row],[Day]]&amp;", "&amp;Player_1[[#This Row],[Year]])</f>
        <v>41818</v>
      </c>
      <c r="P156" s="58">
        <f>COUNTIFS(A:A,Player_1[[#This Row],[Tournament]],E:E,Player_1[[#This Row],[Round]])</f>
        <v>1</v>
      </c>
      <c r="Q156" s="58" t="str">
        <f t="shared" si="2"/>
        <v>2014 Nantucket Disc Golf Open - Pro</v>
      </c>
      <c r="R156" s="58">
        <f>SUMIFS('Player 2 Rounds'!F:F,'Player 2 Rounds'!Q:Q,Q156,'Player 2 Rounds'!E:E,E156)</f>
        <v>0</v>
      </c>
      <c r="S156" s="58">
        <f>IF(AND(Player_1[[#This Row],[Opponent Score]]&gt;0,Player_1[[#This Row],[Opponent Score]]&gt;Player_1[[#This Row],[Score]],K:K=TRUE())=TRUE(),1,0)</f>
        <v>0</v>
      </c>
    </row>
    <row r="157" spans="1:19" x14ac:dyDescent="0.25">
      <c r="A157" s="58" t="s">
        <v>389</v>
      </c>
      <c r="B157" s="58" t="s">
        <v>58</v>
      </c>
      <c r="C157" s="58" t="s">
        <v>424</v>
      </c>
      <c r="D157" s="58" t="s">
        <v>17</v>
      </c>
      <c r="E157" s="58">
        <v>1</v>
      </c>
      <c r="F157">
        <v>56</v>
      </c>
      <c r="G157">
        <v>1038</v>
      </c>
      <c r="H157" s="58" t="s">
        <v>11</v>
      </c>
      <c r="I157" s="58" t="s">
        <v>11</v>
      </c>
      <c r="J157" s="58" t="b">
        <f>IF(COUNTIFS('Player 2 Rounds'!A:A,Player_1[[#This Row],[Tournament]],'Player 2 Rounds'!C:C,Player_1[[#This Row],[Date]])&gt;0,TRUE(),FALSE())</f>
        <v>1</v>
      </c>
      <c r="K157" s="58" t="b">
        <f>IF(COUNTIFS('Player 2 Rounds'!A:A,Player_1[[#This Row],[Tournament]],'Player 2 Rounds'!C:C,Player_1[[#This Row],[Date]],'Player 2 Rounds'!D:D,Player_1[[#This Row],[Division]])&gt;0,TRUE(),FALSE())</f>
        <v>1</v>
      </c>
      <c r="L157" s="58" t="str">
        <f>RIGHT(Player_1[[#This Row],[Date]],4)</f>
        <v>2014</v>
      </c>
      <c r="M157" s="58" t="str">
        <f>LEFT(Player_1[[#This Row],[Date]],FIND("-",Player_1[[#This Row],[Date]],1)-1)</f>
        <v>3</v>
      </c>
      <c r="N157" s="58" t="str">
        <f>MID(Player_1[[#This Row],[Date]],FIND("-",Player_1[[#This Row],[Date]],1)+1,3)</f>
        <v>Jul</v>
      </c>
      <c r="O157" s="5">
        <f>DATEVALUE(Player_1[[#This Row],[Month]]&amp;" "&amp;Player_1[[#This Row],[Day]]&amp;", "&amp;Player_1[[#This Row],[Year]])</f>
        <v>41823</v>
      </c>
      <c r="P157" s="58">
        <f>COUNTIFS(A:A,Player_1[[#This Row],[Tournament]],E:E,Player_1[[#This Row],[Round]])</f>
        <v>2</v>
      </c>
      <c r="Q157" s="58" t="str">
        <f t="shared" si="2"/>
        <v>2014 Vibram presents the Maple Hill Open</v>
      </c>
      <c r="R157" s="58">
        <f>SUMIFS('Player 2 Rounds'!F:F,'Player 2 Rounds'!Q:Q,Q157,'Player 2 Rounds'!E:E,E157)</f>
        <v>55</v>
      </c>
      <c r="S157" s="58">
        <f>IF(AND(Player_1[[#This Row],[Opponent Score]]&gt;0,Player_1[[#This Row],[Opponent Score]]&gt;Player_1[[#This Row],[Score]],K:K=TRUE())=TRUE(),1,0)</f>
        <v>0</v>
      </c>
    </row>
    <row r="158" spans="1:19" x14ac:dyDescent="0.25">
      <c r="A158" s="58" t="s">
        <v>387</v>
      </c>
      <c r="B158" s="58" t="s">
        <v>9</v>
      </c>
      <c r="C158" s="58" t="s">
        <v>388</v>
      </c>
      <c r="D158" s="58" t="s">
        <v>17</v>
      </c>
      <c r="E158" s="58">
        <v>1</v>
      </c>
      <c r="F158">
        <v>56</v>
      </c>
      <c r="G158">
        <v>1035</v>
      </c>
      <c r="H158" s="58" t="s">
        <v>11</v>
      </c>
      <c r="I158" s="58" t="s">
        <v>11</v>
      </c>
      <c r="J158" s="58" t="b">
        <f>IF(COUNTIFS('Player 2 Rounds'!A:A,Player_1[[#This Row],[Tournament]],'Player 2 Rounds'!C:C,Player_1[[#This Row],[Date]])&gt;0,TRUE(),FALSE())</f>
        <v>1</v>
      </c>
      <c r="K158" s="58" t="b">
        <f>IF(COUNTIFS('Player 2 Rounds'!A:A,Player_1[[#This Row],[Tournament]],'Player 2 Rounds'!C:C,Player_1[[#This Row],[Date]],'Player 2 Rounds'!D:D,Player_1[[#This Row],[Division]])&gt;0,TRUE(),FALSE())</f>
        <v>1</v>
      </c>
      <c r="L158" s="58" t="str">
        <f>RIGHT(Player_1[[#This Row],[Date]],4)</f>
        <v>2015</v>
      </c>
      <c r="M158" s="58" t="str">
        <f>LEFT(Player_1[[#This Row],[Date]],FIND("-",Player_1[[#This Row],[Date]],1)-1)</f>
        <v>11</v>
      </c>
      <c r="N158" s="58" t="str">
        <f>MID(Player_1[[#This Row],[Date]],FIND("-",Player_1[[#This Row],[Date]],1)+1,3)</f>
        <v>Apr</v>
      </c>
      <c r="O158" s="5">
        <f>DATEVALUE(Player_1[[#This Row],[Month]]&amp;" "&amp;Player_1[[#This Row],[Day]]&amp;", "&amp;Player_1[[#This Row],[Year]])</f>
        <v>42105</v>
      </c>
      <c r="P158" s="58">
        <f>COUNTIFS(A:A,Player_1[[#This Row],[Tournament]],E:E,Player_1[[#This Row],[Round]])</f>
        <v>1</v>
      </c>
      <c r="Q158" s="58" t="str">
        <f t="shared" si="2"/>
        <v>2015 Hyzerbomb Discs presents The Nick Hyde Memorial</v>
      </c>
      <c r="R158" s="58">
        <f>SUMIFS('Player 2 Rounds'!F:F,'Player 2 Rounds'!Q:Q,Q158,'Player 2 Rounds'!E:E,E158)</f>
        <v>53</v>
      </c>
      <c r="S158" s="58">
        <f>IF(AND(Player_1[[#This Row],[Opponent Score]]&gt;0,Player_1[[#This Row],[Opponent Score]]&gt;Player_1[[#This Row],[Score]],K:K=TRUE())=TRUE(),1,0)</f>
        <v>0</v>
      </c>
    </row>
    <row r="159" spans="1:19" x14ac:dyDescent="0.25">
      <c r="A159" s="58" t="s">
        <v>157</v>
      </c>
      <c r="B159" s="58" t="s">
        <v>58</v>
      </c>
      <c r="C159" s="58" t="s">
        <v>158</v>
      </c>
      <c r="D159" s="58" t="s">
        <v>17</v>
      </c>
      <c r="E159" s="58">
        <v>1</v>
      </c>
      <c r="F159">
        <v>54</v>
      </c>
      <c r="G159">
        <v>1023</v>
      </c>
      <c r="H159" s="58" t="s">
        <v>11</v>
      </c>
      <c r="I159" s="58" t="s">
        <v>11</v>
      </c>
      <c r="J159" s="58" t="b">
        <f>IF(COUNTIFS('Player 2 Rounds'!A:A,Player_1[[#This Row],[Tournament]],'Player 2 Rounds'!C:C,Player_1[[#This Row],[Date]])&gt;0,TRUE(),FALSE())</f>
        <v>1</v>
      </c>
      <c r="K159" s="58" t="b">
        <f>IF(COUNTIFS('Player 2 Rounds'!A:A,Player_1[[#This Row],[Tournament]],'Player 2 Rounds'!C:C,Player_1[[#This Row],[Date]],'Player 2 Rounds'!D:D,Player_1[[#This Row],[Division]])&gt;0,TRUE(),FALSE())</f>
        <v>1</v>
      </c>
      <c r="L159" s="58" t="str">
        <f>RIGHT(Player_1[[#This Row],[Date]],4)</f>
        <v>2015</v>
      </c>
      <c r="M159" s="58" t="str">
        <f>LEFT(Player_1[[#This Row],[Date]],FIND("-",Player_1[[#This Row],[Date]],1)-1)</f>
        <v>30</v>
      </c>
      <c r="N159" s="58" t="str">
        <f>MID(Player_1[[#This Row],[Date]],FIND("-",Player_1[[#This Row],[Date]],1)+1,3)</f>
        <v>Apr</v>
      </c>
      <c r="O159" s="5">
        <f>DATEVALUE(Player_1[[#This Row],[Month]]&amp;" "&amp;Player_1[[#This Row],[Day]]&amp;", "&amp;Player_1[[#This Row],[Year]])</f>
        <v>42124</v>
      </c>
      <c r="P159" s="58">
        <f>COUNTIFS(A:A,Player_1[[#This Row],[Tournament]],E:E,Player_1[[#This Row],[Round]])</f>
        <v>3</v>
      </c>
      <c r="Q159" s="58" t="str">
        <f t="shared" si="2"/>
        <v>2015 Dynamic Discs Glass Blown Open sponsored by Latitude 64</v>
      </c>
      <c r="R159" s="58">
        <f>SUMIFS('Player 2 Rounds'!F:F,'Player 2 Rounds'!Q:Q,Q159,'Player 2 Rounds'!E:E,E159)</f>
        <v>49</v>
      </c>
      <c r="S159" s="58">
        <f>IF(AND(Player_1[[#This Row],[Opponent Score]]&gt;0,Player_1[[#This Row],[Opponent Score]]&gt;Player_1[[#This Row],[Score]],K:K=TRUE())=TRUE(),1,0)</f>
        <v>0</v>
      </c>
    </row>
    <row r="160" spans="1:19" x14ac:dyDescent="0.25">
      <c r="A160" s="58" t="s">
        <v>62</v>
      </c>
      <c r="B160" s="58" t="s">
        <v>9</v>
      </c>
      <c r="C160" s="58" t="s">
        <v>870</v>
      </c>
      <c r="D160" s="58" t="s">
        <v>17</v>
      </c>
      <c r="E160" s="58">
        <v>1</v>
      </c>
      <c r="F160">
        <v>70</v>
      </c>
      <c r="G160">
        <v>1075</v>
      </c>
      <c r="H160" s="58" t="s">
        <v>11</v>
      </c>
      <c r="I160" s="58" t="s">
        <v>11</v>
      </c>
      <c r="J160" s="58" t="b">
        <f>IF(COUNTIFS('Player 2 Rounds'!A:A,Player_1[[#This Row],[Tournament]],'Player 2 Rounds'!C:C,Player_1[[#This Row],[Date]])&gt;0,TRUE(),FALSE())</f>
        <v>0</v>
      </c>
      <c r="K160" s="58" t="b">
        <f>IF(COUNTIFS('Player 2 Rounds'!A:A,Player_1[[#This Row],[Tournament]],'Player 2 Rounds'!C:C,Player_1[[#This Row],[Date]],'Player 2 Rounds'!D:D,Player_1[[#This Row],[Division]])&gt;0,TRUE(),FALSE())</f>
        <v>0</v>
      </c>
      <c r="L160" s="58" t="str">
        <f>RIGHT(Player_1[[#This Row],[Date]],4)</f>
        <v>2014</v>
      </c>
      <c r="M160" s="58" t="str">
        <f>LEFT(Player_1[[#This Row],[Date]],FIND("-",Player_1[[#This Row],[Date]],1)-1)</f>
        <v>13</v>
      </c>
      <c r="N160" s="58" t="str">
        <f>MID(Player_1[[#This Row],[Date]],FIND("-",Player_1[[#This Row],[Date]],1)+1,3)</f>
        <v>Jun</v>
      </c>
      <c r="O160" s="5">
        <f>DATEVALUE(Player_1[[#This Row],[Month]]&amp;" "&amp;Player_1[[#This Row],[Day]]&amp;", "&amp;Player_1[[#This Row],[Year]])</f>
        <v>41803</v>
      </c>
      <c r="P160" s="58">
        <f>COUNTIFS(A:A,Player_1[[#This Row],[Tournament]],E:E,Player_1[[#This Row],[Round]])</f>
        <v>1</v>
      </c>
      <c r="Q160" s="58" t="str">
        <f t="shared" si="2"/>
        <v>2014 Minnesota Majestic</v>
      </c>
      <c r="R160" s="58">
        <f>SUMIFS('Player 2 Rounds'!F:F,'Player 2 Rounds'!Q:Q,Q160,'Player 2 Rounds'!E:E,E160)</f>
        <v>0</v>
      </c>
      <c r="S160" s="58">
        <f>IF(AND(Player_1[[#This Row],[Opponent Score]]&gt;0,Player_1[[#This Row],[Opponent Score]]&gt;Player_1[[#This Row],[Score]],K:K=TRUE())=TRUE(),1,0)</f>
        <v>0</v>
      </c>
    </row>
    <row r="161" spans="1:19" x14ac:dyDescent="0.25">
      <c r="A161" s="58" t="s">
        <v>160</v>
      </c>
      <c r="B161" s="58" t="s">
        <v>58</v>
      </c>
      <c r="C161" s="58" t="s">
        <v>161</v>
      </c>
      <c r="D161" s="58" t="s">
        <v>17</v>
      </c>
      <c r="E161" s="58">
        <v>1</v>
      </c>
      <c r="F161">
        <v>68</v>
      </c>
      <c r="G161">
        <v>1028</v>
      </c>
      <c r="H161" s="58" t="s">
        <v>11</v>
      </c>
      <c r="I161" s="58" t="s">
        <v>11</v>
      </c>
      <c r="J161" s="58" t="b">
        <f>IF(COUNTIFS('Player 2 Rounds'!A:A,Player_1[[#This Row],[Tournament]],'Player 2 Rounds'!C:C,Player_1[[#This Row],[Date]])&gt;0,TRUE(),FALSE())</f>
        <v>1</v>
      </c>
      <c r="K161" s="58" t="b">
        <f>IF(COUNTIFS('Player 2 Rounds'!A:A,Player_1[[#This Row],[Tournament]],'Player 2 Rounds'!C:C,Player_1[[#This Row],[Date]],'Player 2 Rounds'!D:D,Player_1[[#This Row],[Division]])&gt;0,TRUE(),FALSE())</f>
        <v>1</v>
      </c>
      <c r="L161" s="58" t="str">
        <f>RIGHT(Player_1[[#This Row],[Date]],4)</f>
        <v>2015</v>
      </c>
      <c r="M161" s="58" t="str">
        <f>LEFT(Player_1[[#This Row],[Date]],FIND("-",Player_1[[#This Row],[Date]],1)-1)</f>
        <v>15</v>
      </c>
      <c r="N161" s="58" t="str">
        <f>MID(Player_1[[#This Row],[Date]],FIND("-",Player_1[[#This Row],[Date]],1)+1,3)</f>
        <v>May</v>
      </c>
      <c r="O161" s="5">
        <f>DATEVALUE(Player_1[[#This Row],[Month]]&amp;" "&amp;Player_1[[#This Row],[Day]]&amp;", "&amp;Player_1[[#This Row],[Year]])</f>
        <v>42139</v>
      </c>
      <c r="P161" s="58">
        <f>COUNTIFS(A:A,Player_1[[#This Row],[Tournament]],E:E,Player_1[[#This Row],[Round]])</f>
        <v>1</v>
      </c>
      <c r="Q161" s="58" t="str">
        <f t="shared" si="2"/>
        <v>2015 30th Annual "Steady" Ed Memorial Masters Cup - Presented by DGA (Pro)</v>
      </c>
      <c r="R161" s="58">
        <f>SUMIFS('Player 2 Rounds'!F:F,'Player 2 Rounds'!Q:Q,Q161,'Player 2 Rounds'!E:E,E161)</f>
        <v>63</v>
      </c>
      <c r="S161" s="58">
        <f>IF(AND(Player_1[[#This Row],[Opponent Score]]&gt;0,Player_1[[#This Row],[Opponent Score]]&gt;Player_1[[#This Row],[Score]],K:K=TRUE())=TRUE(),1,0)</f>
        <v>0</v>
      </c>
    </row>
    <row r="162" spans="1:19" x14ac:dyDescent="0.25">
      <c r="A162" s="58" t="s">
        <v>422</v>
      </c>
      <c r="B162" s="58" t="s">
        <v>58</v>
      </c>
      <c r="C162" s="58" t="s">
        <v>423</v>
      </c>
      <c r="D162" s="58" t="s">
        <v>17</v>
      </c>
      <c r="E162" s="58">
        <v>1</v>
      </c>
      <c r="F162">
        <v>50</v>
      </c>
      <c r="G162">
        <v>1058</v>
      </c>
      <c r="H162" s="58" t="s">
        <v>11</v>
      </c>
      <c r="I162" s="58" t="s">
        <v>11</v>
      </c>
      <c r="J162" s="58" t="b">
        <f>IF(COUNTIFS('Player 2 Rounds'!A:A,Player_1[[#This Row],[Tournament]],'Player 2 Rounds'!C:C,Player_1[[#This Row],[Date]])&gt;0,TRUE(),FALSE())</f>
        <v>1</v>
      </c>
      <c r="K162" s="58" t="b">
        <f>IF(COUNTIFS('Player 2 Rounds'!A:A,Player_1[[#This Row],[Tournament]],'Player 2 Rounds'!C:C,Player_1[[#This Row],[Date]],'Player 2 Rounds'!D:D,Player_1[[#This Row],[Division]])&gt;0,TRUE(),FALSE())</f>
        <v>1</v>
      </c>
      <c r="L162" s="58" t="str">
        <f>RIGHT(Player_1[[#This Row],[Date]],4)</f>
        <v>2014</v>
      </c>
      <c r="M162" s="58" t="str">
        <f>LEFT(Player_1[[#This Row],[Date]],FIND("-",Player_1[[#This Row],[Date]],1)-1)</f>
        <v>20</v>
      </c>
      <c r="N162" s="58" t="str">
        <f>MID(Player_1[[#This Row],[Date]],FIND("-",Player_1[[#This Row],[Date]],1)+1,3)</f>
        <v>Jun</v>
      </c>
      <c r="O162" s="5">
        <f>DATEVALUE(Player_1[[#This Row],[Month]]&amp;" "&amp;Player_1[[#This Row],[Day]]&amp;", "&amp;Player_1[[#This Row],[Year]])</f>
        <v>41810</v>
      </c>
      <c r="P162" s="58">
        <f>COUNTIFS(A:A,Player_1[[#This Row],[Tournament]],E:E,Player_1[[#This Row],[Round]])</f>
        <v>1</v>
      </c>
      <c r="Q162" s="58" t="str">
        <f t="shared" si="2"/>
        <v>2014 The 32nd Kansas City Wide Open</v>
      </c>
      <c r="R162" s="58">
        <f>SUMIFS('Player 2 Rounds'!F:F,'Player 2 Rounds'!Q:Q,Q162,'Player 2 Rounds'!E:E,E162)</f>
        <v>51</v>
      </c>
      <c r="S162" s="58">
        <f>IF(AND(Player_1[[#This Row],[Opponent Score]]&gt;0,Player_1[[#This Row],[Opponent Score]]&gt;Player_1[[#This Row],[Score]],K:K=TRUE())=TRUE(),1,0)</f>
        <v>1</v>
      </c>
    </row>
    <row r="163" spans="1:19" x14ac:dyDescent="0.25">
      <c r="A163" s="58" t="s">
        <v>871</v>
      </c>
      <c r="B163" s="58" t="s">
        <v>9</v>
      </c>
      <c r="C163" s="58" t="s">
        <v>872</v>
      </c>
      <c r="D163" s="58" t="s">
        <v>17</v>
      </c>
      <c r="E163" s="58">
        <v>1</v>
      </c>
      <c r="F163">
        <v>67</v>
      </c>
      <c r="G163">
        <v>1042</v>
      </c>
      <c r="H163" s="58" t="s">
        <v>11</v>
      </c>
      <c r="I163" s="58" t="s">
        <v>11</v>
      </c>
      <c r="J163" s="58" t="b">
        <f>IF(COUNTIFS('Player 2 Rounds'!A:A,Player_1[[#This Row],[Tournament]],'Player 2 Rounds'!C:C,Player_1[[#This Row],[Date]])&gt;0,TRUE(),FALSE())</f>
        <v>0</v>
      </c>
      <c r="K163" s="58" t="b">
        <f>IF(COUNTIFS('Player 2 Rounds'!A:A,Player_1[[#This Row],[Tournament]],'Player 2 Rounds'!C:C,Player_1[[#This Row],[Date]],'Player 2 Rounds'!D:D,Player_1[[#This Row],[Division]])&gt;0,TRUE(),FALSE())</f>
        <v>0</v>
      </c>
      <c r="L163" s="58" t="str">
        <f>RIGHT(Player_1[[#This Row],[Date]],4)</f>
        <v>2015</v>
      </c>
      <c r="M163" s="58" t="str">
        <f>LEFT(Player_1[[#This Row],[Date]],FIND("-",Player_1[[#This Row],[Date]],1)-1)</f>
        <v>13</v>
      </c>
      <c r="N163" s="58" t="str">
        <f>MID(Player_1[[#This Row],[Date]],FIND("-",Player_1[[#This Row],[Date]],1)+1,3)</f>
        <v>Mar</v>
      </c>
      <c r="O163" s="5">
        <f>DATEVALUE(Player_1[[#This Row],[Month]]&amp;" "&amp;Player_1[[#This Row],[Day]]&amp;", "&amp;Player_1[[#This Row],[Year]])</f>
        <v>42076</v>
      </c>
      <c r="P163" s="58">
        <f>COUNTIFS(A:A,Player_1[[#This Row],[Tournament]],E:E,Player_1[[#This Row],[Round]])</f>
        <v>1</v>
      </c>
      <c r="Q163" s="58" t="str">
        <f t="shared" si="2"/>
        <v>2015 St. Patrick's Classic - Pro</v>
      </c>
      <c r="R163" s="58">
        <f>SUMIFS('Player 2 Rounds'!F:F,'Player 2 Rounds'!Q:Q,Q163,'Player 2 Rounds'!E:E,E163)</f>
        <v>0</v>
      </c>
      <c r="S163" s="58">
        <f>IF(AND(Player_1[[#This Row],[Opponent Score]]&gt;0,Player_1[[#This Row],[Opponent Score]]&gt;Player_1[[#This Row],[Score]],K:K=TRUE())=TRUE(),1,0)</f>
        <v>0</v>
      </c>
    </row>
    <row r="164" spans="1:19" x14ac:dyDescent="0.25">
      <c r="A164" s="58" t="s">
        <v>189</v>
      </c>
      <c r="B164" s="58" t="s">
        <v>58</v>
      </c>
      <c r="C164" s="58" t="s">
        <v>190</v>
      </c>
      <c r="D164" s="58" t="s">
        <v>17</v>
      </c>
      <c r="E164" s="58">
        <v>1</v>
      </c>
      <c r="F164">
        <v>41</v>
      </c>
      <c r="G164">
        <v>1109</v>
      </c>
      <c r="H164" s="58" t="s">
        <v>11</v>
      </c>
      <c r="I164" s="58" t="s">
        <v>11</v>
      </c>
      <c r="J164" s="58" t="b">
        <f>IF(COUNTIFS('Player 2 Rounds'!A:A,Player_1[[#This Row],[Tournament]],'Player 2 Rounds'!C:C,Player_1[[#This Row],[Date]])&gt;0,TRUE(),FALSE())</f>
        <v>1</v>
      </c>
      <c r="K164" s="58" t="b">
        <f>IF(COUNTIFS('Player 2 Rounds'!A:A,Player_1[[#This Row],[Tournament]],'Player 2 Rounds'!C:C,Player_1[[#This Row],[Date]],'Player 2 Rounds'!D:D,Player_1[[#This Row],[Division]])&gt;0,TRUE(),FALSE())</f>
        <v>1</v>
      </c>
      <c r="L164" s="58" t="str">
        <f>RIGHT(Player_1[[#This Row],[Date]],4)</f>
        <v>2015</v>
      </c>
      <c r="M164" s="58" t="str">
        <f>LEFT(Player_1[[#This Row],[Date]],FIND("-",Player_1[[#This Row],[Date]],1)-1)</f>
        <v>24</v>
      </c>
      <c r="N164" s="58" t="str">
        <f>MID(Player_1[[#This Row],[Date]],FIND("-",Player_1[[#This Row],[Date]],1)+1,3)</f>
        <v>Feb</v>
      </c>
      <c r="O164" s="5">
        <f>DATEVALUE(Player_1[[#This Row],[Month]]&amp;" "&amp;Player_1[[#This Row],[Day]]&amp;", "&amp;Player_1[[#This Row],[Year]])</f>
        <v>42059</v>
      </c>
      <c r="P164" s="58">
        <f>COUNTIFS(A:A,Player_1[[#This Row],[Tournament]],E:E,Player_1[[#This Row],[Round]])</f>
        <v>1</v>
      </c>
      <c r="Q164" s="58" t="str">
        <f t="shared" si="2"/>
        <v>2015 27th Memorial Championship presented by Discraft</v>
      </c>
      <c r="R164" s="58">
        <f>SUMIFS('Player 2 Rounds'!F:F,'Player 2 Rounds'!Q:Q,Q164,'Player 2 Rounds'!E:E,E164)</f>
        <v>44</v>
      </c>
      <c r="S164" s="58">
        <f>IF(AND(Player_1[[#This Row],[Opponent Score]]&gt;0,Player_1[[#This Row],[Opponent Score]]&gt;Player_1[[#This Row],[Score]],K:K=TRUE())=TRUE(),1,0)</f>
        <v>1</v>
      </c>
    </row>
    <row r="165" spans="1:19" x14ac:dyDescent="0.25">
      <c r="A165" s="58" t="s">
        <v>873</v>
      </c>
      <c r="B165" s="58" t="s">
        <v>9</v>
      </c>
      <c r="C165" s="58" t="s">
        <v>874</v>
      </c>
      <c r="D165" s="58" t="s">
        <v>17</v>
      </c>
      <c r="E165" s="58">
        <v>1</v>
      </c>
      <c r="F165">
        <v>51</v>
      </c>
      <c r="G165">
        <v>1051</v>
      </c>
      <c r="H165" s="58" t="s">
        <v>11</v>
      </c>
      <c r="I165" s="58" t="s">
        <v>11</v>
      </c>
      <c r="J165" s="58" t="b">
        <f>IF(COUNTIFS('Player 2 Rounds'!A:A,Player_1[[#This Row],[Tournament]],'Player 2 Rounds'!C:C,Player_1[[#This Row],[Date]])&gt;0,TRUE(),FALSE())</f>
        <v>0</v>
      </c>
      <c r="K165" s="58" t="b">
        <f>IF(COUNTIFS('Player 2 Rounds'!A:A,Player_1[[#This Row],[Tournament]],'Player 2 Rounds'!C:C,Player_1[[#This Row],[Date]],'Player 2 Rounds'!D:D,Player_1[[#This Row],[Division]])&gt;0,TRUE(),FALSE())</f>
        <v>0</v>
      </c>
      <c r="L165" s="58" t="str">
        <f>RIGHT(Player_1[[#This Row],[Date]],4)</f>
        <v>2014</v>
      </c>
      <c r="M165" s="58" t="str">
        <f>LEFT(Player_1[[#This Row],[Date]],FIND("-",Player_1[[#This Row],[Date]],1)-1)</f>
        <v>25</v>
      </c>
      <c r="N165" s="58" t="str">
        <f>MID(Player_1[[#This Row],[Date]],FIND("-",Player_1[[#This Row],[Date]],1)+1,3)</f>
        <v>Jul</v>
      </c>
      <c r="O165" s="5">
        <f>DATEVALUE(Player_1[[#This Row],[Month]]&amp;" "&amp;Player_1[[#This Row],[Day]]&amp;", "&amp;Player_1[[#This Row],[Year]])</f>
        <v>41845</v>
      </c>
      <c r="P165" s="58">
        <f>COUNTIFS(A:A,Player_1[[#This Row],[Tournament]],E:E,Player_1[[#This Row],[Round]])</f>
        <v>1</v>
      </c>
      <c r="Q165" s="58" t="str">
        <f t="shared" si="2"/>
        <v>EuroTour #7 - Twin Lake Annual 2014 presented by Latitude 64</v>
      </c>
      <c r="R165" s="58">
        <f>SUMIFS('Player 2 Rounds'!F:F,'Player 2 Rounds'!Q:Q,Q165,'Player 2 Rounds'!E:E,E165)</f>
        <v>0</v>
      </c>
      <c r="S165" s="58">
        <f>IF(AND(Player_1[[#This Row],[Opponent Score]]&gt;0,Player_1[[#This Row],[Opponent Score]]&gt;Player_1[[#This Row],[Score]],K:K=TRUE())=TRUE(),1,0)</f>
        <v>0</v>
      </c>
    </row>
    <row r="166" spans="1:19" x14ac:dyDescent="0.25">
      <c r="A166" s="58" t="s">
        <v>425</v>
      </c>
      <c r="B166" s="58" t="s">
        <v>13</v>
      </c>
      <c r="C166" s="58" t="s">
        <v>426</v>
      </c>
      <c r="D166" s="58" t="s">
        <v>17</v>
      </c>
      <c r="E166" s="58">
        <v>1</v>
      </c>
      <c r="F166">
        <v>59</v>
      </c>
      <c r="G166">
        <v>1023</v>
      </c>
      <c r="H166" s="58" t="s">
        <v>11</v>
      </c>
      <c r="I166" s="58" t="s">
        <v>11</v>
      </c>
      <c r="J166" s="58" t="b">
        <f>IF(COUNTIFS('Player 2 Rounds'!A:A,Player_1[[#This Row],[Tournament]],'Player 2 Rounds'!C:C,Player_1[[#This Row],[Date]])&gt;0,TRUE(),FALSE())</f>
        <v>1</v>
      </c>
      <c r="K166" s="58" t="b">
        <f>IF(COUNTIFS('Player 2 Rounds'!A:A,Player_1[[#This Row],[Tournament]],'Player 2 Rounds'!C:C,Player_1[[#This Row],[Date]],'Player 2 Rounds'!D:D,Player_1[[#This Row],[Division]])&gt;0,TRUE(),FALSE())</f>
        <v>1</v>
      </c>
      <c r="L166" s="58" t="str">
        <f>RIGHT(Player_1[[#This Row],[Date]],4)</f>
        <v>2014</v>
      </c>
      <c r="M166" s="58" t="str">
        <f>LEFT(Player_1[[#This Row],[Date]],FIND("-",Player_1[[#This Row],[Date]],1)-1)</f>
        <v>17</v>
      </c>
      <c r="N166" s="58" t="str">
        <f>MID(Player_1[[#This Row],[Date]],FIND("-",Player_1[[#This Row],[Date]],1)+1,3)</f>
        <v>Jul</v>
      </c>
      <c r="O166" s="5">
        <f>DATEVALUE(Player_1[[#This Row],[Month]]&amp;" "&amp;Player_1[[#This Row],[Day]]&amp;", "&amp;Player_1[[#This Row],[Year]])</f>
        <v>41837</v>
      </c>
      <c r="P166" s="58">
        <f>COUNTIFS(A:A,Player_1[[#This Row],[Tournament]],E:E,Player_1[[#This Row],[Round]])</f>
        <v>1</v>
      </c>
      <c r="Q166" s="58" t="str">
        <f t="shared" si="2"/>
        <v>2014 European Masters</v>
      </c>
      <c r="R166" s="58">
        <f>SUMIFS('Player 2 Rounds'!F:F,'Player 2 Rounds'!Q:Q,Q166,'Player 2 Rounds'!E:E,E166)</f>
        <v>55</v>
      </c>
      <c r="S166" s="58">
        <f>IF(AND(Player_1[[#This Row],[Opponent Score]]&gt;0,Player_1[[#This Row],[Opponent Score]]&gt;Player_1[[#This Row],[Score]],K:K=TRUE())=TRUE(),1,0)</f>
        <v>0</v>
      </c>
    </row>
    <row r="167" spans="1:19" x14ac:dyDescent="0.25">
      <c r="A167" s="58" t="s">
        <v>875</v>
      </c>
      <c r="B167" s="58" t="s">
        <v>508</v>
      </c>
      <c r="C167" s="58" t="s">
        <v>876</v>
      </c>
      <c r="D167" s="58" t="s">
        <v>17</v>
      </c>
      <c r="E167" s="58">
        <v>1</v>
      </c>
      <c r="F167">
        <v>59</v>
      </c>
      <c r="G167">
        <v>1029</v>
      </c>
      <c r="H167" s="58" t="s">
        <v>11</v>
      </c>
      <c r="I167" s="58" t="s">
        <v>11</v>
      </c>
      <c r="J167" s="58" t="b">
        <f>IF(COUNTIFS('Player 2 Rounds'!A:A,Player_1[[#This Row],[Tournament]],'Player 2 Rounds'!C:C,Player_1[[#This Row],[Date]])&gt;0,TRUE(),FALSE())</f>
        <v>0</v>
      </c>
      <c r="K167" s="58" t="b">
        <f>IF(COUNTIFS('Player 2 Rounds'!A:A,Player_1[[#This Row],[Tournament]],'Player 2 Rounds'!C:C,Player_1[[#This Row],[Date]],'Player 2 Rounds'!D:D,Player_1[[#This Row],[Division]])&gt;0,TRUE(),FALSE())</f>
        <v>0</v>
      </c>
      <c r="L167" s="58" t="str">
        <f>RIGHT(Player_1[[#This Row],[Date]],4)</f>
        <v>2015</v>
      </c>
      <c r="M167" s="58" t="str">
        <f>LEFT(Player_1[[#This Row],[Date]],FIND("-",Player_1[[#This Row],[Date]],1)-1)</f>
        <v>4</v>
      </c>
      <c r="N167" s="58" t="str">
        <f>MID(Player_1[[#This Row],[Date]],FIND("-",Player_1[[#This Row],[Date]],1)+1,3)</f>
        <v>Apr</v>
      </c>
      <c r="O167" s="5">
        <f>DATEVALUE(Player_1[[#This Row],[Month]]&amp;" "&amp;Player_1[[#This Row],[Day]]&amp;", "&amp;Player_1[[#This Row],[Year]])</f>
        <v>42098</v>
      </c>
      <c r="P167" s="58">
        <f>COUNTIFS(A:A,Player_1[[#This Row],[Tournament]],E:E,Player_1[[#This Row],[Round]])</f>
        <v>1</v>
      </c>
      <c r="Q167" s="58" t="str">
        <f t="shared" si="2"/>
        <v>2015 Crush Clothes presents The Open at Woodville</v>
      </c>
      <c r="R167" s="58">
        <f>SUMIFS('Player 2 Rounds'!F:F,'Player 2 Rounds'!Q:Q,Q167,'Player 2 Rounds'!E:E,E167)</f>
        <v>0</v>
      </c>
      <c r="S167" s="58">
        <f>IF(AND(Player_1[[#This Row],[Opponent Score]]&gt;0,Player_1[[#This Row],[Opponent Score]]&gt;Player_1[[#This Row],[Score]],K:K=TRUE())=TRUE(),1,0)</f>
        <v>0</v>
      </c>
    </row>
    <row r="168" spans="1:19" x14ac:dyDescent="0.25">
      <c r="A168" s="58" t="s">
        <v>877</v>
      </c>
      <c r="B168" s="58" t="s">
        <v>9</v>
      </c>
      <c r="C168" s="58" t="s">
        <v>378</v>
      </c>
      <c r="D168" s="58" t="s">
        <v>17</v>
      </c>
      <c r="E168" s="58">
        <v>1</v>
      </c>
      <c r="F168">
        <v>49</v>
      </c>
      <c r="G168">
        <v>1025</v>
      </c>
      <c r="H168" s="58" t="s">
        <v>11</v>
      </c>
      <c r="I168" s="58" t="s">
        <v>11</v>
      </c>
      <c r="J168" s="58" t="b">
        <f>IF(COUNTIFS('Player 2 Rounds'!A:A,Player_1[[#This Row],[Tournament]],'Player 2 Rounds'!C:C,Player_1[[#This Row],[Date]])&gt;0,TRUE(),FALSE())</f>
        <v>0</v>
      </c>
      <c r="K168" s="58" t="b">
        <f>IF(COUNTIFS('Player 2 Rounds'!A:A,Player_1[[#This Row],[Tournament]],'Player 2 Rounds'!C:C,Player_1[[#This Row],[Date]],'Player 2 Rounds'!D:D,Player_1[[#This Row],[Division]])&gt;0,TRUE(),FALSE())</f>
        <v>0</v>
      </c>
      <c r="L168" s="58" t="str">
        <f>RIGHT(Player_1[[#This Row],[Date]],4)</f>
        <v>2015</v>
      </c>
      <c r="M168" s="58" t="str">
        <f>LEFT(Player_1[[#This Row],[Date]],FIND("-",Player_1[[#This Row],[Date]],1)-1)</f>
        <v>28</v>
      </c>
      <c r="N168" s="58" t="str">
        <f>MID(Player_1[[#This Row],[Date]],FIND("-",Player_1[[#This Row],[Date]],1)+1,3)</f>
        <v>Mar</v>
      </c>
      <c r="O168" s="5">
        <f>DATEVALUE(Player_1[[#This Row],[Month]]&amp;" "&amp;Player_1[[#This Row],[Day]]&amp;", "&amp;Player_1[[#This Row],[Year]])</f>
        <v>42091</v>
      </c>
      <c r="P168" s="58">
        <f>COUNTIFS(A:A,Player_1[[#This Row],[Tournament]],E:E,Player_1[[#This Row],[Round]])</f>
        <v>1</v>
      </c>
      <c r="Q168" s="58" t="str">
        <f t="shared" si="2"/>
        <v>2015 Daniel Boe Memorial - Sponsored by DGA &amp; Latitude 64</v>
      </c>
      <c r="R168" s="58">
        <f>SUMIFS('Player 2 Rounds'!F:F,'Player 2 Rounds'!Q:Q,Q168,'Player 2 Rounds'!E:E,E168)</f>
        <v>0</v>
      </c>
      <c r="S168" s="58">
        <f>IF(AND(Player_1[[#This Row],[Opponent Score]]&gt;0,Player_1[[#This Row],[Opponent Score]]&gt;Player_1[[#This Row],[Score]],K:K=TRUE())=TRUE(),1,0)</f>
        <v>0</v>
      </c>
    </row>
    <row r="169" spans="1:19" x14ac:dyDescent="0.25">
      <c r="A169" s="58" t="s">
        <v>878</v>
      </c>
      <c r="B169" s="58" t="s">
        <v>9</v>
      </c>
      <c r="C169" s="58" t="s">
        <v>879</v>
      </c>
      <c r="D169" s="58" t="s">
        <v>17</v>
      </c>
      <c r="E169" s="58">
        <v>1</v>
      </c>
      <c r="F169">
        <v>58</v>
      </c>
      <c r="G169">
        <v>1042</v>
      </c>
      <c r="H169" s="58" t="s">
        <v>11</v>
      </c>
      <c r="I169" s="58" t="s">
        <v>11</v>
      </c>
      <c r="J169" s="58" t="b">
        <f>IF(COUNTIFS('Player 2 Rounds'!A:A,Player_1[[#This Row],[Tournament]],'Player 2 Rounds'!C:C,Player_1[[#This Row],[Date]])&gt;0,TRUE(),FALSE())</f>
        <v>0</v>
      </c>
      <c r="K169" s="58" t="b">
        <f>IF(COUNTIFS('Player 2 Rounds'!A:A,Player_1[[#This Row],[Tournament]],'Player 2 Rounds'!C:C,Player_1[[#This Row],[Date]],'Player 2 Rounds'!D:D,Player_1[[#This Row],[Division]])&gt;0,TRUE(),FALSE())</f>
        <v>0</v>
      </c>
      <c r="L169" s="58" t="str">
        <f>RIGHT(Player_1[[#This Row],[Date]],4)</f>
        <v>2014</v>
      </c>
      <c r="M169" s="58" t="str">
        <f>LEFT(Player_1[[#This Row],[Date]],FIND("-",Player_1[[#This Row],[Date]],1)-1)</f>
        <v>12</v>
      </c>
      <c r="N169" s="58" t="str">
        <f>MID(Player_1[[#This Row],[Date]],FIND("-",Player_1[[#This Row],[Date]],1)+1,3)</f>
        <v>Jul</v>
      </c>
      <c r="O169" s="5">
        <f>DATEVALUE(Player_1[[#This Row],[Month]]&amp;" "&amp;Player_1[[#This Row],[Day]]&amp;", "&amp;Player_1[[#This Row],[Year]])</f>
        <v>41832</v>
      </c>
      <c r="P169" s="58">
        <f>COUNTIFS(A:A,Player_1[[#This Row],[Tournament]],E:E,Player_1[[#This Row],[Round]])</f>
        <v>1</v>
      </c>
      <c r="Q169" s="58" t="str">
        <f t="shared" si="2"/>
        <v>2014 Greater Hartford Disc Golf Open, sponsored by Olde Burnside Brewing Company</v>
      </c>
      <c r="R169" s="58">
        <f>SUMIFS('Player 2 Rounds'!F:F,'Player 2 Rounds'!Q:Q,Q169,'Player 2 Rounds'!E:E,E169)</f>
        <v>0</v>
      </c>
      <c r="S169" s="58">
        <f>IF(AND(Player_1[[#This Row],[Opponent Score]]&gt;0,Player_1[[#This Row],[Opponent Score]]&gt;Player_1[[#This Row],[Score]],K:K=TRUE())=TRUE(),1,0)</f>
        <v>0</v>
      </c>
    </row>
    <row r="170" spans="1:19" x14ac:dyDescent="0.25">
      <c r="A170" s="58" t="s">
        <v>880</v>
      </c>
      <c r="B170" s="58" t="s">
        <v>12</v>
      </c>
      <c r="C170" s="58" t="s">
        <v>881</v>
      </c>
      <c r="D170" s="58" t="s">
        <v>17</v>
      </c>
      <c r="E170" s="58">
        <v>1</v>
      </c>
      <c r="F170">
        <v>49</v>
      </c>
      <c r="G170">
        <v>1016</v>
      </c>
      <c r="H170" s="58" t="s">
        <v>11</v>
      </c>
      <c r="I170" s="58" t="s">
        <v>11</v>
      </c>
      <c r="J170" s="58" t="b">
        <f>IF(COUNTIFS('Player 2 Rounds'!A:A,Player_1[[#This Row],[Tournament]],'Player 2 Rounds'!C:C,Player_1[[#This Row],[Date]])&gt;0,TRUE(),FALSE())</f>
        <v>0</v>
      </c>
      <c r="K170" s="58" t="b">
        <f>IF(COUNTIFS('Player 2 Rounds'!A:A,Player_1[[#This Row],[Tournament]],'Player 2 Rounds'!C:C,Player_1[[#This Row],[Date]],'Player 2 Rounds'!D:D,Player_1[[#This Row],[Division]])&gt;0,TRUE(),FALSE())</f>
        <v>0</v>
      </c>
      <c r="L170" s="58" t="str">
        <f>RIGHT(Player_1[[#This Row],[Date]],4)</f>
        <v>2013</v>
      </c>
      <c r="M170" s="58" t="str">
        <f>LEFT(Player_1[[#This Row],[Date]],FIND("-",Player_1[[#This Row],[Date]],1)-1)</f>
        <v>20</v>
      </c>
      <c r="N170" s="58" t="str">
        <f>MID(Player_1[[#This Row],[Date]],FIND("-",Player_1[[#This Row],[Date]],1)+1,3)</f>
        <v>May</v>
      </c>
      <c r="O170" s="5">
        <f>DATEVALUE(Player_1[[#This Row],[Month]]&amp;" "&amp;Player_1[[#This Row],[Day]]&amp;", "&amp;Player_1[[#This Row],[Year]])</f>
        <v>41414</v>
      </c>
      <c r="P170" s="58">
        <f>COUNTIFS(A:A,Player_1[[#This Row],[Tournament]],E:E,Player_1[[#This Row],[Round]])</f>
        <v>1</v>
      </c>
      <c r="Q170" s="58" t="str">
        <f t="shared" si="2"/>
        <v>2013 Pratt Open</v>
      </c>
      <c r="R170" s="58">
        <f>SUMIFS('Player 2 Rounds'!F:F,'Player 2 Rounds'!Q:Q,Q170,'Player 2 Rounds'!E:E,E170)</f>
        <v>0</v>
      </c>
      <c r="S170" s="58">
        <f>IF(AND(Player_1[[#This Row],[Opponent Score]]&gt;0,Player_1[[#This Row],[Opponent Score]]&gt;Player_1[[#This Row],[Score]],K:K=TRUE())=TRUE(),1,0)</f>
        <v>0</v>
      </c>
    </row>
    <row r="171" spans="1:19" x14ac:dyDescent="0.25">
      <c r="A171" s="58" t="s">
        <v>882</v>
      </c>
      <c r="B171" s="58" t="s">
        <v>12</v>
      </c>
      <c r="C171" s="58" t="s">
        <v>883</v>
      </c>
      <c r="D171" s="58" t="s">
        <v>17</v>
      </c>
      <c r="E171" s="58">
        <v>1</v>
      </c>
      <c r="F171">
        <v>47</v>
      </c>
      <c r="G171">
        <v>1055</v>
      </c>
      <c r="H171" s="58" t="s">
        <v>11</v>
      </c>
      <c r="I171" s="58" t="s">
        <v>11</v>
      </c>
      <c r="J171" s="58" t="b">
        <f>IF(COUNTIFS('Player 2 Rounds'!A:A,Player_1[[#This Row],[Tournament]],'Player 2 Rounds'!C:C,Player_1[[#This Row],[Date]])&gt;0,TRUE(),FALSE())</f>
        <v>0</v>
      </c>
      <c r="K171" s="58" t="b">
        <f>IF(COUNTIFS('Player 2 Rounds'!A:A,Player_1[[#This Row],[Tournament]],'Player 2 Rounds'!C:C,Player_1[[#This Row],[Date]],'Player 2 Rounds'!D:D,Player_1[[#This Row],[Division]])&gt;0,TRUE(),FALSE())</f>
        <v>0</v>
      </c>
      <c r="L171" s="58" t="str">
        <f>RIGHT(Player_1[[#This Row],[Date]],4)</f>
        <v>2013</v>
      </c>
      <c r="M171" s="58" t="str">
        <f>LEFT(Player_1[[#This Row],[Date]],FIND("-",Player_1[[#This Row],[Date]],1)-1)</f>
        <v>21</v>
      </c>
      <c r="N171" s="58" t="str">
        <f>MID(Player_1[[#This Row],[Date]],FIND("-",Player_1[[#This Row],[Date]],1)+1,3)</f>
        <v>May</v>
      </c>
      <c r="O171" s="5">
        <f>DATEVALUE(Player_1[[#This Row],[Month]]&amp;" "&amp;Player_1[[#This Row],[Day]]&amp;", "&amp;Player_1[[#This Row],[Year]])</f>
        <v>41415</v>
      </c>
      <c r="P171" s="58">
        <f>COUNTIFS(A:A,Player_1[[#This Row],[Tournament]],E:E,Player_1[[#This Row],[Round]])</f>
        <v>2</v>
      </c>
      <c r="Q171" s="58" t="str">
        <f t="shared" si="2"/>
        <v>2013 Sunnyside Championship</v>
      </c>
      <c r="R171" s="58">
        <f>SUMIFS('Player 2 Rounds'!F:F,'Player 2 Rounds'!Q:Q,Q171,'Player 2 Rounds'!E:E,E171)</f>
        <v>0</v>
      </c>
      <c r="S171" s="58">
        <f>IF(AND(Player_1[[#This Row],[Opponent Score]]&gt;0,Player_1[[#This Row],[Opponent Score]]&gt;Player_1[[#This Row],[Score]],K:K=TRUE())=TRUE(),1,0)</f>
        <v>0</v>
      </c>
    </row>
    <row r="172" spans="1:19" x14ac:dyDescent="0.25">
      <c r="A172" s="58" t="s">
        <v>464</v>
      </c>
      <c r="B172" s="58" t="s">
        <v>9</v>
      </c>
      <c r="C172" s="58" t="s">
        <v>465</v>
      </c>
      <c r="D172" s="58" t="s">
        <v>17</v>
      </c>
      <c r="E172" s="58">
        <v>1</v>
      </c>
      <c r="F172">
        <v>64</v>
      </c>
      <c r="G172">
        <v>1029</v>
      </c>
      <c r="H172" s="58" t="s">
        <v>11</v>
      </c>
      <c r="I172" s="58" t="s">
        <v>11</v>
      </c>
      <c r="J172" s="58" t="b">
        <f>IF(COUNTIFS('Player 2 Rounds'!A:A,Player_1[[#This Row],[Tournament]],'Player 2 Rounds'!C:C,Player_1[[#This Row],[Date]])&gt;0,TRUE(),FALSE())</f>
        <v>1</v>
      </c>
      <c r="K172" s="58" t="b">
        <f>IF(COUNTIFS('Player 2 Rounds'!A:A,Player_1[[#This Row],[Tournament]],'Player 2 Rounds'!C:C,Player_1[[#This Row],[Date]],'Player 2 Rounds'!D:D,Player_1[[#This Row],[Division]])&gt;0,TRUE(),FALSE())</f>
        <v>1</v>
      </c>
      <c r="L172" s="58" t="str">
        <f>RIGHT(Player_1[[#This Row],[Date]],4)</f>
        <v>2016</v>
      </c>
      <c r="M172" s="58" t="str">
        <f>LEFT(Player_1[[#This Row],[Date]],FIND("-",Player_1[[#This Row],[Date]],1)-1)</f>
        <v>29</v>
      </c>
      <c r="N172" s="58" t="str">
        <f>MID(Player_1[[#This Row],[Date]],FIND("-",Player_1[[#This Row],[Date]],1)+1,3)</f>
        <v>Jul</v>
      </c>
      <c r="O172" s="5">
        <f>DATEVALUE(Player_1[[#This Row],[Month]]&amp;" "&amp;Player_1[[#This Row],[Day]]&amp;", "&amp;Player_1[[#This Row],[Year]])</f>
        <v>42580</v>
      </c>
      <c r="P172" s="58">
        <f>COUNTIFS(A:A,Player_1[[#This Row],[Tournament]],E:E,Player_1[[#This Row],[Round]])</f>
        <v>1</v>
      </c>
      <c r="Q172" s="58" t="str">
        <f t="shared" si="2"/>
        <v>2016 The Majestic</v>
      </c>
      <c r="R172" s="58">
        <f>SUMIFS('Player 2 Rounds'!F:F,'Player 2 Rounds'!Q:Q,Q172,'Player 2 Rounds'!E:E,E172)</f>
        <v>65</v>
      </c>
      <c r="S172" s="58">
        <f>IF(AND(Player_1[[#This Row],[Opponent Score]]&gt;0,Player_1[[#This Row],[Opponent Score]]&gt;Player_1[[#This Row],[Score]],K:K=TRUE())=TRUE(),1,0)</f>
        <v>1</v>
      </c>
    </row>
    <row r="173" spans="1:19" x14ac:dyDescent="0.25">
      <c r="A173" s="58" t="s">
        <v>68</v>
      </c>
      <c r="B173" s="58" t="s">
        <v>58</v>
      </c>
      <c r="C173" s="58" t="s">
        <v>69</v>
      </c>
      <c r="D173" s="58" t="s">
        <v>17</v>
      </c>
      <c r="E173" s="58">
        <v>1</v>
      </c>
      <c r="F173">
        <v>53</v>
      </c>
      <c r="G173">
        <v>1059</v>
      </c>
      <c r="H173" s="58" t="s">
        <v>11</v>
      </c>
      <c r="I173" s="58" t="s">
        <v>11</v>
      </c>
      <c r="J173" s="58" t="b">
        <f>IF(COUNTIFS('Player 2 Rounds'!A:A,Player_1[[#This Row],[Tournament]],'Player 2 Rounds'!C:C,Player_1[[#This Row],[Date]])&gt;0,TRUE(),FALSE())</f>
        <v>0</v>
      </c>
      <c r="K173" s="58" t="b">
        <f>IF(COUNTIFS('Player 2 Rounds'!A:A,Player_1[[#This Row],[Tournament]],'Player 2 Rounds'!C:C,Player_1[[#This Row],[Date]],'Player 2 Rounds'!D:D,Player_1[[#This Row],[Division]])&gt;0,TRUE(),FALSE())</f>
        <v>0</v>
      </c>
      <c r="L173" s="58" t="str">
        <f>RIGHT(Player_1[[#This Row],[Date]],4)</f>
        <v>2013</v>
      </c>
      <c r="M173" s="58" t="str">
        <f>LEFT(Player_1[[#This Row],[Date]],FIND("-",Player_1[[#This Row],[Date]],1)-1)</f>
        <v>3</v>
      </c>
      <c r="N173" s="58" t="str">
        <f>MID(Player_1[[#This Row],[Date]],FIND("-",Player_1[[#This Row],[Date]],1)+1,3)</f>
        <v>May</v>
      </c>
      <c r="O173" s="5">
        <f>DATEVALUE(Player_1[[#This Row],[Month]]&amp;" "&amp;Player_1[[#This Row],[Day]]&amp;", "&amp;Player_1[[#This Row],[Year]])</f>
        <v>41397</v>
      </c>
      <c r="P173" s="58">
        <f>COUNTIFS(A:A,Player_1[[#This Row],[Tournament]],E:E,Player_1[[#This Row],[Round]])</f>
        <v>1</v>
      </c>
      <c r="Q173" s="58" t="str">
        <f t="shared" si="2"/>
        <v>2013 Disc Golf Hall of Fame Classic presented by Prodigy Disc</v>
      </c>
      <c r="R173" s="58">
        <f>SUMIFS('Player 2 Rounds'!F:F,'Player 2 Rounds'!Q:Q,Q173,'Player 2 Rounds'!E:E,E173)</f>
        <v>0</v>
      </c>
      <c r="S173" s="58">
        <f>IF(AND(Player_1[[#This Row],[Opponent Score]]&gt;0,Player_1[[#This Row],[Opponent Score]]&gt;Player_1[[#This Row],[Score]],K:K=TRUE())=TRUE(),1,0)</f>
        <v>0</v>
      </c>
    </row>
    <row r="174" spans="1:19" x14ac:dyDescent="0.25">
      <c r="A174" s="58" t="s">
        <v>884</v>
      </c>
      <c r="B174" s="58" t="s">
        <v>14</v>
      </c>
      <c r="C174" s="58" t="s">
        <v>885</v>
      </c>
      <c r="D174" s="58" t="s">
        <v>17</v>
      </c>
      <c r="E174" s="58">
        <v>1</v>
      </c>
      <c r="F174">
        <v>64</v>
      </c>
      <c r="G174">
        <v>1020</v>
      </c>
      <c r="H174" s="58" t="s">
        <v>11</v>
      </c>
      <c r="I174" s="58" t="s">
        <v>11</v>
      </c>
      <c r="J174" s="58" t="b">
        <f>IF(COUNTIFS('Player 2 Rounds'!A:A,Player_1[[#This Row],[Tournament]],'Player 2 Rounds'!C:C,Player_1[[#This Row],[Date]])&gt;0,TRUE(),FALSE())</f>
        <v>0</v>
      </c>
      <c r="K174" s="58" t="b">
        <f>IF(COUNTIFS('Player 2 Rounds'!A:A,Player_1[[#This Row],[Tournament]],'Player 2 Rounds'!C:C,Player_1[[#This Row],[Date]],'Player 2 Rounds'!D:D,Player_1[[#This Row],[Division]])&gt;0,TRUE(),FALSE())</f>
        <v>0</v>
      </c>
      <c r="L174" s="58" t="str">
        <f>RIGHT(Player_1[[#This Row],[Date]],4)</f>
        <v>2013</v>
      </c>
      <c r="M174" s="58" t="str">
        <f>LEFT(Player_1[[#This Row],[Date]],FIND("-",Player_1[[#This Row],[Date]],1)-1)</f>
        <v>20</v>
      </c>
      <c r="N174" s="58" t="str">
        <f>MID(Player_1[[#This Row],[Date]],FIND("-",Player_1[[#This Row],[Date]],1)+1,3)</f>
        <v>Apr</v>
      </c>
      <c r="O174" s="5">
        <f>DATEVALUE(Player_1[[#This Row],[Month]]&amp;" "&amp;Player_1[[#This Row],[Day]]&amp;", "&amp;Player_1[[#This Row],[Year]])</f>
        <v>41384</v>
      </c>
      <c r="P174" s="58">
        <f>COUNTIFS(A:A,Player_1[[#This Row],[Tournament]],E:E,Player_1[[#This Row],[Round]])</f>
        <v>4</v>
      </c>
      <c r="Q174" s="58" t="str">
        <f t="shared" si="2"/>
        <v>2013 Ironwood Open at Moraine State Park</v>
      </c>
      <c r="R174" s="58">
        <f>SUMIFS('Player 2 Rounds'!F:F,'Player 2 Rounds'!Q:Q,Q174,'Player 2 Rounds'!E:E,E174)</f>
        <v>0</v>
      </c>
      <c r="S174" s="58">
        <f>IF(AND(Player_1[[#This Row],[Opponent Score]]&gt;0,Player_1[[#This Row],[Opponent Score]]&gt;Player_1[[#This Row],[Score]],K:K=TRUE())=TRUE(),1,0)</f>
        <v>0</v>
      </c>
    </row>
    <row r="175" spans="1:19" x14ac:dyDescent="0.25">
      <c r="A175" s="58" t="s">
        <v>79</v>
      </c>
      <c r="B175" s="58" t="s">
        <v>58</v>
      </c>
      <c r="C175" s="58" t="s">
        <v>80</v>
      </c>
      <c r="D175" s="58" t="s">
        <v>17</v>
      </c>
      <c r="E175" s="58">
        <v>1</v>
      </c>
      <c r="F175">
        <v>69</v>
      </c>
      <c r="G175">
        <v>1031</v>
      </c>
      <c r="H175" s="58" t="s">
        <v>11</v>
      </c>
      <c r="I175" s="58" t="s">
        <v>11</v>
      </c>
      <c r="J175" s="58" t="b">
        <f>IF(COUNTIFS('Player 2 Rounds'!A:A,Player_1[[#This Row],[Tournament]],'Player 2 Rounds'!C:C,Player_1[[#This Row],[Date]])&gt;0,TRUE(),FALSE())</f>
        <v>1</v>
      </c>
      <c r="K175" s="58" t="b">
        <f>IF(COUNTIFS('Player 2 Rounds'!A:A,Player_1[[#This Row],[Tournament]],'Player 2 Rounds'!C:C,Player_1[[#This Row],[Date]],'Player 2 Rounds'!D:D,Player_1[[#This Row],[Division]])&gt;0,TRUE(),FALSE())</f>
        <v>1</v>
      </c>
      <c r="L175" s="58" t="str">
        <f>RIGHT(Player_1[[#This Row],[Date]],4)</f>
        <v>2013</v>
      </c>
      <c r="M175" s="58" t="str">
        <f>LEFT(Player_1[[#This Row],[Date]],FIND("-",Player_1[[#This Row],[Date]],1)-1)</f>
        <v>26</v>
      </c>
      <c r="N175" s="58" t="str">
        <f>MID(Player_1[[#This Row],[Date]],FIND("-",Player_1[[#This Row],[Date]],1)+1,3)</f>
        <v>Apr</v>
      </c>
      <c r="O175" s="5">
        <f>DATEVALUE(Player_1[[#This Row],[Month]]&amp;" "&amp;Player_1[[#This Row],[Day]]&amp;", "&amp;Player_1[[#This Row],[Year]])</f>
        <v>41390</v>
      </c>
      <c r="P175" s="58">
        <f>COUNTIFS(A:A,Player_1[[#This Row],[Tournament]],E:E,Player_1[[#This Row],[Round]])</f>
        <v>1</v>
      </c>
      <c r="Q175" s="58" t="str">
        <f t="shared" si="2"/>
        <v>2013 28th Annual "Steady" Ed Memorial Masters Cup - presented by DGA</v>
      </c>
      <c r="R175" s="58">
        <f>SUMIFS('Player 2 Rounds'!F:F,'Player 2 Rounds'!Q:Q,Q175,'Player 2 Rounds'!E:E,E175)</f>
        <v>66</v>
      </c>
      <c r="S175" s="58">
        <f>IF(AND(Player_1[[#This Row],[Opponent Score]]&gt;0,Player_1[[#This Row],[Opponent Score]]&gt;Player_1[[#This Row],[Score]],K:K=TRUE())=TRUE(),1,0)</f>
        <v>0</v>
      </c>
    </row>
    <row r="176" spans="1:19" x14ac:dyDescent="0.25">
      <c r="A176" s="58" t="s">
        <v>165</v>
      </c>
      <c r="B176" s="58" t="s">
        <v>13</v>
      </c>
      <c r="C176" s="58" t="s">
        <v>166</v>
      </c>
      <c r="D176" s="58" t="s">
        <v>17</v>
      </c>
      <c r="E176" s="58">
        <v>1</v>
      </c>
      <c r="F176">
        <v>47</v>
      </c>
      <c r="G176">
        <v>1074</v>
      </c>
      <c r="H176" s="58" t="s">
        <v>11</v>
      </c>
      <c r="I176" s="58" t="s">
        <v>11</v>
      </c>
      <c r="J176" s="58" t="b">
        <f>IF(COUNTIFS('Player 2 Rounds'!A:A,Player_1[[#This Row],[Tournament]],'Player 2 Rounds'!C:C,Player_1[[#This Row],[Date]])&gt;0,TRUE(),FALSE())</f>
        <v>1</v>
      </c>
      <c r="K176" s="58" t="b">
        <f>IF(COUNTIFS('Player 2 Rounds'!A:A,Player_1[[#This Row],[Tournament]],'Player 2 Rounds'!C:C,Player_1[[#This Row],[Date]],'Player 2 Rounds'!D:D,Player_1[[#This Row],[Division]])&gt;0,TRUE(),FALSE())</f>
        <v>1</v>
      </c>
      <c r="L176" s="58" t="str">
        <f>RIGHT(Player_1[[#This Row],[Date]],4)</f>
        <v>2016</v>
      </c>
      <c r="M176" s="58" t="str">
        <f>LEFT(Player_1[[#This Row],[Date]],FIND("-",Player_1[[#This Row],[Date]],1)-1)</f>
        <v>6</v>
      </c>
      <c r="N176" s="58" t="str">
        <f>MID(Player_1[[#This Row],[Date]],FIND("-",Player_1[[#This Row],[Date]],1)+1,3)</f>
        <v>Aug</v>
      </c>
      <c r="O176" s="5">
        <f>DATEVALUE(Player_1[[#This Row],[Month]]&amp;" "&amp;Player_1[[#This Row],[Day]]&amp;", "&amp;Player_1[[#This Row],[Year]])</f>
        <v>42588</v>
      </c>
      <c r="P176" s="58">
        <f>COUNTIFS(A:A,Player_1[[#This Row],[Tournament]],E:E,Player_1[[#This Row],[Round]])</f>
        <v>1</v>
      </c>
      <c r="Q176" s="58" t="str">
        <f t="shared" si="2"/>
        <v>2016 PDGA Professional Disc Golf World Championships presented by Dynamic Discs</v>
      </c>
      <c r="R176" s="58">
        <f>SUMIFS('Player 2 Rounds'!F:F,'Player 2 Rounds'!Q:Q,Q176,'Player 2 Rounds'!E:E,E176)</f>
        <v>48</v>
      </c>
      <c r="S176" s="58">
        <f>IF(AND(Player_1[[#This Row],[Opponent Score]]&gt;0,Player_1[[#This Row],[Opponent Score]]&gt;Player_1[[#This Row],[Score]],K:K=TRUE())=TRUE(),1,0)</f>
        <v>1</v>
      </c>
    </row>
    <row r="177" spans="1:19" x14ac:dyDescent="0.25">
      <c r="A177" s="58" t="s">
        <v>886</v>
      </c>
      <c r="B177" s="58" t="s">
        <v>9</v>
      </c>
      <c r="C177" s="58" t="s">
        <v>887</v>
      </c>
      <c r="D177" s="58" t="s">
        <v>17</v>
      </c>
      <c r="E177" s="58">
        <v>1</v>
      </c>
      <c r="F177">
        <v>47</v>
      </c>
      <c r="G177">
        <v>1024</v>
      </c>
      <c r="H177" s="58" t="s">
        <v>11</v>
      </c>
      <c r="I177" s="58" t="s">
        <v>11</v>
      </c>
      <c r="J177" s="58" t="b">
        <f>IF(COUNTIFS('Player 2 Rounds'!A:A,Player_1[[#This Row],[Tournament]],'Player 2 Rounds'!C:C,Player_1[[#This Row],[Date]])&gt;0,TRUE(),FALSE())</f>
        <v>0</v>
      </c>
      <c r="K177" s="58" t="b">
        <f>IF(COUNTIFS('Player 2 Rounds'!A:A,Player_1[[#This Row],[Tournament]],'Player 2 Rounds'!C:C,Player_1[[#This Row],[Date]],'Player 2 Rounds'!D:D,Player_1[[#This Row],[Division]])&gt;0,TRUE(),FALSE())</f>
        <v>0</v>
      </c>
      <c r="L177" s="58" t="str">
        <f>RIGHT(Player_1[[#This Row],[Date]],4)</f>
        <v>2016</v>
      </c>
      <c r="M177" s="58" t="str">
        <f>LEFT(Player_1[[#This Row],[Date]],FIND("-",Player_1[[#This Row],[Date]],1)-1)</f>
        <v>8</v>
      </c>
      <c r="N177" s="58" t="str">
        <f>MID(Player_1[[#This Row],[Date]],FIND("-",Player_1[[#This Row],[Date]],1)+1,3)</f>
        <v>Jul</v>
      </c>
      <c r="O177" s="5">
        <f>DATEVALUE(Player_1[[#This Row],[Month]]&amp;" "&amp;Player_1[[#This Row],[Day]]&amp;", "&amp;Player_1[[#This Row],[Year]])</f>
        <v>42559</v>
      </c>
      <c r="P177" s="58">
        <f>COUNTIFS(A:A,Player_1[[#This Row],[Tournament]],E:E,Player_1[[#This Row],[Round]])</f>
        <v>1</v>
      </c>
      <c r="Q177" s="58" t="str">
        <f t="shared" si="2"/>
        <v>2016 Legacy Discs Silver Cup XVI Pro Tour presented by Rollin' Ridge</v>
      </c>
      <c r="R177" s="58">
        <f>SUMIFS('Player 2 Rounds'!F:F,'Player 2 Rounds'!Q:Q,Q177,'Player 2 Rounds'!E:E,E177)</f>
        <v>0</v>
      </c>
      <c r="S177" s="58">
        <f>IF(AND(Player_1[[#This Row],[Opponent Score]]&gt;0,Player_1[[#This Row],[Opponent Score]]&gt;Player_1[[#This Row],[Score]],K:K=TRUE())=TRUE(),1,0)</f>
        <v>0</v>
      </c>
    </row>
    <row r="178" spans="1:19" x14ac:dyDescent="0.25">
      <c r="A178" s="58" t="s">
        <v>191</v>
      </c>
      <c r="B178" s="58" t="s">
        <v>58</v>
      </c>
      <c r="C178" s="58" t="s">
        <v>510</v>
      </c>
      <c r="D178" s="58" t="s">
        <v>17</v>
      </c>
      <c r="E178" s="58">
        <v>1</v>
      </c>
      <c r="F178">
        <v>51</v>
      </c>
      <c r="G178">
        <v>1067</v>
      </c>
      <c r="H178" s="58" t="s">
        <v>11</v>
      </c>
      <c r="I178" s="58" t="s">
        <v>11</v>
      </c>
      <c r="J178" s="58" t="b">
        <f>IF(COUNTIFS('Player 2 Rounds'!A:A,Player_1[[#This Row],[Tournament]],'Player 2 Rounds'!C:C,Player_1[[#This Row],[Date]])&gt;0,TRUE(),FALSE())</f>
        <v>1</v>
      </c>
      <c r="K178" s="58" t="b">
        <f>IF(COUNTIFS('Player 2 Rounds'!A:A,Player_1[[#This Row],[Tournament]],'Player 2 Rounds'!C:C,Player_1[[#This Row],[Date]],'Player 2 Rounds'!D:D,Player_1[[#This Row],[Division]])&gt;0,TRUE(),FALSE())</f>
        <v>1</v>
      </c>
      <c r="L178" s="58" t="str">
        <f>RIGHT(Player_1[[#This Row],[Date]],4)</f>
        <v>2013</v>
      </c>
      <c r="M178" s="58" t="str">
        <f>LEFT(Player_1[[#This Row],[Date]],FIND("-",Player_1[[#This Row],[Date]],1)-1)</f>
        <v>31</v>
      </c>
      <c r="N178" s="58" t="str">
        <f>MID(Player_1[[#This Row],[Date]],FIND("-",Player_1[[#This Row],[Date]],1)+1,3)</f>
        <v>May</v>
      </c>
      <c r="O178" s="5">
        <f>DATEVALUE(Player_1[[#This Row],[Month]]&amp;" "&amp;Player_1[[#This Row],[Day]]&amp;", "&amp;Player_1[[#This Row],[Year]])</f>
        <v>41425</v>
      </c>
      <c r="P178" s="58">
        <f>COUNTIFS(A:A,Player_1[[#This Row],[Tournament]],E:E,Player_1[[#This Row],[Round]])</f>
        <v>1</v>
      </c>
      <c r="Q178" s="58" t="str">
        <f t="shared" si="2"/>
        <v>2013 Discraft Great Lakes Open</v>
      </c>
      <c r="R178" s="58">
        <f>SUMIFS('Player 2 Rounds'!F:F,'Player 2 Rounds'!Q:Q,Q178,'Player 2 Rounds'!E:E,E178)</f>
        <v>55</v>
      </c>
      <c r="S178" s="58">
        <f>IF(AND(Player_1[[#This Row],[Opponent Score]]&gt;0,Player_1[[#This Row],[Opponent Score]]&gt;Player_1[[#This Row],[Score]],K:K=TRUE())=TRUE(),1,0)</f>
        <v>1</v>
      </c>
    </row>
    <row r="179" spans="1:19" x14ac:dyDescent="0.25">
      <c r="A179" s="58" t="s">
        <v>76</v>
      </c>
      <c r="B179" s="58" t="s">
        <v>9</v>
      </c>
      <c r="C179" s="58" t="s">
        <v>511</v>
      </c>
      <c r="D179" s="58" t="s">
        <v>17</v>
      </c>
      <c r="E179" s="58">
        <v>1</v>
      </c>
      <c r="F179">
        <v>71</v>
      </c>
      <c r="G179">
        <v>1051</v>
      </c>
      <c r="H179" s="58" t="s">
        <v>11</v>
      </c>
      <c r="I179" s="58" t="s">
        <v>11</v>
      </c>
      <c r="J179" s="58" t="b">
        <f>IF(COUNTIFS('Player 2 Rounds'!A:A,Player_1[[#This Row],[Tournament]],'Player 2 Rounds'!C:C,Player_1[[#This Row],[Date]])&gt;0,TRUE(),FALSE())</f>
        <v>1</v>
      </c>
      <c r="K179" s="58" t="b">
        <f>IF(COUNTIFS('Player 2 Rounds'!A:A,Player_1[[#This Row],[Tournament]],'Player 2 Rounds'!C:C,Player_1[[#This Row],[Date]],'Player 2 Rounds'!D:D,Player_1[[#This Row],[Division]])&gt;0,TRUE(),FALSE())</f>
        <v>1</v>
      </c>
      <c r="L179" s="58" t="str">
        <f>RIGHT(Player_1[[#This Row],[Date]],4)</f>
        <v>2013</v>
      </c>
      <c r="M179" s="58" t="str">
        <f>LEFT(Player_1[[#This Row],[Date]],FIND("-",Player_1[[#This Row],[Date]],1)-1)</f>
        <v>8</v>
      </c>
      <c r="N179" s="58" t="str">
        <f>MID(Player_1[[#This Row],[Date]],FIND("-",Player_1[[#This Row],[Date]],1)+1,3)</f>
        <v>Jun</v>
      </c>
      <c r="O179" s="5">
        <f>DATEVALUE(Player_1[[#This Row],[Month]]&amp;" "&amp;Player_1[[#This Row],[Day]]&amp;", "&amp;Player_1[[#This Row],[Year]])</f>
        <v>41433</v>
      </c>
      <c r="P179" s="58">
        <f>COUNTIFS(A:A,Player_1[[#This Row],[Tournament]],E:E,Player_1[[#This Row],[Round]])</f>
        <v>4</v>
      </c>
      <c r="Q179" s="58" t="str">
        <f t="shared" si="2"/>
        <v>2013 Brent Hambrick Memorial Open</v>
      </c>
      <c r="R179" s="58">
        <f>SUMIFS('Player 2 Rounds'!F:F,'Player 2 Rounds'!Q:Q,Q179,'Player 2 Rounds'!E:E,E179)</f>
        <v>75</v>
      </c>
      <c r="S179" s="58">
        <f>IF(AND(Player_1[[#This Row],[Opponent Score]]&gt;0,Player_1[[#This Row],[Opponent Score]]&gt;Player_1[[#This Row],[Score]],K:K=TRUE())=TRUE(),1,0)</f>
        <v>1</v>
      </c>
    </row>
    <row r="180" spans="1:19" x14ac:dyDescent="0.25">
      <c r="A180" s="58" t="s">
        <v>888</v>
      </c>
      <c r="B180" s="58" t="s">
        <v>9</v>
      </c>
      <c r="C180" s="58" t="s">
        <v>889</v>
      </c>
      <c r="D180" s="58" t="s">
        <v>17</v>
      </c>
      <c r="E180" s="58">
        <v>1</v>
      </c>
      <c r="F180">
        <v>57</v>
      </c>
      <c r="G180">
        <v>1053</v>
      </c>
      <c r="H180" s="58" t="s">
        <v>11</v>
      </c>
      <c r="I180" s="58" t="s">
        <v>11</v>
      </c>
      <c r="J180" s="58" t="b">
        <f>IF(COUNTIFS('Player 2 Rounds'!A:A,Player_1[[#This Row],[Tournament]],'Player 2 Rounds'!C:C,Player_1[[#This Row],[Date]])&gt;0,TRUE(),FALSE())</f>
        <v>0</v>
      </c>
      <c r="K180" s="58" t="b">
        <f>IF(COUNTIFS('Player 2 Rounds'!A:A,Player_1[[#This Row],[Tournament]],'Player 2 Rounds'!C:C,Player_1[[#This Row],[Date]],'Player 2 Rounds'!D:D,Player_1[[#This Row],[Division]])&gt;0,TRUE(),FALSE())</f>
        <v>0</v>
      </c>
      <c r="L180" s="58" t="str">
        <f>RIGHT(Player_1[[#This Row],[Date]],4)</f>
        <v>2016</v>
      </c>
      <c r="M180" s="58" t="str">
        <f>LEFT(Player_1[[#This Row],[Date]],FIND("-",Player_1[[#This Row],[Date]],1)-1)</f>
        <v>15</v>
      </c>
      <c r="N180" s="58" t="str">
        <f>MID(Player_1[[#This Row],[Date]],FIND("-",Player_1[[#This Row],[Date]],1)+1,3)</f>
        <v>Jul</v>
      </c>
      <c r="O180" s="5">
        <f>DATEVALUE(Player_1[[#This Row],[Month]]&amp;" "&amp;Player_1[[#This Row],[Day]]&amp;", "&amp;Player_1[[#This Row],[Year]])</f>
        <v>42566</v>
      </c>
      <c r="P180" s="58">
        <f>COUNTIFS(A:A,Player_1[[#This Row],[Tournament]],E:E,Player_1[[#This Row],[Round]])</f>
        <v>1</v>
      </c>
      <c r="Q180" s="58" t="str">
        <f t="shared" si="2"/>
        <v>2016 EuroTour #5 - Estonian Open</v>
      </c>
      <c r="R180" s="58">
        <f>SUMIFS('Player 2 Rounds'!F:F,'Player 2 Rounds'!Q:Q,Q180,'Player 2 Rounds'!E:E,E180)</f>
        <v>0</v>
      </c>
      <c r="S180" s="58">
        <f>IF(AND(Player_1[[#This Row],[Opponent Score]]&gt;0,Player_1[[#This Row],[Opponent Score]]&gt;Player_1[[#This Row],[Score]],K:K=TRUE())=TRUE(),1,0)</f>
        <v>0</v>
      </c>
    </row>
    <row r="181" spans="1:19" x14ac:dyDescent="0.25">
      <c r="A181" s="58" t="s">
        <v>458</v>
      </c>
      <c r="B181" s="58" t="s">
        <v>13</v>
      </c>
      <c r="C181" s="58" t="s">
        <v>459</v>
      </c>
      <c r="D181" s="58" t="s">
        <v>17</v>
      </c>
      <c r="E181" s="58">
        <v>1</v>
      </c>
      <c r="F181">
        <v>54</v>
      </c>
      <c r="G181">
        <v>1061</v>
      </c>
      <c r="H181" s="58" t="s">
        <v>11</v>
      </c>
      <c r="I181" s="58" t="s">
        <v>11</v>
      </c>
      <c r="J181" s="58" t="b">
        <f>IF(COUNTIFS('Player 2 Rounds'!A:A,Player_1[[#This Row],[Tournament]],'Player 2 Rounds'!C:C,Player_1[[#This Row],[Date]])&gt;0,TRUE(),FALSE())</f>
        <v>1</v>
      </c>
      <c r="K181" s="58" t="b">
        <f>IF(COUNTIFS('Player 2 Rounds'!A:A,Player_1[[#This Row],[Tournament]],'Player 2 Rounds'!C:C,Player_1[[#This Row],[Date]],'Player 2 Rounds'!D:D,Player_1[[#This Row],[Division]])&gt;0,TRUE(),FALSE())</f>
        <v>1</v>
      </c>
      <c r="L181" s="58" t="str">
        <f>RIGHT(Player_1[[#This Row],[Date]],4)</f>
        <v>2016</v>
      </c>
      <c r="M181" s="58" t="str">
        <f>LEFT(Player_1[[#This Row],[Date]],FIND("-",Player_1[[#This Row],[Date]],1)-1)</f>
        <v>21</v>
      </c>
      <c r="N181" s="58" t="str">
        <f>MID(Player_1[[#This Row],[Date]],FIND("-",Player_1[[#This Row],[Date]],1)+1,3)</f>
        <v>Jul</v>
      </c>
      <c r="O181" s="5">
        <f>DATEVALUE(Player_1[[#This Row],[Month]]&amp;" "&amp;Player_1[[#This Row],[Day]]&amp;", "&amp;Player_1[[#This Row],[Year]])</f>
        <v>42572</v>
      </c>
      <c r="P181" s="58">
        <f>COUNTIFS(A:A,Player_1[[#This Row],[Tournament]],E:E,Player_1[[#This Row],[Round]])</f>
        <v>1</v>
      </c>
      <c r="Q181" s="58" t="str">
        <f t="shared" si="2"/>
        <v>2016 European Masters - Disc Golf World Tour #4</v>
      </c>
      <c r="R181" s="58">
        <f>SUMIFS('Player 2 Rounds'!F:F,'Player 2 Rounds'!Q:Q,Q181,'Player 2 Rounds'!E:E,E181)</f>
        <v>59</v>
      </c>
      <c r="S181" s="58">
        <f>IF(AND(Player_1[[#This Row],[Opponent Score]]&gt;0,Player_1[[#This Row],[Opponent Score]]&gt;Player_1[[#This Row],[Score]],K:K=TRUE())=TRUE(),1,0)</f>
        <v>1</v>
      </c>
    </row>
    <row r="182" spans="1:19" x14ac:dyDescent="0.25">
      <c r="A182" s="58" t="s">
        <v>890</v>
      </c>
      <c r="B182" s="58" t="s">
        <v>12</v>
      </c>
      <c r="C182" s="58" t="s">
        <v>891</v>
      </c>
      <c r="D182" s="58" t="s">
        <v>17</v>
      </c>
      <c r="E182" s="58">
        <v>1</v>
      </c>
      <c r="F182">
        <v>48</v>
      </c>
      <c r="G182">
        <v>1054</v>
      </c>
      <c r="H182" s="58" t="s">
        <v>11</v>
      </c>
      <c r="I182" s="58" t="s">
        <v>11</v>
      </c>
      <c r="J182" s="58" t="b">
        <f>IF(COUNTIFS('Player 2 Rounds'!A:A,Player_1[[#This Row],[Tournament]],'Player 2 Rounds'!C:C,Player_1[[#This Row],[Date]])&gt;0,TRUE(),FALSE())</f>
        <v>0</v>
      </c>
      <c r="K182" s="58" t="b">
        <f>IF(COUNTIFS('Player 2 Rounds'!A:A,Player_1[[#This Row],[Tournament]],'Player 2 Rounds'!C:C,Player_1[[#This Row],[Date]],'Player 2 Rounds'!D:D,Player_1[[#This Row],[Division]])&gt;0,TRUE(),FALSE())</f>
        <v>0</v>
      </c>
      <c r="L182" s="58" t="str">
        <f>RIGHT(Player_1[[#This Row],[Date]],4)</f>
        <v>2013</v>
      </c>
      <c r="M182" s="58" t="str">
        <f>LEFT(Player_1[[#This Row],[Date]],FIND("-",Player_1[[#This Row],[Date]],1)-1)</f>
        <v>23</v>
      </c>
      <c r="N182" s="58" t="str">
        <f>MID(Player_1[[#This Row],[Date]],FIND("-",Player_1[[#This Row],[Date]],1)+1,3)</f>
        <v>May</v>
      </c>
      <c r="O182" s="5">
        <f>DATEVALUE(Player_1[[#This Row],[Month]]&amp;" "&amp;Player_1[[#This Row],[Day]]&amp;", "&amp;Player_1[[#This Row],[Year]])</f>
        <v>41417</v>
      </c>
      <c r="P182" s="58">
        <f>COUNTIFS(A:A,Player_1[[#This Row],[Tournament]],E:E,Player_1[[#This Row],[Round]])</f>
        <v>2</v>
      </c>
      <c r="Q182" s="58" t="str">
        <f t="shared" si="2"/>
        <v>2013 Darkside Championship</v>
      </c>
      <c r="R182" s="58">
        <f>SUMIFS('Player 2 Rounds'!F:F,'Player 2 Rounds'!Q:Q,Q182,'Player 2 Rounds'!E:E,E182)</f>
        <v>0</v>
      </c>
      <c r="S182" s="58">
        <f>IF(AND(Player_1[[#This Row],[Opponent Score]]&gt;0,Player_1[[#This Row],[Opponent Score]]&gt;Player_1[[#This Row],[Score]],K:K=TRUE())=TRUE(),1,0)</f>
        <v>0</v>
      </c>
    </row>
    <row r="183" spans="1:19" x14ac:dyDescent="0.25">
      <c r="A183" s="58" t="s">
        <v>750</v>
      </c>
      <c r="B183" s="58" t="s">
        <v>9</v>
      </c>
      <c r="C183" s="58" t="s">
        <v>513</v>
      </c>
      <c r="D183" s="58" t="s">
        <v>17</v>
      </c>
      <c r="E183" s="58">
        <v>1</v>
      </c>
      <c r="F183">
        <v>46</v>
      </c>
      <c r="G183">
        <v>1064</v>
      </c>
      <c r="H183" s="58" t="s">
        <v>11</v>
      </c>
      <c r="I183" s="58" t="s">
        <v>11</v>
      </c>
      <c r="J183" s="58" t="b">
        <f>IF(COUNTIFS('Player 2 Rounds'!A:A,Player_1[[#This Row],[Tournament]],'Player 2 Rounds'!C:C,Player_1[[#This Row],[Date]])&gt;0,TRUE(),FALSE())</f>
        <v>0</v>
      </c>
      <c r="K183" s="58" t="b">
        <f>IF(COUNTIFS('Player 2 Rounds'!A:A,Player_1[[#This Row],[Tournament]],'Player 2 Rounds'!C:C,Player_1[[#This Row],[Date]],'Player 2 Rounds'!D:D,Player_1[[#This Row],[Division]])&gt;0,TRUE(),FALSE())</f>
        <v>0</v>
      </c>
      <c r="L183" s="58" t="str">
        <f>RIGHT(Player_1[[#This Row],[Date]],4)</f>
        <v>2013</v>
      </c>
      <c r="M183" s="58" t="str">
        <f>LEFT(Player_1[[#This Row],[Date]],FIND("-",Player_1[[#This Row],[Date]],1)-1)</f>
        <v>25</v>
      </c>
      <c r="N183" s="58" t="str">
        <f>MID(Player_1[[#This Row],[Date]],FIND("-",Player_1[[#This Row],[Date]],1)+1,3)</f>
        <v>May</v>
      </c>
      <c r="O183" s="5">
        <f>DATEVALUE(Player_1[[#This Row],[Month]]&amp;" "&amp;Player_1[[#This Row],[Day]]&amp;", "&amp;Player_1[[#This Row],[Year]])</f>
        <v>41419</v>
      </c>
      <c r="P183" s="58">
        <f>COUNTIFS(A:A,Player_1[[#This Row],[Tournament]],E:E,Player_1[[#This Row],[Round]])</f>
        <v>2</v>
      </c>
      <c r="Q183" s="58" t="str">
        <f t="shared" si="2"/>
        <v>2013 Two Days in May</v>
      </c>
      <c r="R183" s="58">
        <f>SUMIFS('Player 2 Rounds'!F:F,'Player 2 Rounds'!Q:Q,Q183,'Player 2 Rounds'!E:E,E183)</f>
        <v>0</v>
      </c>
      <c r="S183" s="58">
        <f>IF(AND(Player_1[[#This Row],[Opponent Score]]&gt;0,Player_1[[#This Row],[Opponent Score]]&gt;Player_1[[#This Row],[Score]],K:K=TRUE())=TRUE(),1,0)</f>
        <v>0</v>
      </c>
    </row>
    <row r="184" spans="1:19" x14ac:dyDescent="0.25">
      <c r="A184" s="58" t="s">
        <v>520</v>
      </c>
      <c r="B184" s="58" t="s">
        <v>9</v>
      </c>
      <c r="C184" s="58" t="s">
        <v>521</v>
      </c>
      <c r="D184" s="58" t="s">
        <v>17</v>
      </c>
      <c r="E184" s="58">
        <v>1</v>
      </c>
      <c r="F184">
        <v>59</v>
      </c>
      <c r="G184">
        <v>1010</v>
      </c>
      <c r="H184" s="58" t="s">
        <v>11</v>
      </c>
      <c r="I184" s="58" t="s">
        <v>11</v>
      </c>
      <c r="J184" s="58" t="b">
        <f>IF(COUNTIFS('Player 2 Rounds'!A:A,Player_1[[#This Row],[Tournament]],'Player 2 Rounds'!C:C,Player_1[[#This Row],[Date]])&gt;0,TRUE(),FALSE())</f>
        <v>1</v>
      </c>
      <c r="K184" s="58" t="b">
        <f>IF(COUNTIFS('Player 2 Rounds'!A:A,Player_1[[#This Row],[Tournament]],'Player 2 Rounds'!C:C,Player_1[[#This Row],[Date]],'Player 2 Rounds'!D:D,Player_1[[#This Row],[Division]])&gt;0,TRUE(),FALSE())</f>
        <v>1</v>
      </c>
      <c r="L184" s="58" t="str">
        <f>RIGHT(Player_1[[#This Row],[Date]],4)</f>
        <v>2013</v>
      </c>
      <c r="M184" s="58" t="str">
        <f>LEFT(Player_1[[#This Row],[Date]],FIND("-",Player_1[[#This Row],[Date]],1)-1)</f>
        <v>22</v>
      </c>
      <c r="N184" s="58" t="str">
        <f>MID(Player_1[[#This Row],[Date]],FIND("-",Player_1[[#This Row],[Date]],1)+1,3)</f>
        <v>Feb</v>
      </c>
      <c r="O184" s="5">
        <f>DATEVALUE(Player_1[[#This Row],[Month]]&amp;" "&amp;Player_1[[#This Row],[Day]]&amp;", "&amp;Player_1[[#This Row],[Year]])</f>
        <v>41327</v>
      </c>
      <c r="P184" s="58">
        <f>COUNTIFS(A:A,Player_1[[#This Row],[Tournament]],E:E,Player_1[[#This Row],[Round]])</f>
        <v>1</v>
      </c>
      <c r="Q184" s="58" t="str">
        <f t="shared" si="2"/>
        <v>2013 Gentlemen's Club Challenge Presented by DiscGolfValues.com - Pro Weekend</v>
      </c>
      <c r="R184" s="58">
        <f>SUMIFS('Player 2 Rounds'!F:F,'Player 2 Rounds'!Q:Q,Q184,'Player 2 Rounds'!E:E,E184)</f>
        <v>59</v>
      </c>
      <c r="S184" s="58">
        <f>IF(AND(Player_1[[#This Row],[Opponent Score]]&gt;0,Player_1[[#This Row],[Opponent Score]]&gt;Player_1[[#This Row],[Score]],K:K=TRUE())=TRUE(),1,0)</f>
        <v>0</v>
      </c>
    </row>
    <row r="185" spans="1:19" x14ac:dyDescent="0.25">
      <c r="A185" s="58" t="s">
        <v>72</v>
      </c>
      <c r="B185" s="58" t="s">
        <v>58</v>
      </c>
      <c r="C185" s="58" t="s">
        <v>73</v>
      </c>
      <c r="D185" s="58" t="s">
        <v>17</v>
      </c>
      <c r="E185" s="58">
        <v>1</v>
      </c>
      <c r="F185">
        <v>46</v>
      </c>
      <c r="G185">
        <v>1094</v>
      </c>
      <c r="H185" s="58" t="s">
        <v>11</v>
      </c>
      <c r="I185" s="58" t="s">
        <v>11</v>
      </c>
      <c r="J185" s="58" t="b">
        <f>IF(COUNTIFS('Player 2 Rounds'!A:A,Player_1[[#This Row],[Tournament]],'Player 2 Rounds'!C:C,Player_1[[#This Row],[Date]])&gt;0,TRUE(),FALSE())</f>
        <v>1</v>
      </c>
      <c r="K185" s="58" t="b">
        <f>IF(COUNTIFS('Player 2 Rounds'!A:A,Player_1[[#This Row],[Tournament]],'Player 2 Rounds'!C:C,Player_1[[#This Row],[Date]],'Player 2 Rounds'!D:D,Player_1[[#This Row],[Division]])&gt;0,TRUE(),FALSE())</f>
        <v>1</v>
      </c>
      <c r="L185" s="58" t="str">
        <f>RIGHT(Player_1[[#This Row],[Date]],4)</f>
        <v>2013</v>
      </c>
      <c r="M185" s="58" t="str">
        <f>LEFT(Player_1[[#This Row],[Date]],FIND("-",Player_1[[#This Row],[Date]],1)-1)</f>
        <v>27</v>
      </c>
      <c r="N185" s="58" t="str">
        <f>MID(Player_1[[#This Row],[Date]],FIND("-",Player_1[[#This Row],[Date]],1)+1,3)</f>
        <v>Feb</v>
      </c>
      <c r="O185" s="5">
        <f>DATEVALUE(Player_1[[#This Row],[Month]]&amp;" "&amp;Player_1[[#This Row],[Day]]&amp;", "&amp;Player_1[[#This Row],[Year]])</f>
        <v>41332</v>
      </c>
      <c r="P185" s="58">
        <f>COUNTIFS(A:A,Player_1[[#This Row],[Tournament]],E:E,Player_1[[#This Row],[Round]])</f>
        <v>1</v>
      </c>
      <c r="Q185" s="58" t="str">
        <f t="shared" si="2"/>
        <v>2013 The 25th Annual Memorial Championship presented by Discraft</v>
      </c>
      <c r="R185" s="58">
        <f>SUMIFS('Player 2 Rounds'!F:F,'Player 2 Rounds'!Q:Q,Q185,'Player 2 Rounds'!E:E,E185)</f>
        <v>48</v>
      </c>
      <c r="S185" s="58">
        <f>IF(AND(Player_1[[#This Row],[Opponent Score]]&gt;0,Player_1[[#This Row],[Opponent Score]]&gt;Player_1[[#This Row],[Score]],K:K=TRUE())=TRUE(),1,0)</f>
        <v>1</v>
      </c>
    </row>
    <row r="186" spans="1:19" x14ac:dyDescent="0.25">
      <c r="A186" s="58" t="s">
        <v>892</v>
      </c>
      <c r="B186" s="58" t="s">
        <v>12</v>
      </c>
      <c r="C186" s="58" t="s">
        <v>893</v>
      </c>
      <c r="D186" s="58" t="s">
        <v>17</v>
      </c>
      <c r="E186" s="58">
        <v>1</v>
      </c>
      <c r="F186">
        <v>44</v>
      </c>
      <c r="G186">
        <v>1062</v>
      </c>
      <c r="H186" s="58" t="s">
        <v>11</v>
      </c>
      <c r="I186" s="58" t="s">
        <v>11</v>
      </c>
      <c r="J186" s="58" t="b">
        <f>IF(COUNTIFS('Player 2 Rounds'!A:A,Player_1[[#This Row],[Tournament]],'Player 2 Rounds'!C:C,Player_1[[#This Row],[Date]])&gt;0,TRUE(),FALSE())</f>
        <v>0</v>
      </c>
      <c r="K186" s="58" t="b">
        <f>IF(COUNTIFS('Player 2 Rounds'!A:A,Player_1[[#This Row],[Tournament]],'Player 2 Rounds'!C:C,Player_1[[#This Row],[Date]],'Player 2 Rounds'!D:D,Player_1[[#This Row],[Division]])&gt;0,TRUE(),FALSE())</f>
        <v>0</v>
      </c>
      <c r="L186" s="58" t="str">
        <f>RIGHT(Player_1[[#This Row],[Date]],4)</f>
        <v>2017</v>
      </c>
      <c r="M186" s="58" t="str">
        <f>LEFT(Player_1[[#This Row],[Date]],FIND("-",Player_1[[#This Row],[Date]],1)-1)</f>
        <v>21</v>
      </c>
      <c r="N186" s="58" t="str">
        <f>MID(Player_1[[#This Row],[Date]],FIND("-",Player_1[[#This Row],[Date]],1)+1,3)</f>
        <v>Jan</v>
      </c>
      <c r="O186" s="5">
        <f>DATEVALUE(Player_1[[#This Row],[Month]]&amp;" "&amp;Player_1[[#This Row],[Day]]&amp;", "&amp;Player_1[[#This Row],[Year]])</f>
        <v>42756</v>
      </c>
      <c r="P186" s="58">
        <f>COUNTIFS(A:A,Player_1[[#This Row],[Tournament]],E:E,Player_1[[#This Row],[Round]])</f>
        <v>1</v>
      </c>
      <c r="Q186" s="58" t="str">
        <f t="shared" si="2"/>
        <v>Hyzenbrownie Open 2017 - "The Legend of Laem Sor"</v>
      </c>
      <c r="R186" s="58">
        <f>SUMIFS('Player 2 Rounds'!F:F,'Player 2 Rounds'!Q:Q,Q186,'Player 2 Rounds'!E:E,E186)</f>
        <v>0</v>
      </c>
      <c r="S186" s="58">
        <f>IF(AND(Player_1[[#This Row],[Opponent Score]]&gt;0,Player_1[[#This Row],[Opponent Score]]&gt;Player_1[[#This Row],[Score]],K:K=TRUE())=TRUE(),1,0)</f>
        <v>0</v>
      </c>
    </row>
    <row r="187" spans="1:19" x14ac:dyDescent="0.25">
      <c r="A187" s="58" t="s">
        <v>488</v>
      </c>
      <c r="B187" s="58" t="s">
        <v>13</v>
      </c>
      <c r="C187" s="58" t="s">
        <v>489</v>
      </c>
      <c r="D187" s="58" t="s">
        <v>17</v>
      </c>
      <c r="E187" s="58">
        <v>1</v>
      </c>
      <c r="F187">
        <v>57</v>
      </c>
      <c r="G187">
        <v>1038</v>
      </c>
      <c r="H187" s="58" t="s">
        <v>11</v>
      </c>
      <c r="I187" s="58" t="s">
        <v>11</v>
      </c>
      <c r="J187" s="58" t="b">
        <f>IF(COUNTIFS('Player 2 Rounds'!A:A,Player_1[[#This Row],[Tournament]],'Player 2 Rounds'!C:C,Player_1[[#This Row],[Date]])&gt;0,TRUE(),FALSE())</f>
        <v>1</v>
      </c>
      <c r="K187" s="58" t="b">
        <f>IF(COUNTIFS('Player 2 Rounds'!A:A,Player_1[[#This Row],[Tournament]],'Player 2 Rounds'!C:C,Player_1[[#This Row],[Date]],'Player 2 Rounds'!D:D,Player_1[[#This Row],[Division]])&gt;0,TRUE(),FALSE())</f>
        <v>1</v>
      </c>
      <c r="L187" s="58" t="str">
        <f>RIGHT(Player_1[[#This Row],[Date]],4)</f>
        <v>2017</v>
      </c>
      <c r="M187" s="58" t="str">
        <f>LEFT(Player_1[[#This Row],[Date]],FIND("-",Player_1[[#This Row],[Date]],1)-1)</f>
        <v>26</v>
      </c>
      <c r="N187" s="58" t="str">
        <f>MID(Player_1[[#This Row],[Date]],FIND("-",Player_1[[#This Row],[Date]],1)+1,3)</f>
        <v>Jan</v>
      </c>
      <c r="O187" s="5">
        <f>DATEVALUE(Player_1[[#This Row],[Month]]&amp;" "&amp;Player_1[[#This Row],[Day]]&amp;", "&amp;Player_1[[#This Row],[Year]])</f>
        <v>42761</v>
      </c>
      <c r="P187" s="58">
        <f>COUNTIFS(A:A,Player_1[[#This Row],[Tournament]],E:E,Player_1[[#This Row],[Round]])</f>
        <v>1</v>
      </c>
      <c r="Q187" s="58" t="str">
        <f t="shared" si="2"/>
        <v>Aussie Open 2017</v>
      </c>
      <c r="R187" s="58">
        <f>SUMIFS('Player 2 Rounds'!F:F,'Player 2 Rounds'!Q:Q,Q187,'Player 2 Rounds'!E:E,E187)</f>
        <v>57</v>
      </c>
      <c r="S187" s="58">
        <f>IF(AND(Player_1[[#This Row],[Opponent Score]]&gt;0,Player_1[[#This Row],[Opponent Score]]&gt;Player_1[[#This Row],[Score]],K:K=TRUE())=TRUE(),1,0)</f>
        <v>0</v>
      </c>
    </row>
    <row r="188" spans="1:19" x14ac:dyDescent="0.25">
      <c r="A188" s="58" t="s">
        <v>894</v>
      </c>
      <c r="B188" s="58" t="s">
        <v>14</v>
      </c>
      <c r="C188" s="58" t="s">
        <v>895</v>
      </c>
      <c r="D188" s="58" t="s">
        <v>17</v>
      </c>
      <c r="E188" s="58">
        <v>1</v>
      </c>
      <c r="F188">
        <v>59</v>
      </c>
      <c r="G188">
        <v>1018</v>
      </c>
      <c r="H188" s="58" t="s">
        <v>11</v>
      </c>
      <c r="I188" s="58" t="s">
        <v>11</v>
      </c>
      <c r="J188" s="58" t="b">
        <f>IF(COUNTIFS('Player 2 Rounds'!A:A,Player_1[[#This Row],[Tournament]],'Player 2 Rounds'!C:C,Player_1[[#This Row],[Date]])&gt;0,TRUE(),FALSE())</f>
        <v>0</v>
      </c>
      <c r="K188" s="58" t="b">
        <f>IF(COUNTIFS('Player 2 Rounds'!A:A,Player_1[[#This Row],[Tournament]],'Player 2 Rounds'!C:C,Player_1[[#This Row],[Date]],'Player 2 Rounds'!D:D,Player_1[[#This Row],[Division]])&gt;0,TRUE(),FALSE())</f>
        <v>0</v>
      </c>
      <c r="L188" s="58" t="str">
        <f>RIGHT(Player_1[[#This Row],[Date]],4)</f>
        <v>2013</v>
      </c>
      <c r="M188" s="58" t="str">
        <f>LEFT(Player_1[[#This Row],[Date]],FIND("-",Player_1[[#This Row],[Date]],1)-1)</f>
        <v>19</v>
      </c>
      <c r="N188" s="58" t="str">
        <f>MID(Player_1[[#This Row],[Date]],FIND("-",Player_1[[#This Row],[Date]],1)+1,3)</f>
        <v>Jan</v>
      </c>
      <c r="O188" s="5">
        <f>DATEVALUE(Player_1[[#This Row],[Month]]&amp;" "&amp;Player_1[[#This Row],[Day]]&amp;", "&amp;Player_1[[#This Row],[Year]])</f>
        <v>41293</v>
      </c>
      <c r="P188" s="58">
        <f>COUNTIFS(A:A,Player_1[[#This Row],[Tournament]],E:E,Player_1[[#This Row],[Round]])</f>
        <v>1</v>
      </c>
      <c r="Q188" s="58" t="str">
        <f t="shared" si="2"/>
        <v>2013 Sun King presents Throw Down The Mountain - Pros</v>
      </c>
      <c r="R188" s="58">
        <f>SUMIFS('Player 2 Rounds'!F:F,'Player 2 Rounds'!Q:Q,Q188,'Player 2 Rounds'!E:E,E188)</f>
        <v>0</v>
      </c>
      <c r="S188" s="58">
        <f>IF(AND(Player_1[[#This Row],[Opponent Score]]&gt;0,Player_1[[#This Row],[Opponent Score]]&gt;Player_1[[#This Row],[Score]],K:K=TRUE())=TRUE(),1,0)</f>
        <v>0</v>
      </c>
    </row>
    <row r="189" spans="1:19" x14ac:dyDescent="0.25">
      <c r="A189" s="58" t="s">
        <v>896</v>
      </c>
      <c r="B189" s="58" t="s">
        <v>508</v>
      </c>
      <c r="C189" s="58" t="s">
        <v>897</v>
      </c>
      <c r="D189" s="58" t="s">
        <v>17</v>
      </c>
      <c r="E189" s="58">
        <v>1</v>
      </c>
      <c r="F189">
        <v>49</v>
      </c>
      <c r="G189">
        <v>1034</v>
      </c>
      <c r="H189" s="58" t="s">
        <v>11</v>
      </c>
      <c r="I189" s="58" t="s">
        <v>11</v>
      </c>
      <c r="J189" s="58" t="b">
        <f>IF(COUNTIFS('Player 2 Rounds'!A:A,Player_1[[#This Row],[Tournament]],'Player 2 Rounds'!C:C,Player_1[[#This Row],[Date]])&gt;0,TRUE(),FALSE())</f>
        <v>0</v>
      </c>
      <c r="K189" s="58" t="b">
        <f>IF(COUNTIFS('Player 2 Rounds'!A:A,Player_1[[#This Row],[Tournament]],'Player 2 Rounds'!C:C,Player_1[[#This Row],[Date]],'Player 2 Rounds'!D:D,Player_1[[#This Row],[Division]])&gt;0,TRUE(),FALSE())</f>
        <v>0</v>
      </c>
      <c r="L189" s="58" t="str">
        <f>RIGHT(Player_1[[#This Row],[Date]],4)</f>
        <v>2013</v>
      </c>
      <c r="M189" s="58" t="str">
        <f>LEFT(Player_1[[#This Row],[Date]],FIND("-",Player_1[[#This Row],[Date]],1)-1)</f>
        <v>2</v>
      </c>
      <c r="N189" s="58" t="str">
        <f>MID(Player_1[[#This Row],[Date]],FIND("-",Player_1[[#This Row],[Date]],1)+1,3)</f>
        <v>Feb</v>
      </c>
      <c r="O189" s="5">
        <f>DATEVALUE(Player_1[[#This Row],[Month]]&amp;" "&amp;Player_1[[#This Row],[Day]]&amp;", "&amp;Player_1[[#This Row],[Year]])</f>
        <v>41307</v>
      </c>
      <c r="P189" s="58">
        <f>COUNTIFS(A:A,Player_1[[#This Row],[Tournament]],E:E,Player_1[[#This Row],[Round]])</f>
        <v>1</v>
      </c>
      <c r="Q189" s="58" t="str">
        <f t="shared" si="2"/>
        <v>2013 Memorial Warm-up</v>
      </c>
      <c r="R189" s="58">
        <f>SUMIFS('Player 2 Rounds'!F:F,'Player 2 Rounds'!Q:Q,Q189,'Player 2 Rounds'!E:E,E189)</f>
        <v>0</v>
      </c>
      <c r="S189" s="58">
        <f>IF(AND(Player_1[[#This Row],[Opponent Score]]&gt;0,Player_1[[#This Row],[Opponent Score]]&gt;Player_1[[#This Row],[Score]],K:K=TRUE())=TRUE(),1,0)</f>
        <v>0</v>
      </c>
    </row>
    <row r="190" spans="1:19" x14ac:dyDescent="0.25">
      <c r="A190" s="58" t="s">
        <v>252</v>
      </c>
      <c r="B190" s="58" t="s">
        <v>58</v>
      </c>
      <c r="C190" s="58" t="s">
        <v>253</v>
      </c>
      <c r="D190" s="58" t="s">
        <v>17</v>
      </c>
      <c r="E190" s="58">
        <v>1</v>
      </c>
      <c r="F190">
        <v>48</v>
      </c>
      <c r="G190">
        <v>1064</v>
      </c>
      <c r="H190" s="58" t="s">
        <v>11</v>
      </c>
      <c r="I190" s="58" t="s">
        <v>11</v>
      </c>
      <c r="J190" s="58" t="b">
        <f>IF(COUNTIFS('Player 2 Rounds'!A:A,Player_1[[#This Row],[Tournament]],'Player 2 Rounds'!C:C,Player_1[[#This Row],[Date]])&gt;0,TRUE(),FALSE())</f>
        <v>1</v>
      </c>
      <c r="K190" s="58" t="b">
        <f>IF(COUNTIFS('Player 2 Rounds'!A:A,Player_1[[#This Row],[Tournament]],'Player 2 Rounds'!C:C,Player_1[[#This Row],[Date]],'Player 2 Rounds'!D:D,Player_1[[#This Row],[Division]])&gt;0,TRUE(),FALSE())</f>
        <v>1</v>
      </c>
      <c r="L190" s="58" t="str">
        <f>RIGHT(Player_1[[#This Row],[Date]],4)</f>
        <v>2017</v>
      </c>
      <c r="M190" s="58" t="str">
        <f>LEFT(Player_1[[#This Row],[Date]],FIND("-",Player_1[[#This Row],[Date]],1)-1)</f>
        <v>23</v>
      </c>
      <c r="N190" s="58" t="str">
        <f>MID(Player_1[[#This Row],[Date]],FIND("-",Player_1[[#This Row],[Date]],1)+1,3)</f>
        <v>Feb</v>
      </c>
      <c r="O190" s="5">
        <f>DATEVALUE(Player_1[[#This Row],[Month]]&amp;" "&amp;Player_1[[#This Row],[Day]]&amp;", "&amp;Player_1[[#This Row],[Year]])</f>
        <v>42789</v>
      </c>
      <c r="P190" s="58">
        <f>COUNTIFS(A:A,Player_1[[#This Row],[Tournament]],E:E,Player_1[[#This Row],[Round]])</f>
        <v>1</v>
      </c>
      <c r="Q190" s="58" t="str">
        <f t="shared" si="2"/>
        <v>2017 Gentlemen's Club Challenge presented by Innova Champion Discs</v>
      </c>
      <c r="R190" s="58">
        <f>SUMIFS('Player 2 Rounds'!F:F,'Player 2 Rounds'!Q:Q,Q190,'Player 2 Rounds'!E:E,E190)</f>
        <v>52</v>
      </c>
      <c r="S190" s="58">
        <f>IF(AND(Player_1[[#This Row],[Opponent Score]]&gt;0,Player_1[[#This Row],[Opponent Score]]&gt;Player_1[[#This Row],[Score]],K:K=TRUE())=TRUE(),1,0)</f>
        <v>1</v>
      </c>
    </row>
    <row r="191" spans="1:19" x14ac:dyDescent="0.25">
      <c r="A191" s="58" t="s">
        <v>157</v>
      </c>
      <c r="B191" s="58" t="s">
        <v>9</v>
      </c>
      <c r="C191" s="58" t="s">
        <v>509</v>
      </c>
      <c r="D191" s="58" t="s">
        <v>17</v>
      </c>
      <c r="E191" s="58">
        <v>1</v>
      </c>
      <c r="F191">
        <v>62</v>
      </c>
      <c r="G191">
        <v>1009</v>
      </c>
      <c r="H191" s="58" t="s">
        <v>11</v>
      </c>
      <c r="I191" s="58" t="s">
        <v>11</v>
      </c>
      <c r="J191" s="58" t="b">
        <f>IF(COUNTIFS('Player 2 Rounds'!A:A,Player_1[[#This Row],[Tournament]],'Player 2 Rounds'!C:C,Player_1[[#This Row],[Date]])&gt;0,TRUE(),FALSE())</f>
        <v>1</v>
      </c>
      <c r="K191" s="58" t="b">
        <f>IF(COUNTIFS('Player 2 Rounds'!A:A,Player_1[[#This Row],[Tournament]],'Player 2 Rounds'!C:C,Player_1[[#This Row],[Date]],'Player 2 Rounds'!D:D,Player_1[[#This Row],[Division]])&gt;0,TRUE(),FALSE())</f>
        <v>1</v>
      </c>
      <c r="L191" s="58" t="str">
        <f>RIGHT(Player_1[[#This Row],[Date]],4)</f>
        <v>2013</v>
      </c>
      <c r="M191" s="58" t="str">
        <f>LEFT(Player_1[[#This Row],[Date]],FIND("-",Player_1[[#This Row],[Date]],1)-1)</f>
        <v>12</v>
      </c>
      <c r="N191" s="58" t="str">
        <f>MID(Player_1[[#This Row],[Date]],FIND("-",Player_1[[#This Row],[Date]],1)+1,3)</f>
        <v>Apr</v>
      </c>
      <c r="O191" s="5">
        <f>DATEVALUE(Player_1[[#This Row],[Month]]&amp;" "&amp;Player_1[[#This Row],[Day]]&amp;", "&amp;Player_1[[#This Row],[Year]])</f>
        <v>41376</v>
      </c>
      <c r="P191" s="58">
        <f>COUNTIFS(A:A,Player_1[[#This Row],[Tournament]],E:E,Player_1[[#This Row],[Round]])</f>
        <v>3</v>
      </c>
      <c r="Q191" s="58" t="str">
        <f t="shared" si="2"/>
        <v>2013 Dynamic Discs Glass Blown Open sponsored by Latitude 64</v>
      </c>
      <c r="R191" s="58">
        <f>SUMIFS('Player 2 Rounds'!F:F,'Player 2 Rounds'!Q:Q,Q191,'Player 2 Rounds'!E:E,E191)</f>
        <v>58</v>
      </c>
      <c r="S191" s="58">
        <f>IF(AND(Player_1[[#This Row],[Opponent Score]]&gt;0,Player_1[[#This Row],[Opponent Score]]&gt;Player_1[[#This Row],[Score]],K:K=TRUE())=TRUE(),1,0)</f>
        <v>0</v>
      </c>
    </row>
    <row r="192" spans="1:19" x14ac:dyDescent="0.25">
      <c r="A192" s="58" t="s">
        <v>498</v>
      </c>
      <c r="B192" s="58" t="s">
        <v>58</v>
      </c>
      <c r="C192" s="58" t="s">
        <v>499</v>
      </c>
      <c r="D192" s="58" t="s">
        <v>17</v>
      </c>
      <c r="E192" s="58">
        <v>1</v>
      </c>
      <c r="F192">
        <v>71</v>
      </c>
      <c r="G192">
        <v>1062</v>
      </c>
      <c r="H192" s="58" t="s">
        <v>11</v>
      </c>
      <c r="I192" s="58" t="s">
        <v>11</v>
      </c>
      <c r="J192" s="58" t="b">
        <f>IF(COUNTIFS('Player 2 Rounds'!A:A,Player_1[[#This Row],[Tournament]],'Player 2 Rounds'!C:C,Player_1[[#This Row],[Date]])&gt;0,TRUE(),FALSE())</f>
        <v>1</v>
      </c>
      <c r="K192" s="58" t="b">
        <f>IF(COUNTIFS('Player 2 Rounds'!A:A,Player_1[[#This Row],[Tournament]],'Player 2 Rounds'!C:C,Player_1[[#This Row],[Date]],'Player 2 Rounds'!D:D,Player_1[[#This Row],[Division]])&gt;0,TRUE(),FALSE())</f>
        <v>1</v>
      </c>
      <c r="L192" s="58" t="str">
        <f>RIGHT(Player_1[[#This Row],[Date]],4)</f>
        <v>2016</v>
      </c>
      <c r="M192" s="58" t="str">
        <f>LEFT(Player_1[[#This Row],[Date]],FIND("-",Player_1[[#This Row],[Date]],1)-1)</f>
        <v>26</v>
      </c>
      <c r="N192" s="58" t="str">
        <f>MID(Player_1[[#This Row],[Date]],FIND("-",Player_1[[#This Row],[Date]],1)+1,3)</f>
        <v>Aug</v>
      </c>
      <c r="O192" s="5">
        <f>DATEVALUE(Player_1[[#This Row],[Month]]&amp;" "&amp;Player_1[[#This Row],[Day]]&amp;", "&amp;Player_1[[#This Row],[Year]])</f>
        <v>42608</v>
      </c>
      <c r="P192" s="58">
        <f>COUNTIFS(A:A,Player_1[[#This Row],[Tournament]],E:E,Player_1[[#This Row],[Round]])</f>
        <v>1</v>
      </c>
      <c r="Q192" s="58" t="str">
        <f t="shared" si="2"/>
        <v>2016 The 20th Annual Brent Hambrick Memorial Open Presented by Discraft</v>
      </c>
      <c r="R192" s="58">
        <f>SUMIFS('Player 2 Rounds'!F:F,'Player 2 Rounds'!Q:Q,Q192,'Player 2 Rounds'!E:E,E192)</f>
        <v>72</v>
      </c>
      <c r="S192" s="58">
        <f>IF(AND(Player_1[[#This Row],[Opponent Score]]&gt;0,Player_1[[#This Row],[Opponent Score]]&gt;Player_1[[#This Row],[Score]],K:K=TRUE())=TRUE(),1,0)</f>
        <v>1</v>
      </c>
    </row>
    <row r="193" spans="1:19" x14ac:dyDescent="0.25">
      <c r="A193" s="58" t="s">
        <v>240</v>
      </c>
      <c r="B193" s="58" t="s">
        <v>9</v>
      </c>
      <c r="C193" s="58" t="s">
        <v>495</v>
      </c>
      <c r="D193" s="58" t="s">
        <v>17</v>
      </c>
      <c r="E193" s="58">
        <v>1</v>
      </c>
      <c r="F193">
        <v>55</v>
      </c>
      <c r="G193">
        <v>988</v>
      </c>
      <c r="H193" s="58" t="s">
        <v>11</v>
      </c>
      <c r="I193" s="58" t="s">
        <v>11</v>
      </c>
      <c r="J193" s="58" t="b">
        <f>IF(COUNTIFS('Player 2 Rounds'!A:A,Player_1[[#This Row],[Tournament]],'Player 2 Rounds'!C:C,Player_1[[#This Row],[Date]])&gt;0,TRUE(),FALSE())</f>
        <v>1</v>
      </c>
      <c r="K193" s="58" t="b">
        <f>IF(COUNTIFS('Player 2 Rounds'!A:A,Player_1[[#This Row],[Tournament]],'Player 2 Rounds'!C:C,Player_1[[#This Row],[Date]],'Player 2 Rounds'!D:D,Player_1[[#This Row],[Division]])&gt;0,TRUE(),FALSE())</f>
        <v>1</v>
      </c>
      <c r="L193" s="58" t="str">
        <f>RIGHT(Player_1[[#This Row],[Date]],4)</f>
        <v>2016</v>
      </c>
      <c r="M193" s="58" t="str">
        <f>LEFT(Player_1[[#This Row],[Date]],FIND("-",Player_1[[#This Row],[Date]],1)-1)</f>
        <v>18</v>
      </c>
      <c r="N193" s="58" t="str">
        <f>MID(Player_1[[#This Row],[Date]],FIND("-",Player_1[[#This Row],[Date]],1)+1,3)</f>
        <v>Aug</v>
      </c>
      <c r="O193" s="5">
        <f>DATEVALUE(Player_1[[#This Row],[Month]]&amp;" "&amp;Player_1[[#This Row],[Day]]&amp;", "&amp;Player_1[[#This Row],[Year]])</f>
        <v>42600</v>
      </c>
      <c r="P193" s="58">
        <f>COUNTIFS(A:A,Player_1[[#This Row],[Tournament]],E:E,Player_1[[#This Row],[Round]])</f>
        <v>3</v>
      </c>
      <c r="Q193" s="58" t="str">
        <f t="shared" si="2"/>
        <v>2016 Ledgestone Insurance Open presented by Discraft</v>
      </c>
      <c r="R193" s="58">
        <f>SUMIFS('Player 2 Rounds'!F:F,'Player 2 Rounds'!Q:Q,Q193,'Player 2 Rounds'!E:E,E193)</f>
        <v>45</v>
      </c>
      <c r="S193" s="58">
        <f>IF(AND(Player_1[[#This Row],[Opponent Score]]&gt;0,Player_1[[#This Row],[Opponent Score]]&gt;Player_1[[#This Row],[Score]],K:K=TRUE())=TRUE(),1,0)</f>
        <v>0</v>
      </c>
    </row>
    <row r="194" spans="1:19" x14ac:dyDescent="0.25">
      <c r="A194" s="58" t="s">
        <v>898</v>
      </c>
      <c r="B194" s="58" t="s">
        <v>14</v>
      </c>
      <c r="C194" s="58" t="s">
        <v>77</v>
      </c>
      <c r="D194" s="58" t="s">
        <v>17</v>
      </c>
      <c r="E194" s="58">
        <v>1</v>
      </c>
      <c r="F194">
        <v>49</v>
      </c>
      <c r="G194">
        <v>1069</v>
      </c>
      <c r="H194" s="58" t="s">
        <v>11</v>
      </c>
      <c r="I194" s="58" t="s">
        <v>11</v>
      </c>
      <c r="J194" s="58" t="b">
        <f>IF(COUNTIFS('Player 2 Rounds'!A:A,Player_1[[#This Row],[Tournament]],'Player 2 Rounds'!C:C,Player_1[[#This Row],[Date]])&gt;0,TRUE(),FALSE())</f>
        <v>0</v>
      </c>
      <c r="K194" s="58" t="b">
        <f>IF(COUNTIFS('Player 2 Rounds'!A:A,Player_1[[#This Row],[Tournament]],'Player 2 Rounds'!C:C,Player_1[[#This Row],[Date]],'Player 2 Rounds'!D:D,Player_1[[#This Row],[Division]])&gt;0,TRUE(),FALSE())</f>
        <v>0</v>
      </c>
      <c r="L194" s="58" t="str">
        <f>RIGHT(Player_1[[#This Row],[Date]],4)</f>
        <v>2013</v>
      </c>
      <c r="M194" s="58" t="str">
        <f>LEFT(Player_1[[#This Row],[Date]],FIND("-",Player_1[[#This Row],[Date]],1)-1)</f>
        <v>23</v>
      </c>
      <c r="N194" s="58" t="str">
        <f>MID(Player_1[[#This Row],[Date]],FIND("-",Player_1[[#This Row],[Date]],1)+1,3)</f>
        <v>Mar</v>
      </c>
      <c r="O194" s="5">
        <f>DATEVALUE(Player_1[[#This Row],[Month]]&amp;" "&amp;Player_1[[#This Row],[Day]]&amp;", "&amp;Player_1[[#This Row],[Year]])</f>
        <v>41356</v>
      </c>
      <c r="P194" s="58">
        <f>COUNTIFS(A:A,Player_1[[#This Row],[Tournament]],E:E,Player_1[[#This Row],[Round]])</f>
        <v>1</v>
      </c>
      <c r="Q194" s="58" t="str">
        <f t="shared" ref="Q194:Q257" si="3">IF(ISERROR(FIND(L194,A194,1))=TRUE(),L194&amp;" "&amp;A194,A194)</f>
        <v>2013 2nd Annual Disc Til Dawn Open presented by All About Vapor</v>
      </c>
      <c r="R194" s="58">
        <f>SUMIFS('Player 2 Rounds'!F:F,'Player 2 Rounds'!Q:Q,Q194,'Player 2 Rounds'!E:E,E194)</f>
        <v>0</v>
      </c>
      <c r="S194" s="58">
        <f>IF(AND(Player_1[[#This Row],[Opponent Score]]&gt;0,Player_1[[#This Row],[Opponent Score]]&gt;Player_1[[#This Row],[Score]],K:K=TRUE())=TRUE(),1,0)</f>
        <v>0</v>
      </c>
    </row>
    <row r="195" spans="1:19" x14ac:dyDescent="0.25">
      <c r="A195" s="58" t="s">
        <v>454</v>
      </c>
      <c r="B195" s="58" t="s">
        <v>58</v>
      </c>
      <c r="C195" s="58" t="s">
        <v>540</v>
      </c>
      <c r="D195" s="58" t="s">
        <v>17</v>
      </c>
      <c r="E195" s="58">
        <v>1</v>
      </c>
      <c r="F195">
        <v>65</v>
      </c>
      <c r="G195">
        <v>1052</v>
      </c>
      <c r="H195" s="58" t="s">
        <v>11</v>
      </c>
      <c r="I195" s="58" t="s">
        <v>11</v>
      </c>
      <c r="J195" s="58" t="b">
        <f>IF(COUNTIFS('Player 2 Rounds'!A:A,Player_1[[#This Row],[Tournament]],'Player 2 Rounds'!C:C,Player_1[[#This Row],[Date]])&gt;0,TRUE(),FALSE())</f>
        <v>1</v>
      </c>
      <c r="K195" s="58" t="b">
        <f>IF(COUNTIFS('Player 2 Rounds'!A:A,Player_1[[#This Row],[Tournament]],'Player 2 Rounds'!C:C,Player_1[[#This Row],[Date]],'Player 2 Rounds'!D:D,Player_1[[#This Row],[Division]])&gt;0,TRUE(),FALSE())</f>
        <v>1</v>
      </c>
      <c r="L195" s="58" t="str">
        <f>RIGHT(Player_1[[#This Row],[Date]],4)</f>
        <v>2013</v>
      </c>
      <c r="M195" s="58" t="str">
        <f>LEFT(Player_1[[#This Row],[Date]],FIND("-",Player_1[[#This Row],[Date]],1)-1)</f>
        <v>15</v>
      </c>
      <c r="N195" s="58" t="str">
        <f>MID(Player_1[[#This Row],[Date]],FIND("-",Player_1[[#This Row],[Date]],1)+1,3)</f>
        <v>Mar</v>
      </c>
      <c r="O195" s="5">
        <f>DATEVALUE(Player_1[[#This Row],[Month]]&amp;" "&amp;Player_1[[#This Row],[Day]]&amp;", "&amp;Player_1[[#This Row],[Year]])</f>
        <v>41348</v>
      </c>
      <c r="P195" s="58">
        <f>COUNTIFS(A:A,Player_1[[#This Row],[Tournament]],E:E,Player_1[[#This Row],[Round]])</f>
        <v>2</v>
      </c>
      <c r="Q195" s="58" t="str">
        <f t="shared" si="3"/>
        <v>2013 Texas States Championships</v>
      </c>
      <c r="R195" s="58">
        <f>SUMIFS('Player 2 Rounds'!F:F,'Player 2 Rounds'!Q:Q,Q195,'Player 2 Rounds'!E:E,E195)</f>
        <v>70</v>
      </c>
      <c r="S195" s="58">
        <f>IF(AND(Player_1[[#This Row],[Opponent Score]]&gt;0,Player_1[[#This Row],[Opponent Score]]&gt;Player_1[[#This Row],[Score]],K:K=TRUE())=TRUE(),1,0)</f>
        <v>1</v>
      </c>
    </row>
    <row r="196" spans="1:19" x14ac:dyDescent="0.25">
      <c r="A196" s="58" t="s">
        <v>481</v>
      </c>
      <c r="B196" s="58" t="s">
        <v>9</v>
      </c>
      <c r="C196" s="58" t="s">
        <v>482</v>
      </c>
      <c r="D196" s="58" t="s">
        <v>17</v>
      </c>
      <c r="E196" s="58">
        <v>1</v>
      </c>
      <c r="F196">
        <v>49</v>
      </c>
      <c r="G196">
        <v>1061</v>
      </c>
      <c r="H196" s="58" t="s">
        <v>11</v>
      </c>
      <c r="I196" s="58" t="s">
        <v>11</v>
      </c>
      <c r="J196" s="58" t="b">
        <f>IF(COUNTIFS('Player 2 Rounds'!A:A,Player_1[[#This Row],[Tournament]],'Player 2 Rounds'!C:C,Player_1[[#This Row],[Date]])&gt;0,TRUE(),FALSE())</f>
        <v>1</v>
      </c>
      <c r="K196" s="58" t="b">
        <f>IF(COUNTIFS('Player 2 Rounds'!A:A,Player_1[[#This Row],[Tournament]],'Player 2 Rounds'!C:C,Player_1[[#This Row],[Date]],'Player 2 Rounds'!D:D,Player_1[[#This Row],[Division]])&gt;0,TRUE(),FALSE())</f>
        <v>1</v>
      </c>
      <c r="L196" s="58" t="str">
        <f>RIGHT(Player_1[[#This Row],[Date]],4)</f>
        <v>2016</v>
      </c>
      <c r="M196" s="58" t="str">
        <f>LEFT(Player_1[[#This Row],[Date]],FIND("-",Player_1[[#This Row],[Date]],1)-1)</f>
        <v>15</v>
      </c>
      <c r="N196" s="58" t="str">
        <f>MID(Player_1[[#This Row],[Date]],FIND("-",Player_1[[#This Row],[Date]],1)+1,3)</f>
        <v>Sep</v>
      </c>
      <c r="O196" s="5">
        <f>DATEVALUE(Player_1[[#This Row],[Month]]&amp;" "&amp;Player_1[[#This Row],[Day]]&amp;", "&amp;Player_1[[#This Row],[Year]])</f>
        <v>42628</v>
      </c>
      <c r="P196" s="58">
        <f>COUNTIFS(A:A,Player_1[[#This Row],[Tournament]],E:E,Player_1[[#This Row],[Round]])</f>
        <v>1</v>
      </c>
      <c r="Q196" s="58" t="str">
        <f t="shared" si="3"/>
        <v>2016 Discraft Presents The Green Mountain Championship @ Smugglers’ Notch Resort</v>
      </c>
      <c r="R196" s="58">
        <f>SUMIFS('Player 2 Rounds'!F:F,'Player 2 Rounds'!Q:Q,Q196,'Player 2 Rounds'!E:E,E196)</f>
        <v>51</v>
      </c>
      <c r="S196" s="58">
        <f>IF(AND(Player_1[[#This Row],[Opponent Score]]&gt;0,Player_1[[#This Row],[Opponent Score]]&gt;Player_1[[#This Row],[Score]],K:K=TRUE())=TRUE(),1,0)</f>
        <v>1</v>
      </c>
    </row>
    <row r="197" spans="1:19" x14ac:dyDescent="0.25">
      <c r="A197" s="58" t="s">
        <v>899</v>
      </c>
      <c r="B197" s="58" t="s">
        <v>9</v>
      </c>
      <c r="C197" s="58" t="s">
        <v>900</v>
      </c>
      <c r="D197" s="58" t="s">
        <v>17</v>
      </c>
      <c r="E197" s="58">
        <v>1</v>
      </c>
      <c r="F197">
        <v>45</v>
      </c>
      <c r="G197">
        <v>1060</v>
      </c>
      <c r="H197" s="58" t="s">
        <v>11</v>
      </c>
      <c r="I197" s="58" t="s">
        <v>11</v>
      </c>
      <c r="J197" s="58" t="b">
        <f>IF(COUNTIFS('Player 2 Rounds'!A:A,Player_1[[#This Row],[Tournament]],'Player 2 Rounds'!C:C,Player_1[[#This Row],[Date]])&gt;0,TRUE(),FALSE())</f>
        <v>0</v>
      </c>
      <c r="K197" s="58" t="b">
        <f>IF(COUNTIFS('Player 2 Rounds'!A:A,Player_1[[#This Row],[Tournament]],'Player 2 Rounds'!C:C,Player_1[[#This Row],[Date]],'Player 2 Rounds'!D:D,Player_1[[#This Row],[Division]])&gt;0,TRUE(),FALSE())</f>
        <v>0</v>
      </c>
      <c r="L197" s="58" t="str">
        <f>RIGHT(Player_1[[#This Row],[Date]],4)</f>
        <v>2016</v>
      </c>
      <c r="M197" s="58" t="str">
        <f>LEFT(Player_1[[#This Row],[Date]],FIND("-",Player_1[[#This Row],[Date]],1)-1)</f>
        <v>3</v>
      </c>
      <c r="N197" s="58" t="str">
        <f>MID(Player_1[[#This Row],[Date]],FIND("-",Player_1[[#This Row],[Date]],1)+1,3)</f>
        <v>Sep</v>
      </c>
      <c r="O197" s="5">
        <f>DATEVALUE(Player_1[[#This Row],[Month]]&amp;" "&amp;Player_1[[#This Row],[Day]]&amp;", "&amp;Player_1[[#This Row],[Year]])</f>
        <v>42616</v>
      </c>
      <c r="P197" s="58">
        <f>COUNTIFS(A:A,Player_1[[#This Row],[Tournament]],E:E,Player_1[[#This Row],[Round]])</f>
        <v>1</v>
      </c>
      <c r="Q197" s="58" t="str">
        <f t="shared" si="3"/>
        <v>2016 Spike Hyzer's:Blockhouse Labor Day Marathon, Presented by Dynamic Discs, Pro Event</v>
      </c>
      <c r="R197" s="58">
        <f>SUMIFS('Player 2 Rounds'!F:F,'Player 2 Rounds'!Q:Q,Q197,'Player 2 Rounds'!E:E,E197)</f>
        <v>0</v>
      </c>
      <c r="S197" s="58">
        <f>IF(AND(Player_1[[#This Row],[Opponent Score]]&gt;0,Player_1[[#This Row],[Opponent Score]]&gt;Player_1[[#This Row],[Score]],K:K=TRUE())=TRUE(),1,0)</f>
        <v>0</v>
      </c>
    </row>
    <row r="198" spans="1:19" x14ac:dyDescent="0.25">
      <c r="A198" s="58" t="s">
        <v>106</v>
      </c>
      <c r="B198" s="58" t="s">
        <v>13</v>
      </c>
      <c r="C198" s="58" t="s">
        <v>107</v>
      </c>
      <c r="D198" s="58" t="s">
        <v>17</v>
      </c>
      <c r="E198" s="58">
        <v>1</v>
      </c>
      <c r="F198">
        <v>62</v>
      </c>
      <c r="G198">
        <v>1031</v>
      </c>
      <c r="H198" s="58" t="s">
        <v>11</v>
      </c>
      <c r="I198" s="58" t="s">
        <v>11</v>
      </c>
      <c r="J198" s="58" t="b">
        <f>IF(COUNTIFS('Player 2 Rounds'!A:A,Player_1[[#This Row],[Tournament]],'Player 2 Rounds'!C:C,Player_1[[#This Row],[Date]])&gt;0,TRUE(),FALSE())</f>
        <v>1</v>
      </c>
      <c r="K198" s="58" t="b">
        <f>IF(COUNTIFS('Player 2 Rounds'!A:A,Player_1[[#This Row],[Tournament]],'Player 2 Rounds'!C:C,Player_1[[#This Row],[Date]],'Player 2 Rounds'!D:D,Player_1[[#This Row],[Division]])&gt;0,TRUE(),FALSE())</f>
        <v>1</v>
      </c>
      <c r="L198" s="58" t="str">
        <f>RIGHT(Player_1[[#This Row],[Date]],4)</f>
        <v>2013</v>
      </c>
      <c r="M198" s="58" t="str">
        <f>LEFT(Player_1[[#This Row],[Date]],FIND("-",Player_1[[#This Row],[Date]],1)-1)</f>
        <v>2</v>
      </c>
      <c r="N198" s="58" t="str">
        <f>MID(Player_1[[#This Row],[Date]],FIND("-",Player_1[[#This Row],[Date]],1)+1,3)</f>
        <v>Oct</v>
      </c>
      <c r="O198" s="5">
        <f>DATEVALUE(Player_1[[#This Row],[Month]]&amp;" "&amp;Player_1[[#This Row],[Day]]&amp;", "&amp;Player_1[[#This Row],[Year]])</f>
        <v>41549</v>
      </c>
      <c r="P198" s="58">
        <f>COUNTIFS(A:A,Player_1[[#This Row],[Tournament]],E:E,Player_1[[#This Row],[Round]])</f>
        <v>4</v>
      </c>
      <c r="Q198" s="58" t="str">
        <f t="shared" si="3"/>
        <v>2013 United States Disc Golf Championship - Open Flight</v>
      </c>
      <c r="R198" s="58">
        <f>SUMIFS('Player 2 Rounds'!F:F,'Player 2 Rounds'!Q:Q,Q198,'Player 2 Rounds'!E:E,E198)</f>
        <v>62</v>
      </c>
      <c r="S198" s="58">
        <f>IF(AND(Player_1[[#This Row],[Opponent Score]]&gt;0,Player_1[[#This Row],[Opponent Score]]&gt;Player_1[[#This Row],[Score]],K:K=TRUE())=TRUE(),1,0)</f>
        <v>0</v>
      </c>
    </row>
    <row r="199" spans="1:19" x14ac:dyDescent="0.25">
      <c r="A199" s="58" t="s">
        <v>901</v>
      </c>
      <c r="B199" s="58" t="s">
        <v>9</v>
      </c>
      <c r="C199" s="58" t="s">
        <v>902</v>
      </c>
      <c r="D199" s="58" t="s">
        <v>17</v>
      </c>
      <c r="E199" s="58">
        <v>1</v>
      </c>
      <c r="F199">
        <v>49</v>
      </c>
      <c r="G199">
        <v>1019</v>
      </c>
      <c r="H199" s="58" t="s">
        <v>11</v>
      </c>
      <c r="I199" s="58" t="s">
        <v>11</v>
      </c>
      <c r="J199" s="58" t="b">
        <f>IF(COUNTIFS('Player 2 Rounds'!A:A,Player_1[[#This Row],[Tournament]],'Player 2 Rounds'!C:C,Player_1[[#This Row],[Date]])&gt;0,TRUE(),FALSE())</f>
        <v>0</v>
      </c>
      <c r="K199" s="58" t="b">
        <f>IF(COUNTIFS('Player 2 Rounds'!A:A,Player_1[[#This Row],[Tournament]],'Player 2 Rounds'!C:C,Player_1[[#This Row],[Date]],'Player 2 Rounds'!D:D,Player_1[[#This Row],[Division]])&gt;0,TRUE(),FALSE())</f>
        <v>0</v>
      </c>
      <c r="L199" s="58" t="str">
        <f>RIGHT(Player_1[[#This Row],[Date]],4)</f>
        <v>2016</v>
      </c>
      <c r="M199" s="58" t="str">
        <f>LEFT(Player_1[[#This Row],[Date]],FIND("-",Player_1[[#This Row],[Date]],1)-1)</f>
        <v>2</v>
      </c>
      <c r="N199" s="58" t="str">
        <f>MID(Player_1[[#This Row],[Date]],FIND("-",Player_1[[#This Row],[Date]],1)+1,3)</f>
        <v>Apr</v>
      </c>
      <c r="O199" s="5">
        <f>DATEVALUE(Player_1[[#This Row],[Month]]&amp;" "&amp;Player_1[[#This Row],[Day]]&amp;", "&amp;Player_1[[#This Row],[Year]])</f>
        <v>42462</v>
      </c>
      <c r="P199" s="58">
        <f>COUNTIFS(A:A,Player_1[[#This Row],[Tournament]],E:E,Player_1[[#This Row],[Round]])</f>
        <v>1</v>
      </c>
      <c r="Q199" s="58" t="str">
        <f t="shared" si="3"/>
        <v>2016 Mishawaka Meltdown Presented by Essential Discs</v>
      </c>
      <c r="R199" s="58">
        <f>SUMIFS('Player 2 Rounds'!F:F,'Player 2 Rounds'!Q:Q,Q199,'Player 2 Rounds'!E:E,E199)</f>
        <v>0</v>
      </c>
      <c r="S199" s="58">
        <f>IF(AND(Player_1[[#This Row],[Opponent Score]]&gt;0,Player_1[[#This Row],[Opponent Score]]&gt;Player_1[[#This Row],[Score]],K:K=TRUE())=TRUE(),1,0)</f>
        <v>0</v>
      </c>
    </row>
    <row r="200" spans="1:19" x14ac:dyDescent="0.25">
      <c r="A200" s="58" t="s">
        <v>903</v>
      </c>
      <c r="B200" s="58" t="s">
        <v>14</v>
      </c>
      <c r="C200" s="58" t="s">
        <v>371</v>
      </c>
      <c r="D200" s="58" t="s">
        <v>17</v>
      </c>
      <c r="E200" s="58">
        <v>1</v>
      </c>
      <c r="F200">
        <v>52</v>
      </c>
      <c r="G200">
        <v>1033</v>
      </c>
      <c r="H200" s="58" t="s">
        <v>11</v>
      </c>
      <c r="I200" s="58" t="s">
        <v>11</v>
      </c>
      <c r="J200" s="58" t="b">
        <f>IF(COUNTIFS('Player 2 Rounds'!A:A,Player_1[[#This Row],[Tournament]],'Player 2 Rounds'!C:C,Player_1[[#This Row],[Date]])&gt;0,TRUE(),FALSE())</f>
        <v>0</v>
      </c>
      <c r="K200" s="58" t="b">
        <f>IF(COUNTIFS('Player 2 Rounds'!A:A,Player_1[[#This Row],[Tournament]],'Player 2 Rounds'!C:C,Player_1[[#This Row],[Date]],'Player 2 Rounds'!D:D,Player_1[[#This Row],[Division]])&gt;0,TRUE(),FALSE())</f>
        <v>0</v>
      </c>
      <c r="L200" s="58" t="str">
        <f>RIGHT(Player_1[[#This Row],[Date]],4)</f>
        <v>2013</v>
      </c>
      <c r="M200" s="58" t="str">
        <f>LEFT(Player_1[[#This Row],[Date]],FIND("-",Player_1[[#This Row],[Date]],1)-1)</f>
        <v>12</v>
      </c>
      <c r="N200" s="58" t="str">
        <f>MID(Player_1[[#This Row],[Date]],FIND("-",Player_1[[#This Row],[Date]],1)+1,3)</f>
        <v>Oct</v>
      </c>
      <c r="O200" s="5">
        <f>DATEVALUE(Player_1[[#This Row],[Month]]&amp;" "&amp;Player_1[[#This Row],[Day]]&amp;", "&amp;Player_1[[#This Row],[Year]])</f>
        <v>41559</v>
      </c>
      <c r="P200" s="58">
        <f>COUNTIFS(A:A,Player_1[[#This Row],[Tournament]],E:E,Player_1[[#This Row],[Round]])</f>
        <v>1</v>
      </c>
      <c r="Q200" s="58" t="str">
        <f t="shared" si="3"/>
        <v>2013 The Mango Classic</v>
      </c>
      <c r="R200" s="58">
        <f>SUMIFS('Player 2 Rounds'!F:F,'Player 2 Rounds'!Q:Q,Q200,'Player 2 Rounds'!E:E,E200)</f>
        <v>0</v>
      </c>
      <c r="S200" s="58">
        <f>IF(AND(Player_1[[#This Row],[Opponent Score]]&gt;0,Player_1[[#This Row],[Opponent Score]]&gt;Player_1[[#This Row],[Score]],K:K=TRUE())=TRUE(),1,0)</f>
        <v>0</v>
      </c>
    </row>
    <row r="201" spans="1:19" x14ac:dyDescent="0.25">
      <c r="A201" s="58" t="s">
        <v>904</v>
      </c>
      <c r="B201" s="58" t="s">
        <v>9</v>
      </c>
      <c r="C201" s="58" t="s">
        <v>376</v>
      </c>
      <c r="D201" s="58" t="s">
        <v>17</v>
      </c>
      <c r="E201" s="58">
        <v>1</v>
      </c>
      <c r="F201">
        <v>46</v>
      </c>
      <c r="G201">
        <v>1074</v>
      </c>
      <c r="H201" s="58" t="s">
        <v>11</v>
      </c>
      <c r="I201" s="58" t="s">
        <v>11</v>
      </c>
      <c r="J201" s="58" t="b">
        <f>IF(COUNTIFS('Player 2 Rounds'!A:A,Player_1[[#This Row],[Tournament]],'Player 2 Rounds'!C:C,Player_1[[#This Row],[Date]])&gt;0,TRUE(),FALSE())</f>
        <v>0</v>
      </c>
      <c r="K201" s="58" t="b">
        <f>IF(COUNTIFS('Player 2 Rounds'!A:A,Player_1[[#This Row],[Tournament]],'Player 2 Rounds'!C:C,Player_1[[#This Row],[Date]],'Player 2 Rounds'!D:D,Player_1[[#This Row],[Division]])&gt;0,TRUE(),FALSE())</f>
        <v>0</v>
      </c>
      <c r="L201" s="58" t="str">
        <f>RIGHT(Player_1[[#This Row],[Date]],4)</f>
        <v>2013</v>
      </c>
      <c r="M201" s="58" t="str">
        <f>LEFT(Player_1[[#This Row],[Date]],FIND("-",Player_1[[#This Row],[Date]],1)-1)</f>
        <v>14</v>
      </c>
      <c r="N201" s="58" t="str">
        <f>MID(Player_1[[#This Row],[Date]],FIND("-",Player_1[[#This Row],[Date]],1)+1,3)</f>
        <v>Sep</v>
      </c>
      <c r="O201" s="5">
        <f>DATEVALUE(Player_1[[#This Row],[Month]]&amp;" "&amp;Player_1[[#This Row],[Day]]&amp;", "&amp;Player_1[[#This Row],[Year]])</f>
        <v>41531</v>
      </c>
      <c r="P201" s="58">
        <f>COUNTIFS(A:A,Player_1[[#This Row],[Tournament]],E:E,Player_1[[#This Row],[Round]])</f>
        <v>1</v>
      </c>
      <c r="Q201" s="58" t="str">
        <f t="shared" si="3"/>
        <v>2013 Delaware Disc Golf Challenge</v>
      </c>
      <c r="R201" s="58">
        <f>SUMIFS('Player 2 Rounds'!F:F,'Player 2 Rounds'!Q:Q,Q201,'Player 2 Rounds'!E:E,E201)</f>
        <v>0</v>
      </c>
      <c r="S201" s="58">
        <f>IF(AND(Player_1[[#This Row],[Opponent Score]]&gt;0,Player_1[[#This Row],[Opponent Score]]&gt;Player_1[[#This Row],[Score]],K:K=TRUE())=TRUE(),1,0)</f>
        <v>0</v>
      </c>
    </row>
    <row r="202" spans="1:19" x14ac:dyDescent="0.25">
      <c r="A202" s="58" t="s">
        <v>905</v>
      </c>
      <c r="B202" s="58" t="s">
        <v>9</v>
      </c>
      <c r="C202" s="58" t="s">
        <v>906</v>
      </c>
      <c r="D202" s="58" t="s">
        <v>17</v>
      </c>
      <c r="E202" s="58">
        <v>1</v>
      </c>
      <c r="F202">
        <v>63</v>
      </c>
      <c r="G202">
        <v>1033</v>
      </c>
      <c r="H202" s="58" t="s">
        <v>11</v>
      </c>
      <c r="I202" s="58" t="s">
        <v>11</v>
      </c>
      <c r="J202" s="58" t="b">
        <f>IF(COUNTIFS('Player 2 Rounds'!A:A,Player_1[[#This Row],[Tournament]],'Player 2 Rounds'!C:C,Player_1[[#This Row],[Date]])&gt;0,TRUE(),FALSE())</f>
        <v>0</v>
      </c>
      <c r="K202" s="58" t="b">
        <f>IF(COUNTIFS('Player 2 Rounds'!A:A,Player_1[[#This Row],[Tournament]],'Player 2 Rounds'!C:C,Player_1[[#This Row],[Date]],'Player 2 Rounds'!D:D,Player_1[[#This Row],[Division]])&gt;0,TRUE(),FALSE())</f>
        <v>0</v>
      </c>
      <c r="L202" s="58" t="str">
        <f>RIGHT(Player_1[[#This Row],[Date]],4)</f>
        <v>2013</v>
      </c>
      <c r="M202" s="58" t="str">
        <f>LEFT(Player_1[[#This Row],[Date]],FIND("-",Player_1[[#This Row],[Date]],1)-1)</f>
        <v>7</v>
      </c>
      <c r="N202" s="58" t="str">
        <f>MID(Player_1[[#This Row],[Date]],FIND("-",Player_1[[#This Row],[Date]],1)+1,3)</f>
        <v>Sep</v>
      </c>
      <c r="O202" s="5">
        <f>DATEVALUE(Player_1[[#This Row],[Month]]&amp;" "&amp;Player_1[[#This Row],[Day]]&amp;", "&amp;Player_1[[#This Row],[Year]])</f>
        <v>41524</v>
      </c>
      <c r="P202" s="58">
        <f>COUNTIFS(A:A,Player_1[[#This Row],[Tournament]],E:E,Player_1[[#This Row],[Round]])</f>
        <v>1</v>
      </c>
      <c r="Q202" s="58" t="str">
        <f t="shared" si="3"/>
        <v>2013 Eric C. Yetter Champions' Cup</v>
      </c>
      <c r="R202" s="58">
        <f>SUMIFS('Player 2 Rounds'!F:F,'Player 2 Rounds'!Q:Q,Q202,'Player 2 Rounds'!E:E,E202)</f>
        <v>0</v>
      </c>
      <c r="S202" s="58">
        <f>IF(AND(Player_1[[#This Row],[Opponent Score]]&gt;0,Player_1[[#This Row],[Opponent Score]]&gt;Player_1[[#This Row],[Score]],K:K=TRUE())=TRUE(),1,0)</f>
        <v>0</v>
      </c>
    </row>
    <row r="203" spans="1:19" x14ac:dyDescent="0.25">
      <c r="A203" s="58" t="s">
        <v>359</v>
      </c>
      <c r="B203" s="58" t="s">
        <v>58</v>
      </c>
      <c r="C203" s="58" t="s">
        <v>526</v>
      </c>
      <c r="D203" s="58" t="s">
        <v>17</v>
      </c>
      <c r="E203" s="58">
        <v>1</v>
      </c>
      <c r="F203">
        <v>46</v>
      </c>
      <c r="G203">
        <v>1058</v>
      </c>
      <c r="H203" s="58" t="s">
        <v>11</v>
      </c>
      <c r="I203" s="58" t="s">
        <v>11</v>
      </c>
      <c r="J203" s="58" t="b">
        <f>IF(COUNTIFS('Player 2 Rounds'!A:A,Player_1[[#This Row],[Tournament]],'Player 2 Rounds'!C:C,Player_1[[#This Row],[Date]])&gt;0,TRUE(),FALSE())</f>
        <v>1</v>
      </c>
      <c r="K203" s="58" t="b">
        <f>IF(COUNTIFS('Player 2 Rounds'!A:A,Player_1[[#This Row],[Tournament]],'Player 2 Rounds'!C:C,Player_1[[#This Row],[Date]],'Player 2 Rounds'!D:D,Player_1[[#This Row],[Division]])&gt;0,TRUE(),FALSE())</f>
        <v>1</v>
      </c>
      <c r="L203" s="58" t="str">
        <f>RIGHT(Player_1[[#This Row],[Date]],4)</f>
        <v>2016</v>
      </c>
      <c r="M203" s="58" t="str">
        <f>LEFT(Player_1[[#This Row],[Date]],FIND("-",Player_1[[#This Row],[Date]],1)-1)</f>
        <v>28</v>
      </c>
      <c r="N203" s="58" t="str">
        <f>MID(Player_1[[#This Row],[Date]],FIND("-",Player_1[[#This Row],[Date]],1)+1,3)</f>
        <v>Apr</v>
      </c>
      <c r="O203" s="5">
        <f>DATEVALUE(Player_1[[#This Row],[Month]]&amp;" "&amp;Player_1[[#This Row],[Day]]&amp;", "&amp;Player_1[[#This Row],[Year]])</f>
        <v>42488</v>
      </c>
      <c r="P203" s="58">
        <f>COUNTIFS(A:A,Player_1[[#This Row],[Tournament]],E:E,Player_1[[#This Row],[Round]])</f>
        <v>1</v>
      </c>
      <c r="Q203" s="58" t="str">
        <f t="shared" si="3"/>
        <v>2016 Dynamic Discs Glass Blown Open</v>
      </c>
      <c r="R203" s="58">
        <f>SUMIFS('Player 2 Rounds'!F:F,'Player 2 Rounds'!Q:Q,Q203,'Player 2 Rounds'!E:E,E203)</f>
        <v>48</v>
      </c>
      <c r="S203" s="58">
        <f>IF(AND(Player_1[[#This Row],[Opponent Score]]&gt;0,Player_1[[#This Row],[Opponent Score]]&gt;Player_1[[#This Row],[Score]],K:K=TRUE())=TRUE(),1,0)</f>
        <v>1</v>
      </c>
    </row>
    <row r="204" spans="1:19" x14ac:dyDescent="0.25">
      <c r="A204" s="58" t="s">
        <v>907</v>
      </c>
      <c r="B204" s="58" t="s">
        <v>9</v>
      </c>
      <c r="C204" s="58" t="s">
        <v>908</v>
      </c>
      <c r="D204" s="58" t="s">
        <v>17</v>
      </c>
      <c r="E204" s="58">
        <v>1</v>
      </c>
      <c r="F204">
        <v>52</v>
      </c>
      <c r="G204">
        <v>1073</v>
      </c>
      <c r="H204" s="58" t="s">
        <v>11</v>
      </c>
      <c r="I204" s="58" t="s">
        <v>11</v>
      </c>
      <c r="J204" s="58" t="b">
        <f>IF(COUNTIFS('Player 2 Rounds'!A:A,Player_1[[#This Row],[Tournament]],'Player 2 Rounds'!C:C,Player_1[[#This Row],[Date]])&gt;0,TRUE(),FALSE())</f>
        <v>0</v>
      </c>
      <c r="K204" s="58" t="b">
        <f>IF(COUNTIFS('Player 2 Rounds'!A:A,Player_1[[#This Row],[Tournament]],'Player 2 Rounds'!C:C,Player_1[[#This Row],[Date]],'Player 2 Rounds'!D:D,Player_1[[#This Row],[Division]])&gt;0,TRUE(),FALSE())</f>
        <v>0</v>
      </c>
      <c r="L204" s="58" t="str">
        <f>RIGHT(Player_1[[#This Row],[Date]],4)</f>
        <v>2016</v>
      </c>
      <c r="M204" s="58" t="str">
        <f>LEFT(Player_1[[#This Row],[Date]],FIND("-",Player_1[[#This Row],[Date]],1)-1)</f>
        <v>9</v>
      </c>
      <c r="N204" s="58" t="str">
        <f>MID(Player_1[[#This Row],[Date]],FIND("-",Player_1[[#This Row],[Date]],1)+1,3)</f>
        <v>Apr</v>
      </c>
      <c r="O204" s="5">
        <f>DATEVALUE(Player_1[[#This Row],[Month]]&amp;" "&amp;Player_1[[#This Row],[Day]]&amp;", "&amp;Player_1[[#This Row],[Year]])</f>
        <v>42469</v>
      </c>
      <c r="P204" s="58">
        <f>COUNTIFS(A:A,Player_1[[#This Row],[Tournament]],E:E,Player_1[[#This Row],[Round]])</f>
        <v>1</v>
      </c>
      <c r="Q204" s="58" t="str">
        <f t="shared" si="3"/>
        <v>2016 Jacksonville Open Pros</v>
      </c>
      <c r="R204" s="58">
        <f>SUMIFS('Player 2 Rounds'!F:F,'Player 2 Rounds'!Q:Q,Q204,'Player 2 Rounds'!E:E,E204)</f>
        <v>0</v>
      </c>
      <c r="S204" s="58">
        <f>IF(AND(Player_1[[#This Row],[Opponent Score]]&gt;0,Player_1[[#This Row],[Opponent Score]]&gt;Player_1[[#This Row],[Score]],K:K=TRUE())=TRUE(),1,0)</f>
        <v>0</v>
      </c>
    </row>
    <row r="205" spans="1:19" x14ac:dyDescent="0.25">
      <c r="A205" s="58" t="s">
        <v>385</v>
      </c>
      <c r="B205" s="58" t="s">
        <v>9</v>
      </c>
      <c r="C205" s="58" t="s">
        <v>386</v>
      </c>
      <c r="D205" s="58" t="s">
        <v>17</v>
      </c>
      <c r="E205" s="58">
        <v>1</v>
      </c>
      <c r="F205">
        <v>49</v>
      </c>
      <c r="G205">
        <v>1014</v>
      </c>
      <c r="H205" s="58" t="s">
        <v>11</v>
      </c>
      <c r="I205" s="58" t="s">
        <v>11</v>
      </c>
      <c r="J205" s="58" t="b">
        <f>IF(COUNTIFS('Player 2 Rounds'!A:A,Player_1[[#This Row],[Tournament]],'Player 2 Rounds'!C:C,Player_1[[#This Row],[Date]])&gt;0,TRUE(),FALSE())</f>
        <v>1</v>
      </c>
      <c r="K205" s="58" t="b">
        <f>IF(COUNTIFS('Player 2 Rounds'!A:A,Player_1[[#This Row],[Tournament]],'Player 2 Rounds'!C:C,Player_1[[#This Row],[Date]],'Player 2 Rounds'!D:D,Player_1[[#This Row],[Division]])&gt;0,TRUE(),FALSE())</f>
        <v>1</v>
      </c>
      <c r="L205" s="58" t="str">
        <f>RIGHT(Player_1[[#This Row],[Date]],4)</f>
        <v>2013</v>
      </c>
      <c r="M205" s="58" t="str">
        <f>LEFT(Player_1[[#This Row],[Date]],FIND("-",Player_1[[#This Row],[Date]],1)-1)</f>
        <v>26</v>
      </c>
      <c r="N205" s="58" t="str">
        <f>MID(Player_1[[#This Row],[Date]],FIND("-",Player_1[[#This Row],[Date]],1)+1,3)</f>
        <v>Oct</v>
      </c>
      <c r="O205" s="5">
        <f>DATEVALUE(Player_1[[#This Row],[Month]]&amp;" "&amp;Player_1[[#This Row],[Day]]&amp;", "&amp;Player_1[[#This Row],[Year]])</f>
        <v>41573</v>
      </c>
      <c r="P205" s="58">
        <f>COUNTIFS(A:A,Player_1[[#This Row],[Tournament]],E:E,Player_1[[#This Row],[Round]])</f>
        <v>1</v>
      </c>
      <c r="Q205" s="58" t="str">
        <f t="shared" si="3"/>
        <v>2013 Oklahoma Open - Presented by Dynamic Discs &amp; TDSA - Pro &amp; Adv</v>
      </c>
      <c r="R205" s="58">
        <f>SUMIFS('Player 2 Rounds'!F:F,'Player 2 Rounds'!Q:Q,Q205,'Player 2 Rounds'!E:E,E205)</f>
        <v>45</v>
      </c>
      <c r="S205" s="58">
        <f>IF(AND(Player_1[[#This Row],[Opponent Score]]&gt;0,Player_1[[#This Row],[Opponent Score]]&gt;Player_1[[#This Row],[Score]],K:K=TRUE())=TRUE(),1,0)</f>
        <v>0</v>
      </c>
    </row>
    <row r="206" spans="1:19" x14ac:dyDescent="0.25">
      <c r="A206" s="58" t="s">
        <v>909</v>
      </c>
      <c r="B206" s="58" t="s">
        <v>14</v>
      </c>
      <c r="C206" s="58" t="s">
        <v>910</v>
      </c>
      <c r="D206" s="58" t="s">
        <v>17</v>
      </c>
      <c r="E206" s="58">
        <v>1</v>
      </c>
      <c r="F206">
        <v>65</v>
      </c>
      <c r="G206">
        <v>1026</v>
      </c>
      <c r="H206" s="58" t="s">
        <v>11</v>
      </c>
      <c r="I206" s="58" t="s">
        <v>11</v>
      </c>
      <c r="J206" s="58" t="b">
        <f>IF(COUNTIFS('Player 2 Rounds'!A:A,Player_1[[#This Row],[Tournament]],'Player 2 Rounds'!C:C,Player_1[[#This Row],[Date]])&gt;0,TRUE(),FALSE())</f>
        <v>0</v>
      </c>
      <c r="K206" s="58" t="b">
        <f>IF(COUNTIFS('Player 2 Rounds'!A:A,Player_1[[#This Row],[Tournament]],'Player 2 Rounds'!C:C,Player_1[[#This Row],[Date]],'Player 2 Rounds'!D:D,Player_1[[#This Row],[Division]])&gt;0,TRUE(),FALSE())</f>
        <v>0</v>
      </c>
      <c r="L206" s="58" t="str">
        <f>RIGHT(Player_1[[#This Row],[Date]],4)</f>
        <v>2013</v>
      </c>
      <c r="M206" s="58" t="str">
        <f>LEFT(Player_1[[#This Row],[Date]],FIND("-",Player_1[[#This Row],[Date]],1)-1)</f>
        <v>29</v>
      </c>
      <c r="N206" s="58" t="str">
        <f>MID(Player_1[[#This Row],[Date]],FIND("-",Player_1[[#This Row],[Date]],1)+1,3)</f>
        <v>Nov</v>
      </c>
      <c r="O206" s="5">
        <f>DATEVALUE(Player_1[[#This Row],[Month]]&amp;" "&amp;Player_1[[#This Row],[Day]]&amp;", "&amp;Player_1[[#This Row],[Year]])</f>
        <v>41607</v>
      </c>
      <c r="P206" s="58">
        <f>COUNTIFS(A:A,Player_1[[#This Row],[Tournament]],E:E,Player_1[[#This Row],[Round]])</f>
        <v>1</v>
      </c>
      <c r="Q206" s="58" t="str">
        <f t="shared" si="3"/>
        <v>2013 City Championships presented by law offices of Paul J Sacco</v>
      </c>
      <c r="R206" s="58">
        <f>SUMIFS('Player 2 Rounds'!F:F,'Player 2 Rounds'!Q:Q,Q206,'Player 2 Rounds'!E:E,E206)</f>
        <v>0</v>
      </c>
      <c r="S206" s="58">
        <f>IF(AND(Player_1[[#This Row],[Opponent Score]]&gt;0,Player_1[[#This Row],[Opponent Score]]&gt;Player_1[[#This Row],[Score]],K:K=TRUE())=TRUE(),1,0)</f>
        <v>0</v>
      </c>
    </row>
    <row r="207" spans="1:19" x14ac:dyDescent="0.25">
      <c r="A207" s="58" t="s">
        <v>174</v>
      </c>
      <c r="B207" s="58" t="s">
        <v>58</v>
      </c>
      <c r="C207" s="58" t="s">
        <v>175</v>
      </c>
      <c r="D207" s="58" t="s">
        <v>17</v>
      </c>
      <c r="E207" s="58">
        <v>1</v>
      </c>
      <c r="F207">
        <v>47</v>
      </c>
      <c r="G207">
        <v>1043</v>
      </c>
      <c r="H207" s="58" t="s">
        <v>11</v>
      </c>
      <c r="I207" s="58" t="s">
        <v>11</v>
      </c>
      <c r="J207" s="58" t="b">
        <f>IF(COUNTIFS('Player 2 Rounds'!A:A,Player_1[[#This Row],[Tournament]],'Player 2 Rounds'!C:C,Player_1[[#This Row],[Date]])&gt;0,TRUE(),FALSE())</f>
        <v>1</v>
      </c>
      <c r="K207" s="58" t="b">
        <f>IF(COUNTIFS('Player 2 Rounds'!A:A,Player_1[[#This Row],[Tournament]],'Player 2 Rounds'!C:C,Player_1[[#This Row],[Date]],'Player 2 Rounds'!D:D,Player_1[[#This Row],[Division]])&gt;0,TRUE(),FALSE())</f>
        <v>1</v>
      </c>
      <c r="L207" s="58" t="str">
        <f>RIGHT(Player_1[[#This Row],[Date]],4)</f>
        <v>2016</v>
      </c>
      <c r="M207" s="58" t="str">
        <f>LEFT(Player_1[[#This Row],[Date]],FIND("-",Player_1[[#This Row],[Date]],1)-1)</f>
        <v>2</v>
      </c>
      <c r="N207" s="58" t="str">
        <f>MID(Player_1[[#This Row],[Date]],FIND("-",Player_1[[#This Row],[Date]],1)+1,3)</f>
        <v>Mar</v>
      </c>
      <c r="O207" s="5">
        <f>DATEVALUE(Player_1[[#This Row],[Month]]&amp;" "&amp;Player_1[[#This Row],[Day]]&amp;", "&amp;Player_1[[#This Row],[Year]])</f>
        <v>42431</v>
      </c>
      <c r="P207" s="58">
        <f>COUNTIFS(A:A,Player_1[[#This Row],[Tournament]],E:E,Player_1[[#This Row],[Round]])</f>
        <v>1</v>
      </c>
      <c r="Q207" s="58" t="str">
        <f t="shared" si="3"/>
        <v>2016 28th Memorial Championship presented by Discraft</v>
      </c>
      <c r="R207" s="58">
        <f>SUMIFS('Player 2 Rounds'!F:F,'Player 2 Rounds'!Q:Q,Q207,'Player 2 Rounds'!E:E,E207)</f>
        <v>43</v>
      </c>
      <c r="S207" s="58">
        <f>IF(AND(Player_1[[#This Row],[Opponent Score]]&gt;0,Player_1[[#This Row],[Opponent Score]]&gt;Player_1[[#This Row],[Score]],K:K=TRUE())=TRUE(),1,0)</f>
        <v>0</v>
      </c>
    </row>
    <row r="208" spans="1:19" x14ac:dyDescent="0.25">
      <c r="A208" s="58" t="s">
        <v>524</v>
      </c>
      <c r="B208" s="58" t="s">
        <v>373</v>
      </c>
      <c r="C208" s="58" t="s">
        <v>525</v>
      </c>
      <c r="D208" s="58" t="s">
        <v>17</v>
      </c>
      <c r="E208" s="58">
        <v>1</v>
      </c>
      <c r="F208">
        <v>55</v>
      </c>
      <c r="G208">
        <v>1054</v>
      </c>
      <c r="H208" s="58" t="s">
        <v>11</v>
      </c>
      <c r="I208" s="58" t="s">
        <v>11</v>
      </c>
      <c r="J208" s="58" t="b">
        <f>IF(COUNTIFS('Player 2 Rounds'!A:A,Player_1[[#This Row],[Tournament]],'Player 2 Rounds'!C:C,Player_1[[#This Row],[Date]])&gt;0,TRUE(),FALSE())</f>
        <v>1</v>
      </c>
      <c r="K208" s="58" t="b">
        <f>IF(COUNTIFS('Player 2 Rounds'!A:A,Player_1[[#This Row],[Tournament]],'Player 2 Rounds'!C:C,Player_1[[#This Row],[Date]],'Player 2 Rounds'!D:D,Player_1[[#This Row],[Division]])&gt;0,TRUE(),FALSE())</f>
        <v>1</v>
      </c>
      <c r="L208" s="58" t="str">
        <f>RIGHT(Player_1[[#This Row],[Date]],4)</f>
        <v>2016</v>
      </c>
      <c r="M208" s="58" t="str">
        <f>LEFT(Player_1[[#This Row],[Date]],FIND("-",Player_1[[#This Row],[Date]],1)-1)</f>
        <v>10</v>
      </c>
      <c r="N208" s="58" t="str">
        <f>MID(Player_1[[#This Row],[Date]],FIND("-",Player_1[[#This Row],[Date]],1)+1,3)</f>
        <v>Mar</v>
      </c>
      <c r="O208" s="5">
        <f>DATEVALUE(Player_1[[#This Row],[Month]]&amp;" "&amp;Player_1[[#This Row],[Day]]&amp;", "&amp;Player_1[[#This Row],[Year]])</f>
        <v>42439</v>
      </c>
      <c r="P208" s="58">
        <f>COUNTIFS(A:A,Player_1[[#This Row],[Tournament]],E:E,Player_1[[#This Row],[Round]])</f>
        <v>1</v>
      </c>
      <c r="Q208" s="58" t="str">
        <f t="shared" si="3"/>
        <v>2016 La Mirada Open - Disc Golf World Tour #1</v>
      </c>
      <c r="R208" s="58">
        <f>SUMIFS('Player 2 Rounds'!F:F,'Player 2 Rounds'!Q:Q,Q208,'Player 2 Rounds'!E:E,E208)</f>
        <v>52</v>
      </c>
      <c r="S208" s="58">
        <f>IF(AND(Player_1[[#This Row],[Opponent Score]]&gt;0,Player_1[[#This Row],[Opponent Score]]&gt;Player_1[[#This Row],[Score]],K:K=TRUE())=TRUE(),1,0)</f>
        <v>0</v>
      </c>
    </row>
    <row r="209" spans="1:19" x14ac:dyDescent="0.25">
      <c r="A209" s="58" t="s">
        <v>911</v>
      </c>
      <c r="B209" s="58" t="s">
        <v>12</v>
      </c>
      <c r="C209" s="58" t="s">
        <v>912</v>
      </c>
      <c r="D209" s="58" t="s">
        <v>17</v>
      </c>
      <c r="E209" s="58">
        <v>1</v>
      </c>
      <c r="F209">
        <v>70</v>
      </c>
      <c r="G209">
        <v>1028</v>
      </c>
      <c r="H209" s="58" t="s">
        <v>11</v>
      </c>
      <c r="I209" s="58" t="s">
        <v>11</v>
      </c>
      <c r="J209" s="58" t="b">
        <f>IF(COUNTIFS('Player 2 Rounds'!A:A,Player_1[[#This Row],[Tournament]],'Player 2 Rounds'!C:C,Player_1[[#This Row],[Date]])&gt;0,TRUE(),FALSE())</f>
        <v>0</v>
      </c>
      <c r="K209" s="58" t="b">
        <f>IF(COUNTIFS('Player 2 Rounds'!A:A,Player_1[[#This Row],[Tournament]],'Player 2 Rounds'!C:C,Player_1[[#This Row],[Date]],'Player 2 Rounds'!D:D,Player_1[[#This Row],[Division]])&gt;0,TRUE(),FALSE())</f>
        <v>0</v>
      </c>
      <c r="L209" s="58" t="str">
        <f>RIGHT(Player_1[[#This Row],[Date]],4)</f>
        <v>2016</v>
      </c>
      <c r="M209" s="58" t="str">
        <f>LEFT(Player_1[[#This Row],[Date]],FIND("-",Player_1[[#This Row],[Date]],1)-1)</f>
        <v>26</v>
      </c>
      <c r="N209" s="58" t="str">
        <f>MID(Player_1[[#This Row],[Date]],FIND("-",Player_1[[#This Row],[Date]],1)+1,3)</f>
        <v>Mar</v>
      </c>
      <c r="O209" s="5">
        <f>DATEVALUE(Player_1[[#This Row],[Month]]&amp;" "&amp;Player_1[[#This Row],[Day]]&amp;", "&amp;Player_1[[#This Row],[Year]])</f>
        <v>42455</v>
      </c>
      <c r="P209" s="58">
        <f>COUNTIFS(A:A,Player_1[[#This Row],[Tournament]],E:E,Player_1[[#This Row],[Round]])</f>
        <v>1</v>
      </c>
      <c r="Q209" s="58" t="str">
        <f t="shared" si="3"/>
        <v>2016 PureLine Opener</v>
      </c>
      <c r="R209" s="58">
        <f>SUMIFS('Player 2 Rounds'!F:F,'Player 2 Rounds'!Q:Q,Q209,'Player 2 Rounds'!E:E,E209)</f>
        <v>0</v>
      </c>
      <c r="S209" s="58">
        <f>IF(AND(Player_1[[#This Row],[Opponent Score]]&gt;0,Player_1[[#This Row],[Opponent Score]]&gt;Player_1[[#This Row],[Score]],K:K=TRUE())=TRUE(),1,0)</f>
        <v>0</v>
      </c>
    </row>
    <row r="210" spans="1:19" x14ac:dyDescent="0.25">
      <c r="A210" s="58" t="s">
        <v>913</v>
      </c>
      <c r="B210" s="58" t="s">
        <v>164</v>
      </c>
      <c r="C210" s="58" t="s">
        <v>914</v>
      </c>
      <c r="D210" s="58" t="s">
        <v>17</v>
      </c>
      <c r="E210" s="58">
        <v>1</v>
      </c>
      <c r="F210">
        <v>61</v>
      </c>
      <c r="G210">
        <v>1051</v>
      </c>
      <c r="H210" s="58" t="s">
        <v>11</v>
      </c>
      <c r="I210" s="58" t="s">
        <v>11</v>
      </c>
      <c r="J210" s="58" t="b">
        <f>IF(COUNTIFS('Player 2 Rounds'!A:A,Player_1[[#This Row],[Tournament]],'Player 2 Rounds'!C:C,Player_1[[#This Row],[Date]])&gt;0,TRUE(),FALSE())</f>
        <v>0</v>
      </c>
      <c r="K210" s="58" t="b">
        <f>IF(COUNTIFS('Player 2 Rounds'!A:A,Player_1[[#This Row],[Tournament]],'Player 2 Rounds'!C:C,Player_1[[#This Row],[Date]],'Player 2 Rounds'!D:D,Player_1[[#This Row],[Division]])&gt;0,TRUE(),FALSE())</f>
        <v>0</v>
      </c>
      <c r="L210" s="58" t="str">
        <f>RIGHT(Player_1[[#This Row],[Date]],4)</f>
        <v>2013</v>
      </c>
      <c r="M210" s="58" t="str">
        <f>LEFT(Player_1[[#This Row],[Date]],FIND("-",Player_1[[#This Row],[Date]],1)-1)</f>
        <v>18</v>
      </c>
      <c r="N210" s="58" t="str">
        <f>MID(Player_1[[#This Row],[Date]],FIND("-",Player_1[[#This Row],[Date]],1)+1,3)</f>
        <v>Oct</v>
      </c>
      <c r="O210" s="5">
        <f>DATEVALUE(Player_1[[#This Row],[Month]]&amp;" "&amp;Player_1[[#This Row],[Day]]&amp;", "&amp;Player_1[[#This Row],[Year]])</f>
        <v>41565</v>
      </c>
      <c r="P210" s="58">
        <f>COUNTIFS(A:A,Player_1[[#This Row],[Tournament]],E:E,Player_1[[#This Row],[Round]])</f>
        <v>1</v>
      </c>
      <c r="Q210" s="58" t="str">
        <f t="shared" si="3"/>
        <v>2013 The 28th Shelly Sharpe Memorial presented by Spinners on the Green</v>
      </c>
      <c r="R210" s="58">
        <f>SUMIFS('Player 2 Rounds'!F:F,'Player 2 Rounds'!Q:Q,Q210,'Player 2 Rounds'!E:E,E210)</f>
        <v>0</v>
      </c>
      <c r="S210" s="58">
        <f>IF(AND(Player_1[[#This Row],[Opponent Score]]&gt;0,Player_1[[#This Row],[Opponent Score]]&gt;Player_1[[#This Row],[Score]],K:K=TRUE())=TRUE(),1,0)</f>
        <v>0</v>
      </c>
    </row>
    <row r="211" spans="1:19" x14ac:dyDescent="0.25">
      <c r="A211" s="58" t="s">
        <v>915</v>
      </c>
      <c r="B211" s="58" t="s">
        <v>9</v>
      </c>
      <c r="C211" s="58" t="s">
        <v>177</v>
      </c>
      <c r="D211" s="58" t="s">
        <v>17</v>
      </c>
      <c r="E211" s="58">
        <v>1</v>
      </c>
      <c r="F211">
        <v>66</v>
      </c>
      <c r="G211">
        <v>1069</v>
      </c>
      <c r="H211" s="58" t="s">
        <v>11</v>
      </c>
      <c r="I211" s="58" t="s">
        <v>11</v>
      </c>
      <c r="J211" s="58" t="b">
        <f>IF(COUNTIFS('Player 2 Rounds'!A:A,Player_1[[#This Row],[Tournament]],'Player 2 Rounds'!C:C,Player_1[[#This Row],[Date]])&gt;0,TRUE(),FALSE())</f>
        <v>0</v>
      </c>
      <c r="K211" s="58" t="b">
        <f>IF(COUNTIFS('Player 2 Rounds'!A:A,Player_1[[#This Row],[Tournament]],'Player 2 Rounds'!C:C,Player_1[[#This Row],[Date]],'Player 2 Rounds'!D:D,Player_1[[#This Row],[Division]])&gt;0,TRUE(),FALSE())</f>
        <v>0</v>
      </c>
      <c r="L211" s="58" t="str">
        <f>RIGHT(Player_1[[#This Row],[Date]],4)</f>
        <v>2016</v>
      </c>
      <c r="M211" s="58" t="str">
        <f>LEFT(Player_1[[#This Row],[Date]],FIND("-",Player_1[[#This Row],[Date]],1)-1)</f>
        <v>18</v>
      </c>
      <c r="N211" s="58" t="str">
        <f>MID(Player_1[[#This Row],[Date]],FIND("-",Player_1[[#This Row],[Date]],1)+1,3)</f>
        <v>Mar</v>
      </c>
      <c r="O211" s="5">
        <f>DATEVALUE(Player_1[[#This Row],[Month]]&amp;" "&amp;Player_1[[#This Row],[Day]]&amp;", "&amp;Player_1[[#This Row],[Year]])</f>
        <v>42447</v>
      </c>
      <c r="P211" s="58">
        <f>COUNTIFS(A:A,Player_1[[#This Row],[Tournament]],E:E,Player_1[[#This Row],[Round]])</f>
        <v>1</v>
      </c>
      <c r="Q211" s="58" t="str">
        <f t="shared" si="3"/>
        <v>2016 St Patrick Classic</v>
      </c>
      <c r="R211" s="58">
        <f>SUMIFS('Player 2 Rounds'!F:F,'Player 2 Rounds'!Q:Q,Q211,'Player 2 Rounds'!E:E,E211)</f>
        <v>0</v>
      </c>
      <c r="S211" s="58">
        <f>IF(AND(Player_1[[#This Row],[Opponent Score]]&gt;0,Player_1[[#This Row],[Opponent Score]]&gt;Player_1[[#This Row],[Score]],K:K=TRUE())=TRUE(),1,0)</f>
        <v>0</v>
      </c>
    </row>
    <row r="212" spans="1:19" x14ac:dyDescent="0.25">
      <c r="A212" s="58" t="s">
        <v>172</v>
      </c>
      <c r="B212" s="58" t="s">
        <v>58</v>
      </c>
      <c r="C212" s="58" t="s">
        <v>173</v>
      </c>
      <c r="D212" s="58" t="s">
        <v>17</v>
      </c>
      <c r="E212" s="58">
        <v>1</v>
      </c>
      <c r="F212">
        <v>54</v>
      </c>
      <c r="G212">
        <v>1045</v>
      </c>
      <c r="H212" s="58" t="s">
        <v>11</v>
      </c>
      <c r="I212" s="58" t="s">
        <v>11</v>
      </c>
      <c r="J212" s="58" t="b">
        <f>IF(COUNTIFS('Player 2 Rounds'!A:A,Player_1[[#This Row],[Tournament]],'Player 2 Rounds'!C:C,Player_1[[#This Row],[Date]])&gt;0,TRUE(),FALSE())</f>
        <v>1</v>
      </c>
      <c r="K212" s="58" t="b">
        <f>IF(COUNTIFS('Player 2 Rounds'!A:A,Player_1[[#This Row],[Tournament]],'Player 2 Rounds'!C:C,Player_1[[#This Row],[Date]],'Player 2 Rounds'!D:D,Player_1[[#This Row],[Division]])&gt;0,TRUE(),FALSE())</f>
        <v>1</v>
      </c>
      <c r="L212" s="58" t="str">
        <f>RIGHT(Player_1[[#This Row],[Date]],4)</f>
        <v>2016</v>
      </c>
      <c r="M212" s="58" t="str">
        <f>LEFT(Player_1[[#This Row],[Date]],FIND("-",Player_1[[#This Row],[Date]],1)-1)</f>
        <v>10</v>
      </c>
      <c r="N212" s="58" t="str">
        <f>MID(Player_1[[#This Row],[Date]],FIND("-",Player_1[[#This Row],[Date]],1)+1,3)</f>
        <v>Jun</v>
      </c>
      <c r="O212" s="5">
        <f>DATEVALUE(Player_1[[#This Row],[Month]]&amp;" "&amp;Player_1[[#This Row],[Day]]&amp;", "&amp;Player_1[[#This Row],[Year]])</f>
        <v>42531</v>
      </c>
      <c r="P212" s="58">
        <f>COUNTIFS(A:A,Player_1[[#This Row],[Tournament]],E:E,Player_1[[#This Row],[Round]])</f>
        <v>1</v>
      </c>
      <c r="Q212" s="58" t="str">
        <f t="shared" si="3"/>
        <v>2016 Beaver State Fling Presented by KEEN</v>
      </c>
      <c r="R212" s="58">
        <f>SUMIFS('Player 2 Rounds'!F:F,'Player 2 Rounds'!Q:Q,Q212,'Player 2 Rounds'!E:E,E212)</f>
        <v>56</v>
      </c>
      <c r="S212" s="58">
        <f>IF(AND(Player_1[[#This Row],[Opponent Score]]&gt;0,Player_1[[#This Row],[Opponent Score]]&gt;Player_1[[#This Row],[Score]],K:K=TRUE())=TRUE(),1,0)</f>
        <v>1</v>
      </c>
    </row>
    <row r="213" spans="1:19" x14ac:dyDescent="0.25">
      <c r="A213" s="58" t="s">
        <v>86</v>
      </c>
      <c r="B213" s="58" t="s">
        <v>13</v>
      </c>
      <c r="C213" s="58" t="s">
        <v>391</v>
      </c>
      <c r="D213" s="58" t="s">
        <v>17</v>
      </c>
      <c r="E213" s="58">
        <v>1</v>
      </c>
      <c r="F213">
        <v>60</v>
      </c>
      <c r="G213">
        <v>1036</v>
      </c>
      <c r="H213" s="58" t="s">
        <v>11</v>
      </c>
      <c r="I213" s="58" t="s">
        <v>11</v>
      </c>
      <c r="J213" s="58" t="b">
        <f>IF(COUNTIFS('Player 2 Rounds'!A:A,Player_1[[#This Row],[Tournament]],'Player 2 Rounds'!C:C,Player_1[[#This Row],[Date]])&gt;0,TRUE(),FALSE())</f>
        <v>1</v>
      </c>
      <c r="K213" s="58" t="b">
        <f>IF(COUNTIFS('Player 2 Rounds'!A:A,Player_1[[#This Row],[Tournament]],'Player 2 Rounds'!C:C,Player_1[[#This Row],[Date]],'Player 2 Rounds'!D:D,Player_1[[#This Row],[Division]])&gt;0,TRUE(),FALSE())</f>
        <v>1</v>
      </c>
      <c r="L213" s="58" t="str">
        <f>RIGHT(Player_1[[#This Row],[Date]],4)</f>
        <v>2013</v>
      </c>
      <c r="M213" s="58" t="str">
        <f>LEFT(Player_1[[#This Row],[Date]],FIND("-",Player_1[[#This Row],[Date]],1)-1)</f>
        <v>18</v>
      </c>
      <c r="N213" s="58" t="str">
        <f>MID(Player_1[[#This Row],[Date]],FIND("-",Player_1[[#This Row],[Date]],1)+1,3)</f>
        <v>Jul</v>
      </c>
      <c r="O213" s="5">
        <f>DATEVALUE(Player_1[[#This Row],[Month]]&amp;" "&amp;Player_1[[#This Row],[Day]]&amp;", "&amp;Player_1[[#This Row],[Year]])</f>
        <v>41473</v>
      </c>
      <c r="P213" s="58">
        <f>COUNTIFS(A:A,Player_1[[#This Row],[Tournament]],E:E,Player_1[[#This Row],[Round]])</f>
        <v>4</v>
      </c>
      <c r="Q213" s="58" t="str">
        <f t="shared" si="3"/>
        <v>2013 European Open</v>
      </c>
      <c r="R213" s="58">
        <f>SUMIFS('Player 2 Rounds'!F:F,'Player 2 Rounds'!Q:Q,Q213,'Player 2 Rounds'!E:E,E213)</f>
        <v>57</v>
      </c>
      <c r="S213" s="58">
        <f>IF(AND(Player_1[[#This Row],[Opponent Score]]&gt;0,Player_1[[#This Row],[Opponent Score]]&gt;Player_1[[#This Row],[Score]],K:K=TRUE())=TRUE(),1,0)</f>
        <v>0</v>
      </c>
    </row>
    <row r="214" spans="1:19" x14ac:dyDescent="0.25">
      <c r="A214" s="58" t="s">
        <v>99</v>
      </c>
      <c r="B214" s="58" t="s">
        <v>13</v>
      </c>
      <c r="C214" s="58" t="s">
        <v>100</v>
      </c>
      <c r="D214" s="58" t="s">
        <v>17</v>
      </c>
      <c r="E214" s="58">
        <v>1</v>
      </c>
      <c r="F214">
        <v>57</v>
      </c>
      <c r="G214">
        <v>1029</v>
      </c>
      <c r="H214" s="58" t="s">
        <v>11</v>
      </c>
      <c r="I214" s="58" t="s">
        <v>11</v>
      </c>
      <c r="J214" s="58" t="b">
        <f>IF(COUNTIFS('Player 2 Rounds'!A:A,Player_1[[#This Row],[Tournament]],'Player 2 Rounds'!C:C,Player_1[[#This Row],[Date]])&gt;0,TRUE(),FALSE())</f>
        <v>1</v>
      </c>
      <c r="K214" s="58" t="b">
        <f>IF(COUNTIFS('Player 2 Rounds'!A:A,Player_1[[#This Row],[Tournament]],'Player 2 Rounds'!C:C,Player_1[[#This Row],[Date]],'Player 2 Rounds'!D:D,Player_1[[#This Row],[Division]])&gt;0,TRUE(),FALSE())</f>
        <v>1</v>
      </c>
      <c r="L214" s="58" t="str">
        <f>RIGHT(Player_1[[#This Row],[Date]],4)</f>
        <v>2013</v>
      </c>
      <c r="M214" s="58" t="str">
        <f>LEFT(Player_1[[#This Row],[Date]],FIND("-",Player_1[[#This Row],[Date]],1)-1)</f>
        <v>3</v>
      </c>
      <c r="N214" s="58" t="str">
        <f>MID(Player_1[[#This Row],[Date]],FIND("-",Player_1[[#This Row],[Date]],1)+1,3)</f>
        <v>Aug</v>
      </c>
      <c r="O214" s="5">
        <f>DATEVALUE(Player_1[[#This Row],[Month]]&amp;" "&amp;Player_1[[#This Row],[Day]]&amp;", "&amp;Player_1[[#This Row],[Year]])</f>
        <v>41489</v>
      </c>
      <c r="P214" s="58">
        <f>COUNTIFS(A:A,Player_1[[#This Row],[Tournament]],E:E,Player_1[[#This Row],[Round]])</f>
        <v>1</v>
      </c>
      <c r="Q214" s="58" t="str">
        <f t="shared" si="3"/>
        <v>2013 PDGA Professional Disc Golf World Championships</v>
      </c>
      <c r="R214" s="58">
        <f>SUMIFS('Player 2 Rounds'!F:F,'Player 2 Rounds'!Q:Q,Q214,'Player 2 Rounds'!E:E,E214)</f>
        <v>52</v>
      </c>
      <c r="S214" s="58">
        <f>IF(AND(Player_1[[#This Row],[Opponent Score]]&gt;0,Player_1[[#This Row],[Opponent Score]]&gt;Player_1[[#This Row],[Score]],K:K=TRUE())=TRUE(),1,0)</f>
        <v>0</v>
      </c>
    </row>
    <row r="215" spans="1:19" x14ac:dyDescent="0.25">
      <c r="A215" s="58" t="s">
        <v>916</v>
      </c>
      <c r="B215" s="58" t="s">
        <v>9</v>
      </c>
      <c r="C215" s="58" t="s">
        <v>917</v>
      </c>
      <c r="D215" s="58" t="s">
        <v>17</v>
      </c>
      <c r="E215" s="58">
        <v>1</v>
      </c>
      <c r="F215">
        <v>53</v>
      </c>
      <c r="G215">
        <v>1041</v>
      </c>
      <c r="H215" s="58" t="s">
        <v>11</v>
      </c>
      <c r="I215" s="58" t="s">
        <v>11</v>
      </c>
      <c r="J215" s="58" t="b">
        <f>IF(COUNTIFS('Player 2 Rounds'!A:A,Player_1[[#This Row],[Tournament]],'Player 2 Rounds'!C:C,Player_1[[#This Row],[Date]])&gt;0,TRUE(),FALSE())</f>
        <v>0</v>
      </c>
      <c r="K215" s="58" t="b">
        <f>IF(COUNTIFS('Player 2 Rounds'!A:A,Player_1[[#This Row],[Tournament]],'Player 2 Rounds'!C:C,Player_1[[#This Row],[Date]],'Player 2 Rounds'!D:D,Player_1[[#This Row],[Division]])&gt;0,TRUE(),FALSE())</f>
        <v>0</v>
      </c>
      <c r="L215" s="58" t="str">
        <f>RIGHT(Player_1[[#This Row],[Date]],4)</f>
        <v>2013</v>
      </c>
      <c r="M215" s="58" t="str">
        <f>LEFT(Player_1[[#This Row],[Date]],FIND("-",Player_1[[#This Row],[Date]],1)-1)</f>
        <v>6</v>
      </c>
      <c r="N215" s="58" t="str">
        <f>MID(Player_1[[#This Row],[Date]],FIND("-",Player_1[[#This Row],[Date]],1)+1,3)</f>
        <v>Jul</v>
      </c>
      <c r="O215" s="5">
        <f>DATEVALUE(Player_1[[#This Row],[Month]]&amp;" "&amp;Player_1[[#This Row],[Day]]&amp;", "&amp;Player_1[[#This Row],[Year]])</f>
        <v>41461</v>
      </c>
      <c r="P215" s="58">
        <f>COUNTIFS(A:A,Player_1[[#This Row],[Tournament]],E:E,Player_1[[#This Row],[Round]])</f>
        <v>1</v>
      </c>
      <c r="Q215" s="58" t="str">
        <f t="shared" si="3"/>
        <v>2013 Stockholm Discgolf Open presented by Latitude 64°</v>
      </c>
      <c r="R215" s="58">
        <f>SUMIFS('Player 2 Rounds'!F:F,'Player 2 Rounds'!Q:Q,Q215,'Player 2 Rounds'!E:E,E215)</f>
        <v>0</v>
      </c>
      <c r="S215" s="58">
        <f>IF(AND(Player_1[[#This Row],[Opponent Score]]&gt;0,Player_1[[#This Row],[Opponent Score]]&gt;Player_1[[#This Row],[Score]],K:K=TRUE())=TRUE(),1,0)</f>
        <v>0</v>
      </c>
    </row>
    <row r="216" spans="1:19" x14ac:dyDescent="0.25">
      <c r="A216" s="58" t="s">
        <v>918</v>
      </c>
      <c r="B216" s="58" t="s">
        <v>9</v>
      </c>
      <c r="C216" s="58" t="s">
        <v>919</v>
      </c>
      <c r="D216" s="58" t="s">
        <v>17</v>
      </c>
      <c r="E216" s="58">
        <v>1</v>
      </c>
      <c r="F216">
        <v>64</v>
      </c>
      <c r="G216">
        <v>1031</v>
      </c>
      <c r="H216" s="58" t="s">
        <v>11</v>
      </c>
      <c r="I216" s="58" t="s">
        <v>11</v>
      </c>
      <c r="J216" s="58" t="b">
        <f>IF(COUNTIFS('Player 2 Rounds'!A:A,Player_1[[#This Row],[Tournament]],'Player 2 Rounds'!C:C,Player_1[[#This Row],[Date]])&gt;0,TRUE(),FALSE())</f>
        <v>0</v>
      </c>
      <c r="K216" s="58" t="b">
        <f>IF(COUNTIFS('Player 2 Rounds'!A:A,Player_1[[#This Row],[Tournament]],'Player 2 Rounds'!C:C,Player_1[[#This Row],[Date]],'Player 2 Rounds'!D:D,Player_1[[#This Row],[Division]])&gt;0,TRUE(),FALSE())</f>
        <v>0</v>
      </c>
      <c r="L216" s="58" t="str">
        <f>RIGHT(Player_1[[#This Row],[Date]],4)</f>
        <v>2016</v>
      </c>
      <c r="M216" s="58" t="str">
        <f>LEFT(Player_1[[#This Row],[Date]],FIND("-",Player_1[[#This Row],[Date]],1)-1)</f>
        <v>1</v>
      </c>
      <c r="N216" s="58" t="str">
        <f>MID(Player_1[[#This Row],[Date]],FIND("-",Player_1[[#This Row],[Date]],1)+1,3)</f>
        <v>Jul</v>
      </c>
      <c r="O216" s="5">
        <f>DATEVALUE(Player_1[[#This Row],[Month]]&amp;" "&amp;Player_1[[#This Row],[Day]]&amp;", "&amp;Player_1[[#This Row],[Year]])</f>
        <v>42552</v>
      </c>
      <c r="P216" s="58">
        <f>COUNTIFS(A:A,Player_1[[#This Row],[Tournament]],E:E,Player_1[[#This Row],[Round]])</f>
        <v>1</v>
      </c>
      <c r="Q216" s="58" t="str">
        <f t="shared" si="3"/>
        <v>2016 Delaware Disc Golf Challenge Sponsored by Dynamic Discs</v>
      </c>
      <c r="R216" s="58">
        <f>SUMIFS('Player 2 Rounds'!F:F,'Player 2 Rounds'!Q:Q,Q216,'Player 2 Rounds'!E:E,E216)</f>
        <v>0</v>
      </c>
      <c r="S216" s="58">
        <f>IF(AND(Player_1[[#This Row],[Opponent Score]]&gt;0,Player_1[[#This Row],[Opponent Score]]&gt;Player_1[[#This Row],[Score]],K:K=TRUE())=TRUE(),1,0)</f>
        <v>0</v>
      </c>
    </row>
    <row r="217" spans="1:19" x14ac:dyDescent="0.25">
      <c r="A217" s="58" t="s">
        <v>462</v>
      </c>
      <c r="B217" s="58" t="s">
        <v>58</v>
      </c>
      <c r="C217" s="58" t="s">
        <v>463</v>
      </c>
      <c r="D217" s="58" t="s">
        <v>17</v>
      </c>
      <c r="E217" s="58">
        <v>1</v>
      </c>
      <c r="F217">
        <v>58</v>
      </c>
      <c r="G217">
        <v>1015</v>
      </c>
      <c r="H217" s="58" t="s">
        <v>11</v>
      </c>
      <c r="I217" s="58" t="s">
        <v>11</v>
      </c>
      <c r="J217" s="58" t="b">
        <f>IF(COUNTIFS('Player 2 Rounds'!A:A,Player_1[[#This Row],[Tournament]],'Player 2 Rounds'!C:C,Player_1[[#This Row],[Date]])&gt;0,TRUE(),FALSE())</f>
        <v>1</v>
      </c>
      <c r="K217" s="58" t="b">
        <f>IF(COUNTIFS('Player 2 Rounds'!A:A,Player_1[[#This Row],[Tournament]],'Player 2 Rounds'!C:C,Player_1[[#This Row],[Date]],'Player 2 Rounds'!D:D,Player_1[[#This Row],[Division]])&gt;0,TRUE(),FALSE())</f>
        <v>1</v>
      </c>
      <c r="L217" s="58" t="str">
        <f>RIGHT(Player_1[[#This Row],[Date]],4)</f>
        <v>2016</v>
      </c>
      <c r="M217" s="58" t="str">
        <f>LEFT(Player_1[[#This Row],[Date]],FIND("-",Player_1[[#This Row],[Date]],1)-1)</f>
        <v>23</v>
      </c>
      <c r="N217" s="58" t="str">
        <f>MID(Player_1[[#This Row],[Date]],FIND("-",Player_1[[#This Row],[Date]],1)+1,3)</f>
        <v>Jun</v>
      </c>
      <c r="O217" s="5">
        <f>DATEVALUE(Player_1[[#This Row],[Month]]&amp;" "&amp;Player_1[[#This Row],[Day]]&amp;", "&amp;Player_1[[#This Row],[Year]])</f>
        <v>42544</v>
      </c>
      <c r="P217" s="58">
        <f>COUNTIFS(A:A,Player_1[[#This Row],[Tournament]],E:E,Player_1[[#This Row],[Round]])</f>
        <v>1</v>
      </c>
      <c r="Q217" s="58" t="str">
        <f t="shared" si="3"/>
        <v>2016 The Vibram Open</v>
      </c>
      <c r="R217" s="58">
        <f>SUMIFS('Player 2 Rounds'!F:F,'Player 2 Rounds'!Q:Q,Q217,'Player 2 Rounds'!E:E,E217)</f>
        <v>52</v>
      </c>
      <c r="S217" s="58">
        <f>IF(AND(Player_1[[#This Row],[Opponent Score]]&gt;0,Player_1[[#This Row],[Opponent Score]]&gt;Player_1[[#This Row],[Score]],K:K=TRUE())=TRUE(),1,0)</f>
        <v>0</v>
      </c>
    </row>
    <row r="218" spans="1:19" x14ac:dyDescent="0.25">
      <c r="A218" s="58" t="s">
        <v>81</v>
      </c>
      <c r="B218" s="58" t="s">
        <v>58</v>
      </c>
      <c r="C218" s="58" t="s">
        <v>102</v>
      </c>
      <c r="D218" s="58" t="s">
        <v>17</v>
      </c>
      <c r="E218" s="58">
        <v>1</v>
      </c>
      <c r="F218">
        <v>51</v>
      </c>
      <c r="G218">
        <v>1065</v>
      </c>
      <c r="H218" s="58" t="s">
        <v>11</v>
      </c>
      <c r="I218" s="58" t="s">
        <v>11</v>
      </c>
      <c r="J218" s="58" t="b">
        <f>IF(COUNTIFS('Player 2 Rounds'!A:A,Player_1[[#This Row],[Tournament]],'Player 2 Rounds'!C:C,Player_1[[#This Row],[Date]])&gt;0,TRUE(),FALSE())</f>
        <v>1</v>
      </c>
      <c r="K218" s="58" t="b">
        <f>IF(COUNTIFS('Player 2 Rounds'!A:A,Player_1[[#This Row],[Tournament]],'Player 2 Rounds'!C:C,Player_1[[#This Row],[Date]],'Player 2 Rounds'!D:D,Player_1[[#This Row],[Division]])&gt;0,TRUE(),FALSE())</f>
        <v>1</v>
      </c>
      <c r="L218" s="58" t="str">
        <f>RIGHT(Player_1[[#This Row],[Date]],4)</f>
        <v>2013</v>
      </c>
      <c r="M218" s="58" t="str">
        <f>LEFT(Player_1[[#This Row],[Date]],FIND("-",Player_1[[#This Row],[Date]],1)-1)</f>
        <v>28</v>
      </c>
      <c r="N218" s="58" t="str">
        <f>MID(Player_1[[#This Row],[Date]],FIND("-",Player_1[[#This Row],[Date]],1)+1,3)</f>
        <v>Jun</v>
      </c>
      <c r="O218" s="5">
        <f>DATEVALUE(Player_1[[#This Row],[Month]]&amp;" "&amp;Player_1[[#This Row],[Day]]&amp;", "&amp;Player_1[[#This Row],[Year]])</f>
        <v>41453</v>
      </c>
      <c r="P218" s="58">
        <f>COUNTIFS(A:A,Player_1[[#This Row],[Tournament]],E:E,Player_1[[#This Row],[Round]])</f>
        <v>3</v>
      </c>
      <c r="Q218" s="58" t="str">
        <f t="shared" si="3"/>
        <v>2013 Beaver State Fling</v>
      </c>
      <c r="R218" s="58">
        <f>SUMIFS('Player 2 Rounds'!F:F,'Player 2 Rounds'!Q:Q,Q218,'Player 2 Rounds'!E:E,E218)</f>
        <v>52</v>
      </c>
      <c r="S218" s="58">
        <f>IF(AND(Player_1[[#This Row],[Opponent Score]]&gt;0,Player_1[[#This Row],[Opponent Score]]&gt;Player_1[[#This Row],[Score]],K:K=TRUE())=TRUE(),1,0)</f>
        <v>1</v>
      </c>
    </row>
    <row r="219" spans="1:19" x14ac:dyDescent="0.25">
      <c r="A219" s="58" t="s">
        <v>401</v>
      </c>
      <c r="B219" s="58" t="s">
        <v>58</v>
      </c>
      <c r="C219" s="58" t="s">
        <v>402</v>
      </c>
      <c r="D219" s="58" t="s">
        <v>17</v>
      </c>
      <c r="E219" s="58">
        <v>1</v>
      </c>
      <c r="F219">
        <v>58</v>
      </c>
      <c r="G219">
        <v>1021</v>
      </c>
      <c r="H219" s="58" t="s">
        <v>11</v>
      </c>
      <c r="I219" s="58" t="s">
        <v>11</v>
      </c>
      <c r="J219" s="58" t="b">
        <f>IF(COUNTIFS('Player 2 Rounds'!A:A,Player_1[[#This Row],[Tournament]],'Player 2 Rounds'!C:C,Player_1[[#This Row],[Date]])&gt;0,TRUE(),FALSE())</f>
        <v>1</v>
      </c>
      <c r="K219" s="58" t="b">
        <f>IF(COUNTIFS('Player 2 Rounds'!A:A,Player_1[[#This Row],[Tournament]],'Player 2 Rounds'!C:C,Player_1[[#This Row],[Date]],'Player 2 Rounds'!D:D,Player_1[[#This Row],[Division]])&gt;0,TRUE(),FALSE())</f>
        <v>1</v>
      </c>
      <c r="L219" s="58" t="str">
        <f>RIGHT(Player_1[[#This Row],[Date]],4)</f>
        <v>2013</v>
      </c>
      <c r="M219" s="58" t="str">
        <f>LEFT(Player_1[[#This Row],[Date]],FIND("-",Player_1[[#This Row],[Date]],1)-1)</f>
        <v>22</v>
      </c>
      <c r="N219" s="58" t="str">
        <f>MID(Player_1[[#This Row],[Date]],FIND("-",Player_1[[#This Row],[Date]],1)+1,3)</f>
        <v>Aug</v>
      </c>
      <c r="O219" s="5">
        <f>DATEVALUE(Player_1[[#This Row],[Month]]&amp;" "&amp;Player_1[[#This Row],[Day]]&amp;", "&amp;Player_1[[#This Row],[Year]])</f>
        <v>41508</v>
      </c>
      <c r="P219" s="58">
        <f>COUNTIFS(A:A,Player_1[[#This Row],[Tournament]],E:E,Player_1[[#This Row],[Round]])</f>
        <v>2</v>
      </c>
      <c r="Q219" s="58" t="str">
        <f t="shared" si="3"/>
        <v>2013 Vibram Open</v>
      </c>
      <c r="R219" s="58">
        <f>SUMIFS('Player 2 Rounds'!F:F,'Player 2 Rounds'!Q:Q,Q219,'Player 2 Rounds'!E:E,E219)</f>
        <v>54</v>
      </c>
      <c r="S219" s="58">
        <f>IF(AND(Player_1[[#This Row],[Opponent Score]]&gt;0,Player_1[[#This Row],[Opponent Score]]&gt;Player_1[[#This Row],[Score]],K:K=TRUE())=TRUE(),1,0)</f>
        <v>0</v>
      </c>
    </row>
    <row r="220" spans="1:19" x14ac:dyDescent="0.25">
      <c r="A220" s="58" t="s">
        <v>920</v>
      </c>
      <c r="B220" s="58" t="s">
        <v>14</v>
      </c>
      <c r="C220" s="58" t="s">
        <v>404</v>
      </c>
      <c r="D220" s="58" t="s">
        <v>17</v>
      </c>
      <c r="E220" s="58">
        <v>1</v>
      </c>
      <c r="F220">
        <v>50</v>
      </c>
      <c r="G220">
        <v>1059</v>
      </c>
      <c r="H220" s="58" t="s">
        <v>11</v>
      </c>
      <c r="I220" s="58" t="s">
        <v>11</v>
      </c>
      <c r="J220" s="58" t="b">
        <f>IF(COUNTIFS('Player 2 Rounds'!A:A,Player_1[[#This Row],[Tournament]],'Player 2 Rounds'!C:C,Player_1[[#This Row],[Date]])&gt;0,TRUE(),FALSE())</f>
        <v>0</v>
      </c>
      <c r="K220" s="58" t="b">
        <f>IF(COUNTIFS('Player 2 Rounds'!A:A,Player_1[[#This Row],[Tournament]],'Player 2 Rounds'!C:C,Player_1[[#This Row],[Date]],'Player 2 Rounds'!D:D,Player_1[[#This Row],[Division]])&gt;0,TRUE(),FALSE())</f>
        <v>0</v>
      </c>
      <c r="L220" s="58" t="str">
        <f>RIGHT(Player_1[[#This Row],[Date]],4)</f>
        <v>2013</v>
      </c>
      <c r="M220" s="58" t="str">
        <f>LEFT(Player_1[[#This Row],[Date]],FIND("-",Player_1[[#This Row],[Date]],1)-1)</f>
        <v>31</v>
      </c>
      <c r="N220" s="58" t="str">
        <f>MID(Player_1[[#This Row],[Date]],FIND("-",Player_1[[#This Row],[Date]],1)+1,3)</f>
        <v>Aug</v>
      </c>
      <c r="O220" s="5">
        <f>DATEVALUE(Player_1[[#This Row],[Month]]&amp;" "&amp;Player_1[[#This Row],[Day]]&amp;", "&amp;Player_1[[#This Row],[Year]])</f>
        <v>41517</v>
      </c>
      <c r="P220" s="58">
        <f>COUNTIFS(A:A,Player_1[[#This Row],[Tournament]],E:E,Player_1[[#This Row],[Round]])</f>
        <v>1</v>
      </c>
      <c r="Q220" s="58" t="str">
        <f t="shared" si="3"/>
        <v>2013 Green Mountain Championship @ Smugglers Notch</v>
      </c>
      <c r="R220" s="58">
        <f>SUMIFS('Player 2 Rounds'!F:F,'Player 2 Rounds'!Q:Q,Q220,'Player 2 Rounds'!E:E,E220)</f>
        <v>0</v>
      </c>
      <c r="S220" s="58">
        <f>IF(AND(Player_1[[#This Row],[Opponent Score]]&gt;0,Player_1[[#This Row],[Opponent Score]]&gt;Player_1[[#This Row],[Score]],K:K=TRUE())=TRUE(),1,0)</f>
        <v>0</v>
      </c>
    </row>
    <row r="221" spans="1:19" x14ac:dyDescent="0.25">
      <c r="A221" s="58" t="s">
        <v>921</v>
      </c>
      <c r="B221" s="58" t="s">
        <v>58</v>
      </c>
      <c r="C221" s="58" t="s">
        <v>922</v>
      </c>
      <c r="D221" s="58" t="s">
        <v>17</v>
      </c>
      <c r="E221" s="58">
        <v>1</v>
      </c>
      <c r="F221">
        <v>52</v>
      </c>
      <c r="G221">
        <v>1061</v>
      </c>
      <c r="H221" s="58" t="s">
        <v>11</v>
      </c>
      <c r="I221" s="58" t="s">
        <v>11</v>
      </c>
      <c r="J221" s="58" t="b">
        <f>IF(COUNTIFS('Player 2 Rounds'!A:A,Player_1[[#This Row],[Tournament]],'Player 2 Rounds'!C:C,Player_1[[#This Row],[Date]])&gt;0,TRUE(),FALSE())</f>
        <v>0</v>
      </c>
      <c r="K221" s="58" t="b">
        <f>IF(COUNTIFS('Player 2 Rounds'!A:A,Player_1[[#This Row],[Tournament]],'Player 2 Rounds'!C:C,Player_1[[#This Row],[Date]],'Player 2 Rounds'!D:D,Player_1[[#This Row],[Division]])&gt;0,TRUE(),FALSE())</f>
        <v>0</v>
      </c>
      <c r="L221" s="58" t="str">
        <f>RIGHT(Player_1[[#This Row],[Date]],4)</f>
        <v>2016</v>
      </c>
      <c r="M221" s="58" t="str">
        <f>LEFT(Player_1[[#This Row],[Date]],FIND("-",Player_1[[#This Row],[Date]],1)-1)</f>
        <v>6</v>
      </c>
      <c r="N221" s="58" t="str">
        <f>MID(Player_1[[#This Row],[Date]],FIND("-",Player_1[[#This Row],[Date]],1)+1,3)</f>
        <v>May</v>
      </c>
      <c r="O221" s="5">
        <f>DATEVALUE(Player_1[[#This Row],[Month]]&amp;" "&amp;Player_1[[#This Row],[Day]]&amp;", "&amp;Player_1[[#This Row],[Year]])</f>
        <v>42496</v>
      </c>
      <c r="P221" s="58">
        <f>COUNTIFS(A:A,Player_1[[#This Row],[Tournament]],E:E,Player_1[[#This Row],[Round]])</f>
        <v>1</v>
      </c>
      <c r="Q221" s="58" t="str">
        <f t="shared" si="3"/>
        <v>2016 34th Kansas City Wide Open</v>
      </c>
      <c r="R221" s="58">
        <f>SUMIFS('Player 2 Rounds'!F:F,'Player 2 Rounds'!Q:Q,Q221,'Player 2 Rounds'!E:E,E221)</f>
        <v>0</v>
      </c>
      <c r="S221" s="58">
        <f>IF(AND(Player_1[[#This Row],[Opponent Score]]&gt;0,Player_1[[#This Row],[Opponent Score]]&gt;Player_1[[#This Row],[Score]],K:K=TRUE())=TRUE(),1,0)</f>
        <v>0</v>
      </c>
    </row>
    <row r="222" spans="1:19" x14ac:dyDescent="0.25">
      <c r="A222" s="58" t="s">
        <v>472</v>
      </c>
      <c r="B222" s="58" t="s">
        <v>58</v>
      </c>
      <c r="C222" s="58" t="s">
        <v>473</v>
      </c>
      <c r="D222" s="58" t="s">
        <v>17</v>
      </c>
      <c r="E222" s="58">
        <v>1</v>
      </c>
      <c r="F222">
        <v>66</v>
      </c>
      <c r="G222">
        <v>1037</v>
      </c>
      <c r="H222" s="58" t="s">
        <v>11</v>
      </c>
      <c r="I222" s="58" t="s">
        <v>11</v>
      </c>
      <c r="J222" s="58" t="b">
        <f>IF(COUNTIFS('Player 2 Rounds'!A:A,Player_1[[#This Row],[Tournament]],'Player 2 Rounds'!C:C,Player_1[[#This Row],[Date]])&gt;0,TRUE(),FALSE())</f>
        <v>1</v>
      </c>
      <c r="K222" s="58" t="b">
        <f>IF(COUNTIFS('Player 2 Rounds'!A:A,Player_1[[#This Row],[Tournament]],'Player 2 Rounds'!C:C,Player_1[[#This Row],[Date]],'Player 2 Rounds'!D:D,Player_1[[#This Row],[Division]])&gt;0,TRUE(),FALSE())</f>
        <v>1</v>
      </c>
      <c r="L222" s="58" t="str">
        <f>RIGHT(Player_1[[#This Row],[Date]],4)</f>
        <v>2016</v>
      </c>
      <c r="M222" s="58" t="str">
        <f>LEFT(Player_1[[#This Row],[Date]],FIND("-",Player_1[[#This Row],[Date]],1)-1)</f>
        <v>20</v>
      </c>
      <c r="N222" s="58" t="str">
        <f>MID(Player_1[[#This Row],[Date]],FIND("-",Player_1[[#This Row],[Date]],1)+1,3)</f>
        <v>May</v>
      </c>
      <c r="O222" s="5">
        <f>DATEVALUE(Player_1[[#This Row],[Month]]&amp;" "&amp;Player_1[[#This Row],[Day]]&amp;", "&amp;Player_1[[#This Row],[Year]])</f>
        <v>42510</v>
      </c>
      <c r="P222" s="58">
        <f>COUNTIFS(A:A,Player_1[[#This Row],[Tournament]],E:E,Player_1[[#This Row],[Round]])</f>
        <v>1</v>
      </c>
      <c r="Q222" s="58" t="str">
        <f t="shared" si="3"/>
        <v>2016 31st Annual "Steady" Ed Memorial Masters Cup - Presented by DGA (Pro)</v>
      </c>
      <c r="R222" s="58">
        <f>SUMIFS('Player 2 Rounds'!F:F,'Player 2 Rounds'!Q:Q,Q222,'Player 2 Rounds'!E:E,E222)</f>
        <v>64</v>
      </c>
      <c r="S222" s="58">
        <f>IF(AND(Player_1[[#This Row],[Opponent Score]]&gt;0,Player_1[[#This Row],[Opponent Score]]&gt;Player_1[[#This Row],[Score]],K:K=TRUE())=TRUE(),1,0)</f>
        <v>0</v>
      </c>
    </row>
    <row r="223" spans="1:19" x14ac:dyDescent="0.25">
      <c r="A223" s="58" t="s">
        <v>468</v>
      </c>
      <c r="B223" s="58" t="s">
        <v>9</v>
      </c>
      <c r="C223" s="58" t="s">
        <v>469</v>
      </c>
      <c r="D223" s="58" t="s">
        <v>17</v>
      </c>
      <c r="E223" s="58">
        <v>1</v>
      </c>
      <c r="F223">
        <v>56</v>
      </c>
      <c r="G223">
        <v>1054</v>
      </c>
      <c r="H223" s="58" t="s">
        <v>11</v>
      </c>
      <c r="I223" s="58" t="s">
        <v>11</v>
      </c>
      <c r="J223" s="58" t="b">
        <f>IF(COUNTIFS('Player 2 Rounds'!A:A,Player_1[[#This Row],[Tournament]],'Player 2 Rounds'!C:C,Player_1[[#This Row],[Date]])&gt;0,TRUE(),FALSE())</f>
        <v>1</v>
      </c>
      <c r="K223" s="58" t="b">
        <f>IF(COUNTIFS('Player 2 Rounds'!A:A,Player_1[[#This Row],[Tournament]],'Player 2 Rounds'!C:C,Player_1[[#This Row],[Date]],'Player 2 Rounds'!D:D,Player_1[[#This Row],[Division]])&gt;0,TRUE(),FALSE())</f>
        <v>1</v>
      </c>
      <c r="L223" s="58" t="str">
        <f>RIGHT(Player_1[[#This Row],[Date]],4)</f>
        <v>2016</v>
      </c>
      <c r="M223" s="58" t="str">
        <f>LEFT(Player_1[[#This Row],[Date]],FIND("-",Player_1[[#This Row],[Date]],1)-1)</f>
        <v>2</v>
      </c>
      <c r="N223" s="58" t="str">
        <f>MID(Player_1[[#This Row],[Date]],FIND("-",Player_1[[#This Row],[Date]],1)+1,3)</f>
        <v>Jun</v>
      </c>
      <c r="O223" s="5">
        <f>DATEVALUE(Player_1[[#This Row],[Month]]&amp;" "&amp;Player_1[[#This Row],[Day]]&amp;", "&amp;Player_1[[#This Row],[Year]])</f>
        <v>42523</v>
      </c>
      <c r="P223" s="58">
        <f>COUNTIFS(A:A,Player_1[[#This Row],[Tournament]],E:E,Player_1[[#This Row],[Round]])</f>
        <v>1</v>
      </c>
      <c r="Q223" s="58" t="str">
        <f t="shared" si="3"/>
        <v>2016 European Open - Disc Golf World Tour #3</v>
      </c>
      <c r="R223" s="58">
        <f>SUMIFS('Player 2 Rounds'!F:F,'Player 2 Rounds'!Q:Q,Q223,'Player 2 Rounds'!E:E,E223)</f>
        <v>56</v>
      </c>
      <c r="S223" s="58">
        <f>IF(AND(Player_1[[#This Row],[Opponent Score]]&gt;0,Player_1[[#This Row],[Opponent Score]]&gt;Player_1[[#This Row],[Score]],K:K=TRUE())=TRUE(),1,0)</f>
        <v>0</v>
      </c>
    </row>
    <row r="224" spans="1:19" x14ac:dyDescent="0.25">
      <c r="A224" s="58" t="s">
        <v>372</v>
      </c>
      <c r="B224" s="58" t="s">
        <v>373</v>
      </c>
      <c r="C224" s="58" t="s">
        <v>923</v>
      </c>
      <c r="D224" s="58" t="s">
        <v>17</v>
      </c>
      <c r="E224" s="58">
        <v>1</v>
      </c>
      <c r="F224">
        <v>65</v>
      </c>
      <c r="G224">
        <v>1001</v>
      </c>
      <c r="H224" s="58" t="s">
        <v>11</v>
      </c>
      <c r="I224" s="58" t="s">
        <v>11</v>
      </c>
      <c r="J224" s="58" t="b">
        <f>IF(COUNTIFS('Player 2 Rounds'!A:A,Player_1[[#This Row],[Tournament]],'Player 2 Rounds'!C:C,Player_1[[#This Row],[Date]])&gt;0,TRUE(),FALSE())</f>
        <v>0</v>
      </c>
      <c r="K224" s="58" t="b">
        <f>IF(COUNTIFS('Player 2 Rounds'!A:A,Player_1[[#This Row],[Tournament]],'Player 2 Rounds'!C:C,Player_1[[#This Row],[Date]],'Player 2 Rounds'!D:D,Player_1[[#This Row],[Division]])&gt;0,TRUE(),FALSE())</f>
        <v>0</v>
      </c>
      <c r="L224" s="58" t="str">
        <f>RIGHT(Player_1[[#This Row],[Date]],4)</f>
        <v>2016</v>
      </c>
      <c r="M224" s="58" t="str">
        <f>LEFT(Player_1[[#This Row],[Date]],FIND("-",Player_1[[#This Row],[Date]],1)-1)</f>
        <v>27</v>
      </c>
      <c r="N224" s="58" t="str">
        <f>MID(Player_1[[#This Row],[Date]],FIND("-",Player_1[[#This Row],[Date]],1)+1,3)</f>
        <v>May</v>
      </c>
      <c r="O224" s="5">
        <f>DATEVALUE(Player_1[[#This Row],[Month]]&amp;" "&amp;Player_1[[#This Row],[Day]]&amp;", "&amp;Player_1[[#This Row],[Year]])</f>
        <v>42517</v>
      </c>
      <c r="P224" s="58">
        <f>COUNTIFS(A:A,Player_1[[#This Row],[Tournament]],E:E,Player_1[[#This Row],[Round]])</f>
        <v>2</v>
      </c>
      <c r="Q224" s="58" t="str">
        <f t="shared" si="3"/>
        <v>2016 St. Jude Disc Golf Charity Invitational</v>
      </c>
      <c r="R224" s="58">
        <f>SUMIFS('Player 2 Rounds'!F:F,'Player 2 Rounds'!Q:Q,Q224,'Player 2 Rounds'!E:E,E224)</f>
        <v>0</v>
      </c>
      <c r="S224" s="58">
        <f>IF(AND(Player_1[[#This Row],[Opponent Score]]&gt;0,Player_1[[#This Row],[Opponent Score]]&gt;Player_1[[#This Row],[Score]],K:K=TRUE())=TRUE(),1,0)</f>
        <v>0</v>
      </c>
    </row>
    <row r="225" spans="1:19" x14ac:dyDescent="0.25">
      <c r="A225" s="58" t="s">
        <v>924</v>
      </c>
      <c r="B225" s="58" t="s">
        <v>9</v>
      </c>
      <c r="C225" s="58" t="s">
        <v>406</v>
      </c>
      <c r="D225" s="58" t="s">
        <v>17</v>
      </c>
      <c r="E225" s="58">
        <v>1</v>
      </c>
      <c r="F225">
        <v>57</v>
      </c>
      <c r="G225">
        <v>1060</v>
      </c>
      <c r="H225" s="58" t="s">
        <v>11</v>
      </c>
      <c r="I225" s="58" t="s">
        <v>11</v>
      </c>
      <c r="J225" s="58" t="b">
        <f>IF(COUNTIFS('Player 2 Rounds'!A:A,Player_1[[#This Row],[Tournament]],'Player 2 Rounds'!C:C,Player_1[[#This Row],[Date]])&gt;0,TRUE(),FALSE())</f>
        <v>0</v>
      </c>
      <c r="K225" s="58" t="b">
        <f>IF(COUNTIFS('Player 2 Rounds'!A:A,Player_1[[#This Row],[Tournament]],'Player 2 Rounds'!C:C,Player_1[[#This Row],[Date]],'Player 2 Rounds'!D:D,Player_1[[#This Row],[Division]])&gt;0,TRUE(),FALSE())</f>
        <v>0</v>
      </c>
      <c r="L225" s="58" t="str">
        <f>RIGHT(Player_1[[#This Row],[Date]],4)</f>
        <v>2013</v>
      </c>
      <c r="M225" s="58" t="str">
        <f>LEFT(Player_1[[#This Row],[Date]],FIND("-",Player_1[[#This Row],[Date]],1)-1)</f>
        <v>17</v>
      </c>
      <c r="N225" s="58" t="str">
        <f>MID(Player_1[[#This Row],[Date]],FIND("-",Player_1[[#This Row],[Date]],1)+1,3)</f>
        <v>Aug</v>
      </c>
      <c r="O225" s="5">
        <f>DATEVALUE(Player_1[[#This Row],[Month]]&amp;" "&amp;Player_1[[#This Row],[Day]]&amp;", "&amp;Player_1[[#This Row],[Year]])</f>
        <v>41503</v>
      </c>
      <c r="P225" s="58">
        <f>COUNTIFS(A:A,Player_1[[#This Row],[Tournament]],E:E,Player_1[[#This Row],[Round]])</f>
        <v>1</v>
      </c>
      <c r="Q225" s="58" t="str">
        <f t="shared" si="3"/>
        <v>2013 Scholl's Bicycle Centers presents The 25th Pittsburgh Flying Disc Open</v>
      </c>
      <c r="R225" s="58">
        <f>SUMIFS('Player 2 Rounds'!F:F,'Player 2 Rounds'!Q:Q,Q225,'Player 2 Rounds'!E:E,E225)</f>
        <v>0</v>
      </c>
      <c r="S225" s="58">
        <f>IF(AND(Player_1[[#This Row],[Opponent Score]]&gt;0,Player_1[[#This Row],[Opponent Score]]&gt;Player_1[[#This Row],[Score]],K:K=TRUE())=TRUE(),1,0)</f>
        <v>0</v>
      </c>
    </row>
    <row r="226" spans="1:19" x14ac:dyDescent="0.25">
      <c r="A226" s="58" t="s">
        <v>310</v>
      </c>
      <c r="B226" s="58" t="s">
        <v>58</v>
      </c>
      <c r="C226" s="58" t="s">
        <v>311</v>
      </c>
      <c r="D226" s="58" t="s">
        <v>17</v>
      </c>
      <c r="E226" s="58">
        <v>1</v>
      </c>
      <c r="F226">
        <v>57</v>
      </c>
      <c r="G226">
        <v>1069</v>
      </c>
      <c r="H226" s="58" t="s">
        <v>11</v>
      </c>
      <c r="I226" s="58" t="s">
        <v>11</v>
      </c>
      <c r="J226" s="58" t="b">
        <f>IF(COUNTIFS('Player 2 Rounds'!A:A,Player_1[[#This Row],[Tournament]],'Player 2 Rounds'!C:C,Player_1[[#This Row],[Date]])&gt;0,TRUE(),FALSE())</f>
        <v>1</v>
      </c>
      <c r="K226" s="58" t="b">
        <f>IF(COUNTIFS('Player 2 Rounds'!A:A,Player_1[[#This Row],[Tournament]],'Player 2 Rounds'!C:C,Player_1[[#This Row],[Date]],'Player 2 Rounds'!D:D,Player_1[[#This Row],[Division]])&gt;0,TRUE(),FALSE())</f>
        <v>1</v>
      </c>
      <c r="L226" s="58" t="str">
        <f>RIGHT(Player_1[[#This Row],[Date]],4)</f>
        <v>2019</v>
      </c>
      <c r="M226" s="58" t="str">
        <f>LEFT(Player_1[[#This Row],[Date]],FIND("-",Player_1[[#This Row],[Date]],1)-1)</f>
        <v>24</v>
      </c>
      <c r="N226" s="58" t="str">
        <f>MID(Player_1[[#This Row],[Date]],FIND("-",Player_1[[#This Row],[Date]],1)+1,3)</f>
        <v>Apr</v>
      </c>
      <c r="O226" s="5">
        <f>DATEVALUE(Player_1[[#This Row],[Month]]&amp;" "&amp;Player_1[[#This Row],[Day]]&amp;", "&amp;Player_1[[#This Row],[Year]])</f>
        <v>43579</v>
      </c>
      <c r="P226" s="58">
        <f>COUNTIFS(A:A,Player_1[[#This Row],[Tournament]],E:E,Player_1[[#This Row],[Round]])</f>
        <v>1</v>
      </c>
      <c r="Q226" s="58" t="str">
        <f t="shared" si="3"/>
        <v>2019 Dynamic Discs Glass Blown Open - National Tour</v>
      </c>
      <c r="R226" s="58">
        <f>SUMIFS('Player 2 Rounds'!F:F,'Player 2 Rounds'!Q:Q,Q226,'Player 2 Rounds'!E:E,E226)</f>
        <v>57</v>
      </c>
      <c r="S226" s="58">
        <f>IF(AND(Player_1[[#This Row],[Opponent Score]]&gt;0,Player_1[[#This Row],[Opponent Score]]&gt;Player_1[[#This Row],[Score]],K:K=TRUE())=TRUE(),1,0)</f>
        <v>0</v>
      </c>
    </row>
    <row r="227" spans="1:19" x14ac:dyDescent="0.25">
      <c r="A227" s="58" t="s">
        <v>925</v>
      </c>
      <c r="B227" s="58" t="s">
        <v>9</v>
      </c>
      <c r="C227" s="58" t="s">
        <v>926</v>
      </c>
      <c r="D227" s="58" t="s">
        <v>17</v>
      </c>
      <c r="E227" s="58">
        <v>1</v>
      </c>
      <c r="F227">
        <v>50</v>
      </c>
      <c r="G227">
        <v>1071</v>
      </c>
      <c r="H227" s="58" t="s">
        <v>11</v>
      </c>
      <c r="I227" s="58" t="s">
        <v>11</v>
      </c>
      <c r="J227" s="58" t="b">
        <f>IF(COUNTIFS('Player 2 Rounds'!A:A,Player_1[[#This Row],[Tournament]],'Player 2 Rounds'!C:C,Player_1[[#This Row],[Date]])&gt;0,TRUE(),FALSE())</f>
        <v>0</v>
      </c>
      <c r="K227" s="58" t="b">
        <f>IF(COUNTIFS('Player 2 Rounds'!A:A,Player_1[[#This Row],[Tournament]],'Player 2 Rounds'!C:C,Player_1[[#This Row],[Date]],'Player 2 Rounds'!D:D,Player_1[[#This Row],[Division]])&gt;0,TRUE(),FALSE())</f>
        <v>0</v>
      </c>
      <c r="L227" s="58" t="str">
        <f>RIGHT(Player_1[[#This Row],[Date]],4)</f>
        <v>2020</v>
      </c>
      <c r="M227" s="58" t="str">
        <f>LEFT(Player_1[[#This Row],[Date]],FIND("-",Player_1[[#This Row],[Date]],1)-1)</f>
        <v>19</v>
      </c>
      <c r="N227" s="58" t="str">
        <f>MID(Player_1[[#This Row],[Date]],FIND("-",Player_1[[#This Row],[Date]],1)+1,3)</f>
        <v>Sep</v>
      </c>
      <c r="O227" s="5">
        <f>DATEVALUE(Player_1[[#This Row],[Month]]&amp;" "&amp;Player_1[[#This Row],[Day]]&amp;", "&amp;Player_1[[#This Row],[Year]])</f>
        <v>44093</v>
      </c>
      <c r="P227" s="58">
        <f>COUNTIFS(A:A,Player_1[[#This Row],[Tournament]],E:E,Player_1[[#This Row],[Round]])</f>
        <v>1</v>
      </c>
      <c r="Q227" s="58" t="str">
        <f t="shared" si="3"/>
        <v>2020 Basket Bashers presents the Down East Players Cup</v>
      </c>
      <c r="R227" s="58">
        <f>SUMIFS('Player 2 Rounds'!F:F,'Player 2 Rounds'!Q:Q,Q227,'Player 2 Rounds'!E:E,E227)</f>
        <v>0</v>
      </c>
      <c r="S227" s="58">
        <f>IF(AND(Player_1[[#This Row],[Opponent Score]]&gt;0,Player_1[[#This Row],[Opponent Score]]&gt;Player_1[[#This Row],[Score]],K:K=TRUE())=TRUE(),1,0)</f>
        <v>0</v>
      </c>
    </row>
    <row r="228" spans="1:19" x14ac:dyDescent="0.25">
      <c r="A228" s="58" t="s">
        <v>927</v>
      </c>
      <c r="B228" s="58" t="s">
        <v>14</v>
      </c>
      <c r="C228" s="58" t="s">
        <v>928</v>
      </c>
      <c r="D228" s="58" t="s">
        <v>17</v>
      </c>
      <c r="E228" s="58">
        <v>1</v>
      </c>
      <c r="F228">
        <v>50</v>
      </c>
      <c r="G228">
        <v>1052</v>
      </c>
      <c r="H228" s="58" t="s">
        <v>11</v>
      </c>
      <c r="I228" s="58" t="s">
        <v>11</v>
      </c>
      <c r="J228" s="58" t="b">
        <f>IF(COUNTIFS('Player 2 Rounds'!A:A,Player_1[[#This Row],[Tournament]],'Player 2 Rounds'!C:C,Player_1[[#This Row],[Date]])&gt;0,TRUE(),FALSE())</f>
        <v>0</v>
      </c>
      <c r="K228" s="58" t="b">
        <f>IF(COUNTIFS('Player 2 Rounds'!A:A,Player_1[[#This Row],[Tournament]],'Player 2 Rounds'!C:C,Player_1[[#This Row],[Date]],'Player 2 Rounds'!D:D,Player_1[[#This Row],[Division]])&gt;0,TRUE(),FALSE())</f>
        <v>0</v>
      </c>
      <c r="L228" s="58" t="str">
        <f>RIGHT(Player_1[[#This Row],[Date]],4)</f>
        <v>2010</v>
      </c>
      <c r="M228" s="58" t="str">
        <f>LEFT(Player_1[[#This Row],[Date]],FIND("-",Player_1[[#This Row],[Date]],1)-1)</f>
        <v>26</v>
      </c>
      <c r="N228" s="58" t="str">
        <f>MID(Player_1[[#This Row],[Date]],FIND("-",Player_1[[#This Row],[Date]],1)+1,3)</f>
        <v>Sep</v>
      </c>
      <c r="O228" s="5">
        <f>DATEVALUE(Player_1[[#This Row],[Month]]&amp;" "&amp;Player_1[[#This Row],[Day]]&amp;", "&amp;Player_1[[#This Row],[Year]])</f>
        <v>40447</v>
      </c>
      <c r="P228" s="58">
        <f>COUNTIFS(A:A,Player_1[[#This Row],[Tournament]],E:E,Player_1[[#This Row],[Round]])</f>
        <v>1</v>
      </c>
      <c r="Q228" s="58" t="str">
        <f t="shared" si="3"/>
        <v>2010 Knobulus Maximus II</v>
      </c>
      <c r="R228" s="58">
        <f>SUMIFS('Player 2 Rounds'!F:F,'Player 2 Rounds'!Q:Q,Q228,'Player 2 Rounds'!E:E,E228)</f>
        <v>0</v>
      </c>
      <c r="S228" s="58">
        <f>IF(AND(Player_1[[#This Row],[Opponent Score]]&gt;0,Player_1[[#This Row],[Opponent Score]]&gt;Player_1[[#This Row],[Score]],K:K=TRUE())=TRUE(),1,0)</f>
        <v>0</v>
      </c>
    </row>
    <row r="229" spans="1:19" x14ac:dyDescent="0.25">
      <c r="A229" s="58" t="s">
        <v>929</v>
      </c>
      <c r="B229" s="58" t="s">
        <v>14</v>
      </c>
      <c r="C229" s="58" t="s">
        <v>930</v>
      </c>
      <c r="D229" s="58" t="s">
        <v>17</v>
      </c>
      <c r="E229" s="58">
        <v>1</v>
      </c>
      <c r="F229">
        <v>63</v>
      </c>
      <c r="G229">
        <v>998</v>
      </c>
      <c r="H229" s="58" t="s">
        <v>11</v>
      </c>
      <c r="I229" s="58" t="s">
        <v>11</v>
      </c>
      <c r="J229" s="58" t="b">
        <f>IF(COUNTIFS('Player 2 Rounds'!A:A,Player_1[[#This Row],[Tournament]],'Player 2 Rounds'!C:C,Player_1[[#This Row],[Date]])&gt;0,TRUE(),FALSE())</f>
        <v>0</v>
      </c>
      <c r="K229" s="58" t="b">
        <f>IF(COUNTIFS('Player 2 Rounds'!A:A,Player_1[[#This Row],[Tournament]],'Player 2 Rounds'!C:C,Player_1[[#This Row],[Date]],'Player 2 Rounds'!D:D,Player_1[[#This Row],[Division]])&gt;0,TRUE(),FALSE())</f>
        <v>0</v>
      </c>
      <c r="L229" s="58" t="str">
        <f>RIGHT(Player_1[[#This Row],[Date]],4)</f>
        <v>2010</v>
      </c>
      <c r="M229" s="58" t="str">
        <f>LEFT(Player_1[[#This Row],[Date]],FIND("-",Player_1[[#This Row],[Date]],1)-1)</f>
        <v>25</v>
      </c>
      <c r="N229" s="58" t="str">
        <f>MID(Player_1[[#This Row],[Date]],FIND("-",Player_1[[#This Row],[Date]],1)+1,3)</f>
        <v>Sep</v>
      </c>
      <c r="O229" s="5">
        <f>DATEVALUE(Player_1[[#This Row],[Month]]&amp;" "&amp;Player_1[[#This Row],[Day]]&amp;", "&amp;Player_1[[#This Row],[Year]])</f>
        <v>40446</v>
      </c>
      <c r="P229" s="58">
        <f>COUNTIFS(A:A,Player_1[[#This Row],[Tournament]],E:E,Player_1[[#This Row],[Round]])</f>
        <v>1</v>
      </c>
      <c r="Q229" s="58" t="str">
        <f t="shared" si="3"/>
        <v>2010 The Hunt at Deer Lakes</v>
      </c>
      <c r="R229" s="58">
        <f>SUMIFS('Player 2 Rounds'!F:F,'Player 2 Rounds'!Q:Q,Q229,'Player 2 Rounds'!E:E,E229)</f>
        <v>0</v>
      </c>
      <c r="S229" s="58">
        <f>IF(AND(Player_1[[#This Row],[Opponent Score]]&gt;0,Player_1[[#This Row],[Opponent Score]]&gt;Player_1[[#This Row],[Score]],K:K=TRUE())=TRUE(),1,0)</f>
        <v>0</v>
      </c>
    </row>
    <row r="230" spans="1:19" x14ac:dyDescent="0.25">
      <c r="A230" s="58" t="s">
        <v>931</v>
      </c>
      <c r="B230" s="58" t="s">
        <v>12</v>
      </c>
      <c r="C230" s="58" t="s">
        <v>932</v>
      </c>
      <c r="D230" s="58" t="s">
        <v>17</v>
      </c>
      <c r="E230" s="58">
        <v>1</v>
      </c>
      <c r="F230">
        <v>68</v>
      </c>
      <c r="G230">
        <v>977</v>
      </c>
      <c r="H230" s="58" t="s">
        <v>11</v>
      </c>
      <c r="I230" s="58" t="s">
        <v>11</v>
      </c>
      <c r="J230" s="58" t="b">
        <f>IF(COUNTIFS('Player 2 Rounds'!A:A,Player_1[[#This Row],[Tournament]],'Player 2 Rounds'!C:C,Player_1[[#This Row],[Date]])&gt;0,TRUE(),FALSE())</f>
        <v>0</v>
      </c>
      <c r="K230" s="58" t="b">
        <f>IF(COUNTIFS('Player 2 Rounds'!A:A,Player_1[[#This Row],[Tournament]],'Player 2 Rounds'!C:C,Player_1[[#This Row],[Date]],'Player 2 Rounds'!D:D,Player_1[[#This Row],[Division]])&gt;0,TRUE(),FALSE())</f>
        <v>0</v>
      </c>
      <c r="L230" s="58" t="str">
        <f>RIGHT(Player_1[[#This Row],[Date]],4)</f>
        <v>2009</v>
      </c>
      <c r="M230" s="58" t="str">
        <f>LEFT(Player_1[[#This Row],[Date]],FIND("-",Player_1[[#This Row],[Date]],1)-1)</f>
        <v>3</v>
      </c>
      <c r="N230" s="58" t="str">
        <f>MID(Player_1[[#This Row],[Date]],FIND("-",Player_1[[#This Row],[Date]],1)+1,3)</f>
        <v>Oct</v>
      </c>
      <c r="O230" s="5">
        <f>DATEVALUE(Player_1[[#This Row],[Month]]&amp;" "&amp;Player_1[[#This Row],[Day]]&amp;", "&amp;Player_1[[#This Row],[Year]])</f>
        <v>40089</v>
      </c>
      <c r="P230" s="58">
        <f>COUNTIFS(A:A,Player_1[[#This Row],[Tournament]],E:E,Player_1[[#This Row],[Round]])</f>
        <v>1</v>
      </c>
      <c r="Q230" s="58" t="str">
        <f t="shared" si="3"/>
        <v>2009 Ohio River Open</v>
      </c>
      <c r="R230" s="58">
        <f>SUMIFS('Player 2 Rounds'!F:F,'Player 2 Rounds'!Q:Q,Q230,'Player 2 Rounds'!E:E,E230)</f>
        <v>0</v>
      </c>
      <c r="S230" s="58">
        <f>IF(AND(Player_1[[#This Row],[Opponent Score]]&gt;0,Player_1[[#This Row],[Opponent Score]]&gt;Player_1[[#This Row],[Score]],K:K=TRUE())=TRUE(),1,0)</f>
        <v>0</v>
      </c>
    </row>
    <row r="231" spans="1:19" x14ac:dyDescent="0.25">
      <c r="A231" s="58" t="s">
        <v>933</v>
      </c>
      <c r="B231" s="58" t="s">
        <v>934</v>
      </c>
      <c r="C231" s="58" t="s">
        <v>935</v>
      </c>
      <c r="D231" s="58" t="s">
        <v>17</v>
      </c>
      <c r="E231" s="58">
        <v>1</v>
      </c>
      <c r="F231">
        <v>56</v>
      </c>
      <c r="G231">
        <v>1021</v>
      </c>
      <c r="H231" s="58" t="s">
        <v>11</v>
      </c>
      <c r="I231" s="58" t="s">
        <v>11</v>
      </c>
      <c r="J231" s="58" t="b">
        <f>IF(COUNTIFS('Player 2 Rounds'!A:A,Player_1[[#This Row],[Tournament]],'Player 2 Rounds'!C:C,Player_1[[#This Row],[Date]])&gt;0,TRUE(),FALSE())</f>
        <v>0</v>
      </c>
      <c r="K231" s="58" t="b">
        <f>IF(COUNTIFS('Player 2 Rounds'!A:A,Player_1[[#This Row],[Tournament]],'Player 2 Rounds'!C:C,Player_1[[#This Row],[Date]],'Player 2 Rounds'!D:D,Player_1[[#This Row],[Division]])&gt;0,TRUE(),FALSE())</f>
        <v>0</v>
      </c>
      <c r="L231" s="58" t="str">
        <f>RIGHT(Player_1[[#This Row],[Date]],4)</f>
        <v>2010</v>
      </c>
      <c r="M231" s="58" t="str">
        <f>LEFT(Player_1[[#This Row],[Date]],FIND("-",Player_1[[#This Row],[Date]],1)-1)</f>
        <v>12</v>
      </c>
      <c r="N231" s="58" t="str">
        <f>MID(Player_1[[#This Row],[Date]],FIND("-",Player_1[[#This Row],[Date]],1)+1,3)</f>
        <v>Sep</v>
      </c>
      <c r="O231" s="5">
        <f>DATEVALUE(Player_1[[#This Row],[Month]]&amp;" "&amp;Player_1[[#This Row],[Day]]&amp;", "&amp;Player_1[[#This Row],[Year]])</f>
        <v>40433</v>
      </c>
      <c r="P231" s="58">
        <f>COUNTIFS(A:A,Player_1[[#This Row],[Tournament]],E:E,Player_1[[#This Row],[Round]])</f>
        <v>1</v>
      </c>
      <c r="Q231" s="58" t="str">
        <f t="shared" si="3"/>
        <v>2010 13th Annual Ottawa Park Open</v>
      </c>
      <c r="R231" s="58">
        <f>SUMIFS('Player 2 Rounds'!F:F,'Player 2 Rounds'!Q:Q,Q231,'Player 2 Rounds'!E:E,E231)</f>
        <v>0</v>
      </c>
      <c r="S231" s="58">
        <f>IF(AND(Player_1[[#This Row],[Opponent Score]]&gt;0,Player_1[[#This Row],[Opponent Score]]&gt;Player_1[[#This Row],[Score]],K:K=TRUE())=TRUE(),1,0)</f>
        <v>0</v>
      </c>
    </row>
    <row r="232" spans="1:19" x14ac:dyDescent="0.25">
      <c r="A232" s="58" t="s">
        <v>347</v>
      </c>
      <c r="B232" s="58" t="s">
        <v>9</v>
      </c>
      <c r="C232" s="58" t="s">
        <v>592</v>
      </c>
      <c r="D232" s="58" t="s">
        <v>17</v>
      </c>
      <c r="E232" s="58">
        <v>1</v>
      </c>
      <c r="F232">
        <v>54</v>
      </c>
      <c r="G232">
        <v>1056</v>
      </c>
      <c r="H232" s="58" t="s">
        <v>11</v>
      </c>
      <c r="I232" s="58" t="s">
        <v>11</v>
      </c>
      <c r="J232" s="58" t="b">
        <f>IF(COUNTIFS('Player 2 Rounds'!A:A,Player_1[[#This Row],[Tournament]],'Player 2 Rounds'!C:C,Player_1[[#This Row],[Date]])&gt;0,TRUE(),FALSE())</f>
        <v>1</v>
      </c>
      <c r="K232" s="58" t="b">
        <f>IF(COUNTIFS('Player 2 Rounds'!A:A,Player_1[[#This Row],[Tournament]],'Player 2 Rounds'!C:C,Player_1[[#This Row],[Date]],'Player 2 Rounds'!D:D,Player_1[[#This Row],[Division]])&gt;0,TRUE(),FALSE())</f>
        <v>1</v>
      </c>
      <c r="L232" s="58" t="str">
        <f>RIGHT(Player_1[[#This Row],[Date]],4)</f>
        <v>2020</v>
      </c>
      <c r="M232" s="58" t="str">
        <f>LEFT(Player_1[[#This Row],[Date]],FIND("-",Player_1[[#This Row],[Date]],1)-1)</f>
        <v>11</v>
      </c>
      <c r="N232" s="58" t="str">
        <f>MID(Player_1[[#This Row],[Date]],FIND("-",Player_1[[#This Row],[Date]],1)+1,3)</f>
        <v>Sep</v>
      </c>
      <c r="O232" s="5">
        <f>DATEVALUE(Player_1[[#This Row],[Month]]&amp;" "&amp;Player_1[[#This Row],[Day]]&amp;", "&amp;Player_1[[#This Row],[Year]])</f>
        <v>44085</v>
      </c>
      <c r="P232" s="58">
        <f>COUNTIFS(A:A,Player_1[[#This Row],[Tournament]],E:E,Player_1[[#This Row],[Round]])</f>
        <v>5</v>
      </c>
      <c r="Q232" s="58" t="str">
        <f t="shared" si="3"/>
        <v>2020 DGPT - MVP Open at Maple Hill</v>
      </c>
      <c r="R232" s="58">
        <f>SUMIFS('Player 2 Rounds'!F:F,'Player 2 Rounds'!Q:Q,Q232,'Player 2 Rounds'!E:E,E232)</f>
        <v>54</v>
      </c>
      <c r="S232" s="58">
        <f>IF(AND(Player_1[[#This Row],[Opponent Score]]&gt;0,Player_1[[#This Row],[Opponent Score]]&gt;Player_1[[#This Row],[Score]],K:K=TRUE())=TRUE(),1,0)</f>
        <v>0</v>
      </c>
    </row>
    <row r="233" spans="1:19" x14ac:dyDescent="0.25">
      <c r="A233" s="58" t="s">
        <v>593</v>
      </c>
      <c r="B233" s="58" t="s">
        <v>9</v>
      </c>
      <c r="C233" s="58" t="s">
        <v>594</v>
      </c>
      <c r="D233" s="58" t="s">
        <v>17</v>
      </c>
      <c r="E233" s="58">
        <v>1</v>
      </c>
      <c r="F233">
        <v>56</v>
      </c>
      <c r="G233">
        <v>1026</v>
      </c>
      <c r="H233" s="58" t="s">
        <v>11</v>
      </c>
      <c r="I233" s="58" t="s">
        <v>11</v>
      </c>
      <c r="J233" s="58" t="b">
        <f>IF(COUNTIFS('Player 2 Rounds'!A:A,Player_1[[#This Row],[Tournament]],'Player 2 Rounds'!C:C,Player_1[[#This Row],[Date]])&gt;0,TRUE(),FALSE())</f>
        <v>1</v>
      </c>
      <c r="K233" s="58" t="b">
        <f>IF(COUNTIFS('Player 2 Rounds'!A:A,Player_1[[#This Row],[Tournament]],'Player 2 Rounds'!C:C,Player_1[[#This Row],[Date]],'Player 2 Rounds'!D:D,Player_1[[#This Row],[Division]])&gt;0,TRUE(),FALSE())</f>
        <v>1</v>
      </c>
      <c r="L233" s="58" t="str">
        <f>RIGHT(Player_1[[#This Row],[Date]],4)</f>
        <v>2020</v>
      </c>
      <c r="M233" s="58" t="str">
        <f>LEFT(Player_1[[#This Row],[Date]],FIND("-",Player_1[[#This Row],[Date]],1)-1)</f>
        <v>3</v>
      </c>
      <c r="N233" s="58" t="str">
        <f>MID(Player_1[[#This Row],[Date]],FIND("-",Player_1[[#This Row],[Date]],1)+1,3)</f>
        <v>Sep</v>
      </c>
      <c r="O233" s="5">
        <f>DATEVALUE(Player_1[[#This Row],[Month]]&amp;" "&amp;Player_1[[#This Row],[Day]]&amp;", "&amp;Player_1[[#This Row],[Year]])</f>
        <v>44077</v>
      </c>
      <c r="P233" s="58">
        <f>COUNTIFS(A:A,Player_1[[#This Row],[Tournament]],E:E,Player_1[[#This Row],[Round]])</f>
        <v>1</v>
      </c>
      <c r="Q233" s="58" t="str">
        <f t="shared" si="3"/>
        <v>2020 DGPT - Discraft's Green Mountain Championship at Smugglers' Notch Resort</v>
      </c>
      <c r="R233" s="58">
        <f>SUMIFS('Player 2 Rounds'!F:F,'Player 2 Rounds'!Q:Q,Q233,'Player 2 Rounds'!E:E,E233)</f>
        <v>52</v>
      </c>
      <c r="S233" s="58">
        <f>IF(AND(Player_1[[#This Row],[Opponent Score]]&gt;0,Player_1[[#This Row],[Opponent Score]]&gt;Player_1[[#This Row],[Score]],K:K=TRUE())=TRUE(),1,0)</f>
        <v>0</v>
      </c>
    </row>
    <row r="234" spans="1:19" x14ac:dyDescent="0.25">
      <c r="A234" s="58" t="s">
        <v>936</v>
      </c>
      <c r="B234" s="58" t="s">
        <v>14</v>
      </c>
      <c r="C234" s="58" t="s">
        <v>937</v>
      </c>
      <c r="D234" s="58" t="s">
        <v>17</v>
      </c>
      <c r="E234" s="58">
        <v>1</v>
      </c>
      <c r="F234">
        <v>68</v>
      </c>
      <c r="G234">
        <v>976</v>
      </c>
      <c r="H234" s="58" t="s">
        <v>11</v>
      </c>
      <c r="I234" s="58" t="s">
        <v>11</v>
      </c>
      <c r="J234" s="58" t="b">
        <f>IF(COUNTIFS('Player 2 Rounds'!A:A,Player_1[[#This Row],[Tournament]],'Player 2 Rounds'!C:C,Player_1[[#This Row],[Date]])&gt;0,TRUE(),FALSE())</f>
        <v>0</v>
      </c>
      <c r="K234" s="58" t="b">
        <f>IF(COUNTIFS('Player 2 Rounds'!A:A,Player_1[[#This Row],[Tournament]],'Player 2 Rounds'!C:C,Player_1[[#This Row],[Date]],'Player 2 Rounds'!D:D,Player_1[[#This Row],[Division]])&gt;0,TRUE(),FALSE())</f>
        <v>0</v>
      </c>
      <c r="L234" s="58" t="str">
        <f>RIGHT(Player_1[[#This Row],[Date]],4)</f>
        <v>2009</v>
      </c>
      <c r="M234" s="58" t="str">
        <f>LEFT(Player_1[[#This Row],[Date]],FIND("-",Player_1[[#This Row],[Date]],1)-1)</f>
        <v>26</v>
      </c>
      <c r="N234" s="58" t="str">
        <f>MID(Player_1[[#This Row],[Date]],FIND("-",Player_1[[#This Row],[Date]],1)+1,3)</f>
        <v>Sep</v>
      </c>
      <c r="O234" s="5">
        <f>DATEVALUE(Player_1[[#This Row],[Month]]&amp;" "&amp;Player_1[[#This Row],[Day]]&amp;", "&amp;Player_1[[#This Row],[Year]])</f>
        <v>40082</v>
      </c>
      <c r="P234" s="58">
        <f>COUNTIFS(A:A,Player_1[[#This Row],[Tournament]],E:E,Player_1[[#This Row],[Round]])</f>
        <v>1</v>
      </c>
      <c r="Q234" s="58" t="str">
        <f t="shared" si="3"/>
        <v>2009 Hunt at Deer Lakes</v>
      </c>
      <c r="R234" s="58">
        <f>SUMIFS('Player 2 Rounds'!F:F,'Player 2 Rounds'!Q:Q,Q234,'Player 2 Rounds'!E:E,E234)</f>
        <v>0</v>
      </c>
      <c r="S234" s="58">
        <f>IF(AND(Player_1[[#This Row],[Opponent Score]]&gt;0,Player_1[[#This Row],[Opponent Score]]&gt;Player_1[[#This Row],[Score]],K:K=TRUE())=TRUE(),1,0)</f>
        <v>0</v>
      </c>
    </row>
    <row r="235" spans="1:19" x14ac:dyDescent="0.25">
      <c r="A235" s="58" t="s">
        <v>91</v>
      </c>
      <c r="B235" s="58" t="s">
        <v>13</v>
      </c>
      <c r="C235" s="58" t="s">
        <v>159</v>
      </c>
      <c r="D235" s="58" t="s">
        <v>17</v>
      </c>
      <c r="E235" s="58">
        <v>1</v>
      </c>
      <c r="F235">
        <v>69</v>
      </c>
      <c r="G235">
        <v>1019</v>
      </c>
      <c r="H235" s="58" t="s">
        <v>11</v>
      </c>
      <c r="I235" s="58" t="s">
        <v>11</v>
      </c>
      <c r="J235" s="58" t="b">
        <f>IF(COUNTIFS('Player 2 Rounds'!A:A,Player_1[[#This Row],[Tournament]],'Player 2 Rounds'!C:C,Player_1[[#This Row],[Date]])&gt;0,TRUE(),FALSE())</f>
        <v>1</v>
      </c>
      <c r="K235" s="58" t="b">
        <f>IF(COUNTIFS('Player 2 Rounds'!A:A,Player_1[[#This Row],[Tournament]],'Player 2 Rounds'!C:C,Player_1[[#This Row],[Date]],'Player 2 Rounds'!D:D,Player_1[[#This Row],[Division]])&gt;0,TRUE(),FALSE())</f>
        <v>1</v>
      </c>
      <c r="L235" s="58" t="str">
        <f>RIGHT(Player_1[[#This Row],[Date]],4)</f>
        <v>2010</v>
      </c>
      <c r="M235" s="58" t="str">
        <f>LEFT(Player_1[[#This Row],[Date]],FIND("-",Player_1[[#This Row],[Date]],1)-1)</f>
        <v>6</v>
      </c>
      <c r="N235" s="58" t="str">
        <f>MID(Player_1[[#This Row],[Date]],FIND("-",Player_1[[#This Row],[Date]],1)+1,3)</f>
        <v>Oct</v>
      </c>
      <c r="O235" s="5">
        <f>DATEVALUE(Player_1[[#This Row],[Month]]&amp;" "&amp;Player_1[[#This Row],[Day]]&amp;", "&amp;Player_1[[#This Row],[Year]])</f>
        <v>40457</v>
      </c>
      <c r="P235" s="58">
        <f>COUNTIFS(A:A,Player_1[[#This Row],[Tournament]],E:E,Player_1[[#This Row],[Round]])</f>
        <v>3</v>
      </c>
      <c r="Q235" s="58" t="str">
        <f t="shared" si="3"/>
        <v>2010 United States Disc Golf Championship</v>
      </c>
      <c r="R235" s="58">
        <f>SUMIFS('Player 2 Rounds'!F:F,'Player 2 Rounds'!Q:Q,Q235,'Player 2 Rounds'!E:E,E235)</f>
        <v>67</v>
      </c>
      <c r="S235" s="58">
        <f>IF(AND(Player_1[[#This Row],[Opponent Score]]&gt;0,Player_1[[#This Row],[Opponent Score]]&gt;Player_1[[#This Row],[Score]],K:K=TRUE())=TRUE(),1,0)</f>
        <v>0</v>
      </c>
    </row>
    <row r="236" spans="1:19" x14ac:dyDescent="0.25">
      <c r="A236" s="58" t="s">
        <v>695</v>
      </c>
      <c r="B236" s="58" t="s">
        <v>626</v>
      </c>
      <c r="C236" s="58" t="s">
        <v>696</v>
      </c>
      <c r="D236" s="58" t="s">
        <v>17</v>
      </c>
      <c r="E236" s="58">
        <v>1</v>
      </c>
      <c r="F236">
        <v>55</v>
      </c>
      <c r="G236">
        <v>1060</v>
      </c>
      <c r="H236" s="58" t="s">
        <v>10</v>
      </c>
      <c r="I236" s="58" t="s">
        <v>10</v>
      </c>
      <c r="J236" s="58" t="b">
        <f>IF(COUNTIFS('Player 2 Rounds'!A:A,Player_1[[#This Row],[Tournament]],'Player 2 Rounds'!C:C,Player_1[[#This Row],[Date]])&gt;0,TRUE(),FALSE())</f>
        <v>1</v>
      </c>
      <c r="K236" s="58" t="b">
        <f>IF(COUNTIFS('Player 2 Rounds'!A:A,Player_1[[#This Row],[Tournament]],'Player 2 Rounds'!C:C,Player_1[[#This Row],[Date]],'Player 2 Rounds'!D:D,Player_1[[#This Row],[Division]])&gt;0,TRUE(),FALSE())</f>
        <v>1</v>
      </c>
      <c r="L236" s="58" t="str">
        <f>RIGHT(Player_1[[#This Row],[Date]],4)</f>
        <v>2022</v>
      </c>
      <c r="M236" s="58" t="str">
        <f>LEFT(Player_1[[#This Row],[Date]],FIND("-",Player_1[[#This Row],[Date]],1)-1)</f>
        <v>25</v>
      </c>
      <c r="N236" s="58" t="str">
        <f>MID(Player_1[[#This Row],[Date]],FIND("-",Player_1[[#This Row],[Date]],1)+1,3)</f>
        <v>Mar</v>
      </c>
      <c r="O236" s="5">
        <f>DATEVALUE(Player_1[[#This Row],[Month]]&amp;" "&amp;Player_1[[#This Row],[Day]]&amp;", "&amp;Player_1[[#This Row],[Year]])</f>
        <v>44645</v>
      </c>
      <c r="P236" s="58">
        <f>COUNTIFS(A:A,Player_1[[#This Row],[Tournament]],E:E,Player_1[[#This Row],[Round]])</f>
        <v>1</v>
      </c>
      <c r="Q236" s="58" t="str">
        <f t="shared" si="3"/>
        <v>2022 DGPT - 27th Annual Texas State Disc Golf Championship Presented by Latitude 64</v>
      </c>
      <c r="R236" s="58">
        <f>SUMIFS('Player 2 Rounds'!F:F,'Player 2 Rounds'!Q:Q,Q236,'Player 2 Rounds'!E:E,E236)</f>
        <v>51</v>
      </c>
      <c r="S236" s="58">
        <f>IF(AND(Player_1[[#This Row],[Opponent Score]]&gt;0,Player_1[[#This Row],[Opponent Score]]&gt;Player_1[[#This Row],[Score]],K:K=TRUE())=TRUE(),1,0)</f>
        <v>0</v>
      </c>
    </row>
    <row r="237" spans="1:19" x14ac:dyDescent="0.25">
      <c r="A237" s="58" t="s">
        <v>938</v>
      </c>
      <c r="B237" s="58" t="s">
        <v>12</v>
      </c>
      <c r="C237" s="58" t="s">
        <v>939</v>
      </c>
      <c r="D237" s="58" t="s">
        <v>17</v>
      </c>
      <c r="E237" s="58">
        <v>1</v>
      </c>
      <c r="F237">
        <v>62</v>
      </c>
      <c r="G237">
        <v>979</v>
      </c>
      <c r="H237" s="58" t="s">
        <v>11</v>
      </c>
      <c r="I237" s="58" t="s">
        <v>11</v>
      </c>
      <c r="J237" s="58" t="b">
        <f>IF(COUNTIFS('Player 2 Rounds'!A:A,Player_1[[#This Row],[Tournament]],'Player 2 Rounds'!C:C,Player_1[[#This Row],[Date]])&gt;0,TRUE(),FALSE())</f>
        <v>0</v>
      </c>
      <c r="K237" s="58" t="b">
        <f>IF(COUNTIFS('Player 2 Rounds'!A:A,Player_1[[#This Row],[Tournament]],'Player 2 Rounds'!C:C,Player_1[[#This Row],[Date]],'Player 2 Rounds'!D:D,Player_1[[#This Row],[Division]])&gt;0,TRUE(),FALSE())</f>
        <v>0</v>
      </c>
      <c r="L237" s="58" t="str">
        <f>RIGHT(Player_1[[#This Row],[Date]],4)</f>
        <v>2009</v>
      </c>
      <c r="M237" s="58" t="str">
        <f>LEFT(Player_1[[#This Row],[Date]],FIND("-",Player_1[[#This Row],[Date]],1)-1)</f>
        <v>27</v>
      </c>
      <c r="N237" s="58" t="str">
        <f>MID(Player_1[[#This Row],[Date]],FIND("-",Player_1[[#This Row],[Date]],1)+1,3)</f>
        <v>Sep</v>
      </c>
      <c r="O237" s="5">
        <f>DATEVALUE(Player_1[[#This Row],[Month]]&amp;" "&amp;Player_1[[#This Row],[Day]]&amp;", "&amp;Player_1[[#This Row],[Year]])</f>
        <v>40083</v>
      </c>
      <c r="P237" s="58">
        <f>COUNTIFS(A:A,Player_1[[#This Row],[Tournament]],E:E,Player_1[[#This Row],[Round]])</f>
        <v>1</v>
      </c>
      <c r="Q237" s="58" t="str">
        <f t="shared" si="3"/>
        <v>2009 Knobulus Maximus</v>
      </c>
      <c r="R237" s="58">
        <f>SUMIFS('Player 2 Rounds'!F:F,'Player 2 Rounds'!Q:Q,Q237,'Player 2 Rounds'!E:E,E237)</f>
        <v>0</v>
      </c>
      <c r="S237" s="58">
        <f>IF(AND(Player_1[[#This Row],[Opponent Score]]&gt;0,Player_1[[#This Row],[Opponent Score]]&gt;Player_1[[#This Row],[Score]],K:K=TRUE())=TRUE(),1,0)</f>
        <v>0</v>
      </c>
    </row>
    <row r="238" spans="1:19" x14ac:dyDescent="0.25">
      <c r="A238" s="58" t="s">
        <v>940</v>
      </c>
      <c r="B238" s="58" t="s">
        <v>9</v>
      </c>
      <c r="C238" s="58" t="s">
        <v>941</v>
      </c>
      <c r="D238" s="58" t="s">
        <v>17</v>
      </c>
      <c r="E238" s="58">
        <v>1</v>
      </c>
      <c r="F238">
        <v>57</v>
      </c>
      <c r="G238">
        <v>978</v>
      </c>
      <c r="H238" s="58" t="s">
        <v>11</v>
      </c>
      <c r="I238" s="58" t="s">
        <v>11</v>
      </c>
      <c r="J238" s="58" t="b">
        <f>IF(COUNTIFS('Player 2 Rounds'!A:A,Player_1[[#This Row],[Tournament]],'Player 2 Rounds'!C:C,Player_1[[#This Row],[Date]])&gt;0,TRUE(),FALSE())</f>
        <v>0</v>
      </c>
      <c r="K238" s="58" t="b">
        <f>IF(COUNTIFS('Player 2 Rounds'!A:A,Player_1[[#This Row],[Tournament]],'Player 2 Rounds'!C:C,Player_1[[#This Row],[Date]],'Player 2 Rounds'!D:D,Player_1[[#This Row],[Division]])&gt;0,TRUE(),FALSE())</f>
        <v>0</v>
      </c>
      <c r="L238" s="58" t="str">
        <f>RIGHT(Player_1[[#This Row],[Date]],4)</f>
        <v>2010</v>
      </c>
      <c r="M238" s="58" t="str">
        <f>LEFT(Player_1[[#This Row],[Date]],FIND("-",Player_1[[#This Row],[Date]],1)-1)</f>
        <v>21</v>
      </c>
      <c r="N238" s="58" t="str">
        <f>MID(Player_1[[#This Row],[Date]],FIND("-",Player_1[[#This Row],[Date]],1)+1,3)</f>
        <v>Aug</v>
      </c>
      <c r="O238" s="5">
        <f>DATEVALUE(Player_1[[#This Row],[Month]]&amp;" "&amp;Player_1[[#This Row],[Day]]&amp;", "&amp;Player_1[[#This Row],[Year]])</f>
        <v>40411</v>
      </c>
      <c r="P238" s="58">
        <f>COUNTIFS(A:A,Player_1[[#This Row],[Tournament]],E:E,Player_1[[#This Row],[Round]])</f>
        <v>1</v>
      </c>
      <c r="Q238" s="58" t="str">
        <f t="shared" si="3"/>
        <v>2010 Cranbury Classic</v>
      </c>
      <c r="R238" s="58">
        <f>SUMIFS('Player 2 Rounds'!F:F,'Player 2 Rounds'!Q:Q,Q238,'Player 2 Rounds'!E:E,E238)</f>
        <v>0</v>
      </c>
      <c r="S238" s="58">
        <f>IF(AND(Player_1[[#This Row],[Opponent Score]]&gt;0,Player_1[[#This Row],[Opponent Score]]&gt;Player_1[[#This Row],[Score]],K:K=TRUE())=TRUE(),1,0)</f>
        <v>0</v>
      </c>
    </row>
    <row r="239" spans="1:19" x14ac:dyDescent="0.25">
      <c r="A239" s="58" t="s">
        <v>942</v>
      </c>
      <c r="B239" s="58" t="s">
        <v>12</v>
      </c>
      <c r="C239" s="58" t="s">
        <v>943</v>
      </c>
      <c r="D239" s="58" t="s">
        <v>17</v>
      </c>
      <c r="E239" s="58">
        <v>1</v>
      </c>
      <c r="F239">
        <v>46</v>
      </c>
      <c r="G239">
        <v>986</v>
      </c>
      <c r="H239" s="58" t="s">
        <v>11</v>
      </c>
      <c r="I239" s="58" t="s">
        <v>11</v>
      </c>
      <c r="J239" s="58" t="b">
        <f>IF(COUNTIFS('Player 2 Rounds'!A:A,Player_1[[#This Row],[Tournament]],'Player 2 Rounds'!C:C,Player_1[[#This Row],[Date]])&gt;0,TRUE(),FALSE())</f>
        <v>0</v>
      </c>
      <c r="K239" s="58" t="b">
        <f>IF(COUNTIFS('Player 2 Rounds'!A:A,Player_1[[#This Row],[Tournament]],'Player 2 Rounds'!C:C,Player_1[[#This Row],[Date]],'Player 2 Rounds'!D:D,Player_1[[#This Row],[Division]])&gt;0,TRUE(),FALSE())</f>
        <v>0</v>
      </c>
      <c r="L239" s="58" t="str">
        <f>RIGHT(Player_1[[#This Row],[Date]],4)</f>
        <v>2009</v>
      </c>
      <c r="M239" s="58" t="str">
        <f>LEFT(Player_1[[#This Row],[Date]],FIND("-",Player_1[[#This Row],[Date]],1)-1)</f>
        <v>17</v>
      </c>
      <c r="N239" s="58" t="str">
        <f>MID(Player_1[[#This Row],[Date]],FIND("-",Player_1[[#This Row],[Date]],1)+1,3)</f>
        <v>Oct</v>
      </c>
      <c r="O239" s="5">
        <f>DATEVALUE(Player_1[[#This Row],[Month]]&amp;" "&amp;Player_1[[#This Row],[Day]]&amp;", "&amp;Player_1[[#This Row],[Year]])</f>
        <v>40103</v>
      </c>
      <c r="P239" s="58">
        <f>COUNTIFS(A:A,Player_1[[#This Row],[Tournament]],E:E,Player_1[[#This Row],[Round]])</f>
        <v>2</v>
      </c>
      <c r="Q239" s="58" t="str">
        <f t="shared" si="3"/>
        <v>2009 Flag City Classic Open</v>
      </c>
      <c r="R239" s="58">
        <f>SUMIFS('Player 2 Rounds'!F:F,'Player 2 Rounds'!Q:Q,Q239,'Player 2 Rounds'!E:E,E239)</f>
        <v>0</v>
      </c>
      <c r="S239" s="58">
        <f>IF(AND(Player_1[[#This Row],[Opponent Score]]&gt;0,Player_1[[#This Row],[Opponent Score]]&gt;Player_1[[#This Row],[Score]],K:K=TRUE())=TRUE(),1,0)</f>
        <v>0</v>
      </c>
    </row>
    <row r="240" spans="1:19" x14ac:dyDescent="0.25">
      <c r="A240" s="58" t="s">
        <v>944</v>
      </c>
      <c r="B240" s="58" t="s">
        <v>12</v>
      </c>
      <c r="C240" s="58" t="s">
        <v>945</v>
      </c>
      <c r="D240" s="58" t="s">
        <v>17</v>
      </c>
      <c r="E240" s="58">
        <v>1</v>
      </c>
      <c r="F240">
        <v>46</v>
      </c>
      <c r="G240">
        <v>1030</v>
      </c>
      <c r="H240" s="58" t="s">
        <v>11</v>
      </c>
      <c r="I240" s="58" t="s">
        <v>11</v>
      </c>
      <c r="J240" s="58" t="b">
        <f>IF(COUNTIFS('Player 2 Rounds'!A:A,Player_1[[#This Row],[Tournament]],'Player 2 Rounds'!C:C,Player_1[[#This Row],[Date]])&gt;0,TRUE(),FALSE())</f>
        <v>0</v>
      </c>
      <c r="K240" s="58" t="b">
        <f>IF(COUNTIFS('Player 2 Rounds'!A:A,Player_1[[#This Row],[Tournament]],'Player 2 Rounds'!C:C,Player_1[[#This Row],[Date]],'Player 2 Rounds'!D:D,Player_1[[#This Row],[Division]])&gt;0,TRUE(),FALSE())</f>
        <v>0</v>
      </c>
      <c r="L240" s="58" t="str">
        <f>RIGHT(Player_1[[#This Row],[Date]],4)</f>
        <v>2009</v>
      </c>
      <c r="M240" s="58" t="str">
        <f>LEFT(Player_1[[#This Row],[Date]],FIND("-",Player_1[[#This Row],[Date]],1)-1)</f>
        <v>24</v>
      </c>
      <c r="N240" s="58" t="str">
        <f>MID(Player_1[[#This Row],[Date]],FIND("-",Player_1[[#This Row],[Date]],1)+1,3)</f>
        <v>Oct</v>
      </c>
      <c r="O240" s="5">
        <f>DATEVALUE(Player_1[[#This Row],[Month]]&amp;" "&amp;Player_1[[#This Row],[Day]]&amp;", "&amp;Player_1[[#This Row],[Year]])</f>
        <v>40110</v>
      </c>
      <c r="P240" s="58">
        <f>COUNTIFS(A:A,Player_1[[#This Row],[Tournament]],E:E,Player_1[[#This Row],[Round]])</f>
        <v>1</v>
      </c>
      <c r="Q240" s="58" t="str">
        <f t="shared" si="3"/>
        <v>2009 Stark County Disc Golf Associations "Shoot the Moon 09"</v>
      </c>
      <c r="R240" s="58">
        <f>SUMIFS('Player 2 Rounds'!F:F,'Player 2 Rounds'!Q:Q,Q240,'Player 2 Rounds'!E:E,E240)</f>
        <v>0</v>
      </c>
      <c r="S240" s="58">
        <f>IF(AND(Player_1[[#This Row],[Opponent Score]]&gt;0,Player_1[[#This Row],[Opponent Score]]&gt;Player_1[[#This Row],[Score]],K:K=TRUE())=TRUE(),1,0)</f>
        <v>0</v>
      </c>
    </row>
    <row r="241" spans="1:19" x14ac:dyDescent="0.25">
      <c r="A241" s="58" t="s">
        <v>620</v>
      </c>
      <c r="B241" s="58" t="s">
        <v>164</v>
      </c>
      <c r="C241" s="58" t="s">
        <v>621</v>
      </c>
      <c r="D241" s="58" t="s">
        <v>17</v>
      </c>
      <c r="E241" s="58">
        <v>1</v>
      </c>
      <c r="F241">
        <v>50</v>
      </c>
      <c r="G241">
        <v>1072</v>
      </c>
      <c r="H241" s="58" t="s">
        <v>11</v>
      </c>
      <c r="I241" s="58" t="s">
        <v>11</v>
      </c>
      <c r="J241" s="58" t="b">
        <f>IF(COUNTIFS('Player 2 Rounds'!A:A,Player_1[[#This Row],[Tournament]],'Player 2 Rounds'!C:C,Player_1[[#This Row],[Date]])&gt;0,TRUE(),FALSE())</f>
        <v>1</v>
      </c>
      <c r="K241" s="58" t="b">
        <f>IF(COUNTIFS('Player 2 Rounds'!A:A,Player_1[[#This Row],[Tournament]],'Player 2 Rounds'!C:C,Player_1[[#This Row],[Date]],'Player 2 Rounds'!D:D,Player_1[[#This Row],[Division]])&gt;0,TRUE(),FALSE())</f>
        <v>1</v>
      </c>
      <c r="L241" s="58" t="str">
        <f>RIGHT(Player_1[[#This Row],[Date]],4)</f>
        <v>2021</v>
      </c>
      <c r="M241" s="58" t="str">
        <f>LEFT(Player_1[[#This Row],[Date]],FIND("-",Player_1[[#This Row],[Date]],1)-1)</f>
        <v>19</v>
      </c>
      <c r="N241" s="58" t="str">
        <f>MID(Player_1[[#This Row],[Date]],FIND("-",Player_1[[#This Row],[Date]],1)+1,3)</f>
        <v>Mar</v>
      </c>
      <c r="O241" s="5">
        <f>DATEVALUE(Player_1[[#This Row],[Month]]&amp;" "&amp;Player_1[[#This Row],[Day]]&amp;", "&amp;Player_1[[#This Row],[Year]])</f>
        <v>44274</v>
      </c>
      <c r="P241" s="58">
        <f>COUNTIFS(A:A,Player_1[[#This Row],[Tournament]],E:E,Player_1[[#This Row],[Round]])</f>
        <v>1</v>
      </c>
      <c r="Q241" s="58" t="str">
        <f t="shared" si="3"/>
        <v>2021 Discraft presents The Open at Belton a DGPT Silver Series Event</v>
      </c>
      <c r="R241" s="58">
        <f>SUMIFS('Player 2 Rounds'!F:F,'Player 2 Rounds'!Q:Q,Q241,'Player 2 Rounds'!E:E,E241)</f>
        <v>49</v>
      </c>
      <c r="S241" s="58">
        <f>IF(AND(Player_1[[#This Row],[Opponent Score]]&gt;0,Player_1[[#This Row],[Opponent Score]]&gt;Player_1[[#This Row],[Score]],K:K=TRUE())=TRUE(),1,0)</f>
        <v>0</v>
      </c>
    </row>
    <row r="242" spans="1:19" x14ac:dyDescent="0.25">
      <c r="A242" s="58" t="s">
        <v>611</v>
      </c>
      <c r="B242" s="58" t="s">
        <v>58</v>
      </c>
      <c r="C242" s="58" t="s">
        <v>612</v>
      </c>
      <c r="D242" s="58" t="s">
        <v>17</v>
      </c>
      <c r="E242" s="58">
        <v>1</v>
      </c>
      <c r="F242">
        <v>56</v>
      </c>
      <c r="G242">
        <v>1047</v>
      </c>
      <c r="H242" s="58" t="s">
        <v>11</v>
      </c>
      <c r="I242" s="58" t="s">
        <v>11</v>
      </c>
      <c r="J242" s="58" t="b">
        <f>IF(COUNTIFS('Player 2 Rounds'!A:A,Player_1[[#This Row],[Tournament]],'Player 2 Rounds'!C:C,Player_1[[#This Row],[Date]])&gt;0,TRUE(),FALSE())</f>
        <v>1</v>
      </c>
      <c r="K242" s="58" t="b">
        <f>IF(COUNTIFS('Player 2 Rounds'!A:A,Player_1[[#This Row],[Tournament]],'Player 2 Rounds'!C:C,Player_1[[#This Row],[Date]],'Player 2 Rounds'!D:D,Player_1[[#This Row],[Division]])&gt;0,TRUE(),FALSE())</f>
        <v>1</v>
      </c>
      <c r="L242" s="58" t="str">
        <f>RIGHT(Player_1[[#This Row],[Date]],4)</f>
        <v>2021</v>
      </c>
      <c r="M242" s="58" t="str">
        <f>LEFT(Player_1[[#This Row],[Date]],FIND("-",Player_1[[#This Row],[Date]],1)-1)</f>
        <v>12</v>
      </c>
      <c r="N242" s="58" t="str">
        <f>MID(Player_1[[#This Row],[Date]],FIND("-",Player_1[[#This Row],[Date]],1)+1,3)</f>
        <v>Mar</v>
      </c>
      <c r="O242" s="5">
        <f>DATEVALUE(Player_1[[#This Row],[Month]]&amp;" "&amp;Player_1[[#This Row],[Day]]&amp;", "&amp;Player_1[[#This Row],[Year]])</f>
        <v>44267</v>
      </c>
      <c r="P242" s="58">
        <f>COUNTIFS(A:A,Player_1[[#This Row],[Tournament]],E:E,Player_1[[#This Row],[Round]])</f>
        <v>3</v>
      </c>
      <c r="Q242" s="58" t="str">
        <f t="shared" si="3"/>
        <v>2021 DGPT - Waco Annual Charity Open presented by Prodigy Disc</v>
      </c>
      <c r="R242" s="58">
        <f>SUMIFS('Player 2 Rounds'!F:F,'Player 2 Rounds'!Q:Q,Q242,'Player 2 Rounds'!E:E,E242)</f>
        <v>59</v>
      </c>
      <c r="S242" s="58">
        <f>IF(AND(Player_1[[#This Row],[Opponent Score]]&gt;0,Player_1[[#This Row],[Opponent Score]]&gt;Player_1[[#This Row],[Score]],K:K=TRUE())=TRUE(),1,0)</f>
        <v>1</v>
      </c>
    </row>
    <row r="243" spans="1:19" x14ac:dyDescent="0.25">
      <c r="A243" s="58" t="s">
        <v>579</v>
      </c>
      <c r="B243" s="58" t="s">
        <v>58</v>
      </c>
      <c r="C243" s="58" t="s">
        <v>580</v>
      </c>
      <c r="D243" s="58" t="s">
        <v>17</v>
      </c>
      <c r="E243" s="58">
        <v>1</v>
      </c>
      <c r="F243">
        <v>49</v>
      </c>
      <c r="G243">
        <v>1063</v>
      </c>
      <c r="H243" s="58" t="s">
        <v>11</v>
      </c>
      <c r="I243" s="58" t="s">
        <v>11</v>
      </c>
      <c r="J243" s="58" t="b">
        <f>IF(COUNTIFS('Player 2 Rounds'!A:A,Player_1[[#This Row],[Tournament]],'Player 2 Rounds'!C:C,Player_1[[#This Row],[Date]])&gt;0,TRUE(),FALSE())</f>
        <v>1</v>
      </c>
      <c r="K243" s="58" t="b">
        <f>IF(COUNTIFS('Player 2 Rounds'!A:A,Player_1[[#This Row],[Tournament]],'Player 2 Rounds'!C:C,Player_1[[#This Row],[Date]],'Player 2 Rounds'!D:D,Player_1[[#This Row],[Division]])&gt;0,TRUE(),FALSE())</f>
        <v>1</v>
      </c>
      <c r="L243" s="58" t="str">
        <f>RIGHT(Player_1[[#This Row],[Date]],4)</f>
        <v>2021</v>
      </c>
      <c r="M243" s="58" t="str">
        <f>LEFT(Player_1[[#This Row],[Date]],FIND("-",Player_1[[#This Row],[Date]],1)-1)</f>
        <v>25</v>
      </c>
      <c r="N243" s="58" t="str">
        <f>MID(Player_1[[#This Row],[Date]],FIND("-",Player_1[[#This Row],[Date]],1)+1,3)</f>
        <v>Feb</v>
      </c>
      <c r="O243" s="5">
        <f>DATEVALUE(Player_1[[#This Row],[Month]]&amp;" "&amp;Player_1[[#This Row],[Day]]&amp;", "&amp;Player_1[[#This Row],[Year]])</f>
        <v>44252</v>
      </c>
      <c r="P243" s="58">
        <f>COUNTIFS(A:A,Player_1[[#This Row],[Tournament]],E:E,Player_1[[#This Row],[Round]])</f>
        <v>2</v>
      </c>
      <c r="Q243" s="58" t="str">
        <f t="shared" si="3"/>
        <v>2021 DGPT - Las Vegas Challenge presented by Innova</v>
      </c>
      <c r="R243" s="58">
        <f>SUMIFS('Player 2 Rounds'!F:F,'Player 2 Rounds'!Q:Q,Q243,'Player 2 Rounds'!E:E,E243)</f>
        <v>48</v>
      </c>
      <c r="S243" s="58">
        <f>IF(AND(Player_1[[#This Row],[Opponent Score]]&gt;0,Player_1[[#This Row],[Opponent Score]]&gt;Player_1[[#This Row],[Score]],K:K=TRUE())=TRUE(),1,0)</f>
        <v>0</v>
      </c>
    </row>
    <row r="244" spans="1:19" x14ac:dyDescent="0.25">
      <c r="A244" s="58" t="s">
        <v>666</v>
      </c>
      <c r="B244" s="58" t="s">
        <v>9</v>
      </c>
      <c r="C244" s="58" t="s">
        <v>667</v>
      </c>
      <c r="D244" s="58" t="s">
        <v>17</v>
      </c>
      <c r="E244" s="58">
        <v>1</v>
      </c>
      <c r="F244">
        <v>56</v>
      </c>
      <c r="G244">
        <v>1032</v>
      </c>
      <c r="H244" s="58" t="s">
        <v>10</v>
      </c>
      <c r="I244" s="58" t="s">
        <v>10</v>
      </c>
      <c r="J244" s="58" t="b">
        <f>IF(COUNTIFS('Player 2 Rounds'!A:A,Player_1[[#This Row],[Tournament]],'Player 2 Rounds'!C:C,Player_1[[#This Row],[Date]])&gt;0,TRUE(),FALSE())</f>
        <v>1</v>
      </c>
      <c r="K244" s="58" t="b">
        <f>IF(COUNTIFS('Player 2 Rounds'!A:A,Player_1[[#This Row],[Tournament]],'Player 2 Rounds'!C:C,Player_1[[#This Row],[Date]],'Player 2 Rounds'!D:D,Player_1[[#This Row],[Division]])&gt;0,TRUE(),FALSE())</f>
        <v>1</v>
      </c>
      <c r="L244" s="58" t="str">
        <f>RIGHT(Player_1[[#This Row],[Date]],4)</f>
        <v>2022</v>
      </c>
      <c r="M244" s="58" t="str">
        <f>LEFT(Player_1[[#This Row],[Date]],FIND("-",Player_1[[#This Row],[Date]],1)-1)</f>
        <v>18</v>
      </c>
      <c r="N244" s="58" t="str">
        <f>MID(Player_1[[#This Row],[Date]],FIND("-",Player_1[[#This Row],[Date]],1)+1,3)</f>
        <v>Mar</v>
      </c>
      <c r="O244" s="5">
        <f>DATEVALUE(Player_1[[#This Row],[Month]]&amp;" "&amp;Player_1[[#This Row],[Day]]&amp;", "&amp;Player_1[[#This Row],[Year]])</f>
        <v>44638</v>
      </c>
      <c r="P244" s="58">
        <f>COUNTIFS(A:A,Player_1[[#This Row],[Tournament]],E:E,Player_1[[#This Row],[Round]])</f>
        <v>1</v>
      </c>
      <c r="Q244" s="58" t="str">
        <f t="shared" si="3"/>
        <v>2022 Discraft presents THE OPEN at BELTON, a DGPT Silver Series Event</v>
      </c>
      <c r="R244" s="58">
        <f>SUMIFS('Player 2 Rounds'!F:F,'Player 2 Rounds'!Q:Q,Q244,'Player 2 Rounds'!E:E,E244)</f>
        <v>58</v>
      </c>
      <c r="S244" s="58">
        <f>IF(AND(Player_1[[#This Row],[Opponent Score]]&gt;0,Player_1[[#This Row],[Opponent Score]]&gt;Player_1[[#This Row],[Score]],K:K=TRUE())=TRUE(),1,0)</f>
        <v>1</v>
      </c>
    </row>
    <row r="245" spans="1:19" x14ac:dyDescent="0.25">
      <c r="A245" s="58" t="s">
        <v>946</v>
      </c>
      <c r="B245" s="58" t="s">
        <v>9</v>
      </c>
      <c r="C245" s="58" t="s">
        <v>947</v>
      </c>
      <c r="D245" s="58" t="s">
        <v>17</v>
      </c>
      <c r="E245" s="58">
        <v>1</v>
      </c>
      <c r="F245">
        <v>45</v>
      </c>
      <c r="G245">
        <v>1083</v>
      </c>
      <c r="H245" s="58" t="s">
        <v>11</v>
      </c>
      <c r="I245" s="58" t="s">
        <v>11</v>
      </c>
      <c r="J245" s="58" t="b">
        <f>IF(COUNTIFS('Player 2 Rounds'!A:A,Player_1[[#This Row],[Tournament]],'Player 2 Rounds'!C:C,Player_1[[#This Row],[Date]])&gt;0,TRUE(),FALSE())</f>
        <v>0</v>
      </c>
      <c r="K245" s="58" t="b">
        <f>IF(COUNTIFS('Player 2 Rounds'!A:A,Player_1[[#This Row],[Tournament]],'Player 2 Rounds'!C:C,Player_1[[#This Row],[Date]],'Player 2 Rounds'!D:D,Player_1[[#This Row],[Division]])&gt;0,TRUE(),FALSE())</f>
        <v>0</v>
      </c>
      <c r="L245" s="58" t="str">
        <f>RIGHT(Player_1[[#This Row],[Date]],4)</f>
        <v>2020</v>
      </c>
      <c r="M245" s="58" t="str">
        <f>LEFT(Player_1[[#This Row],[Date]],FIND("-",Player_1[[#This Row],[Date]],1)-1)</f>
        <v>30</v>
      </c>
      <c r="N245" s="58" t="str">
        <f>MID(Player_1[[#This Row],[Date]],FIND("-",Player_1[[#This Row],[Date]],1)+1,3)</f>
        <v>Oct</v>
      </c>
      <c r="O245" s="5">
        <f>DATEVALUE(Player_1[[#This Row],[Month]]&amp;" "&amp;Player_1[[#This Row],[Day]]&amp;", "&amp;Player_1[[#This Row],[Year]])</f>
        <v>44134</v>
      </c>
      <c r="P245" s="58">
        <f>COUNTIFS(A:A,Player_1[[#This Row],[Tournament]],E:E,Player_1[[#This Row],[Round]])</f>
        <v>1</v>
      </c>
      <c r="Q245" s="58" t="str">
        <f t="shared" si="3"/>
        <v>2020 Hub City Halloween Open sponsored by The Great Courses of South Carolina</v>
      </c>
      <c r="R245" s="58">
        <f>SUMIFS('Player 2 Rounds'!F:F,'Player 2 Rounds'!Q:Q,Q245,'Player 2 Rounds'!E:E,E245)</f>
        <v>0</v>
      </c>
      <c r="S245" s="58">
        <f>IF(AND(Player_1[[#This Row],[Opponent Score]]&gt;0,Player_1[[#This Row],[Opponent Score]]&gt;Player_1[[#This Row],[Score]],K:K=TRUE())=TRUE(),1,0)</f>
        <v>0</v>
      </c>
    </row>
    <row r="246" spans="1:19" x14ac:dyDescent="0.25">
      <c r="A246" s="58" t="s">
        <v>948</v>
      </c>
      <c r="B246" s="58" t="s">
        <v>934</v>
      </c>
      <c r="C246" s="58" t="s">
        <v>949</v>
      </c>
      <c r="D246" s="58" t="s">
        <v>17</v>
      </c>
      <c r="E246" s="58">
        <v>1</v>
      </c>
      <c r="F246">
        <v>57</v>
      </c>
      <c r="G246">
        <v>1006</v>
      </c>
      <c r="H246" s="58" t="s">
        <v>11</v>
      </c>
      <c r="I246" s="58" t="s">
        <v>11</v>
      </c>
      <c r="J246" s="58" t="b">
        <f>IF(COUNTIFS('Player 2 Rounds'!A:A,Player_1[[#This Row],[Tournament]],'Player 2 Rounds'!C:C,Player_1[[#This Row],[Date]])&gt;0,TRUE(),FALSE())</f>
        <v>0</v>
      </c>
      <c r="K246" s="58" t="b">
        <f>IF(COUNTIFS('Player 2 Rounds'!A:A,Player_1[[#This Row],[Tournament]],'Player 2 Rounds'!C:C,Player_1[[#This Row],[Date]],'Player 2 Rounds'!D:D,Player_1[[#This Row],[Division]])&gt;0,TRUE(),FALSE())</f>
        <v>0</v>
      </c>
      <c r="L246" s="58" t="str">
        <f>RIGHT(Player_1[[#This Row],[Date]],4)</f>
        <v>2010</v>
      </c>
      <c r="M246" s="58" t="str">
        <f>LEFT(Player_1[[#This Row],[Date]],FIND("-",Player_1[[#This Row],[Date]],1)-1)</f>
        <v>5</v>
      </c>
      <c r="N246" s="58" t="str">
        <f>MID(Player_1[[#This Row],[Date]],FIND("-",Player_1[[#This Row],[Date]],1)+1,3)</f>
        <v>Sep</v>
      </c>
      <c r="O246" s="5">
        <f>DATEVALUE(Player_1[[#This Row],[Month]]&amp;" "&amp;Player_1[[#This Row],[Day]]&amp;", "&amp;Player_1[[#This Row],[Year]])</f>
        <v>40426</v>
      </c>
      <c r="P246" s="58">
        <f>COUNTIFS(A:A,Player_1[[#This Row],[Tournament]],E:E,Player_1[[#This Row],[Round]])</f>
        <v>1</v>
      </c>
      <c r="Q246" s="58" t="str">
        <f t="shared" si="3"/>
        <v>2010 Cleveland Rock</v>
      </c>
      <c r="R246" s="58">
        <f>SUMIFS('Player 2 Rounds'!F:F,'Player 2 Rounds'!Q:Q,Q246,'Player 2 Rounds'!E:E,E246)</f>
        <v>0</v>
      </c>
      <c r="S246" s="58">
        <f>IF(AND(Player_1[[#This Row],[Opponent Score]]&gt;0,Player_1[[#This Row],[Opponent Score]]&gt;Player_1[[#This Row],[Score]],K:K=TRUE())=TRUE(),1,0)</f>
        <v>0</v>
      </c>
    </row>
    <row r="247" spans="1:19" x14ac:dyDescent="0.25">
      <c r="A247" s="58" t="s">
        <v>950</v>
      </c>
      <c r="B247" s="58" t="s">
        <v>58</v>
      </c>
      <c r="C247" s="58" t="s">
        <v>951</v>
      </c>
      <c r="D247" s="58" t="s">
        <v>17</v>
      </c>
      <c r="E247" s="58">
        <v>1</v>
      </c>
      <c r="F247">
        <v>93</v>
      </c>
      <c r="G247">
        <v>1021</v>
      </c>
      <c r="H247" s="58" t="s">
        <v>11</v>
      </c>
      <c r="I247" s="58" t="s">
        <v>11</v>
      </c>
      <c r="J247" s="58" t="b">
        <f>IF(COUNTIFS('Player 2 Rounds'!A:A,Player_1[[#This Row],[Tournament]],'Player 2 Rounds'!C:C,Player_1[[#This Row],[Date]])&gt;0,TRUE(),FALSE())</f>
        <v>0</v>
      </c>
      <c r="K247" s="58" t="b">
        <f>IF(COUNTIFS('Player 2 Rounds'!A:A,Player_1[[#This Row],[Tournament]],'Player 2 Rounds'!C:C,Player_1[[#This Row],[Date]],'Player 2 Rounds'!D:D,Player_1[[#This Row],[Division]])&gt;0,TRUE(),FALSE())</f>
        <v>0</v>
      </c>
      <c r="L247" s="58" t="str">
        <f>RIGHT(Player_1[[#This Row],[Date]],4)</f>
        <v>2010</v>
      </c>
      <c r="M247" s="58" t="str">
        <f>LEFT(Player_1[[#This Row],[Date]],FIND("-",Player_1[[#This Row],[Date]],1)-1)</f>
        <v>27</v>
      </c>
      <c r="N247" s="58" t="str">
        <f>MID(Player_1[[#This Row],[Date]],FIND("-",Player_1[[#This Row],[Date]],1)+1,3)</f>
        <v>Aug</v>
      </c>
      <c r="O247" s="5">
        <f>DATEVALUE(Player_1[[#This Row],[Month]]&amp;" "&amp;Player_1[[#This Row],[Day]]&amp;", "&amp;Player_1[[#This Row],[Year]])</f>
        <v>40417</v>
      </c>
      <c r="P247" s="58">
        <f>COUNTIFS(A:A,Player_1[[#This Row],[Tournament]],E:E,Player_1[[#This Row],[Round]])</f>
        <v>1</v>
      </c>
      <c r="Q247" s="58" t="str">
        <f t="shared" si="3"/>
        <v>2010 Skylands Classic at Blue Mountain</v>
      </c>
      <c r="R247" s="58">
        <f>SUMIFS('Player 2 Rounds'!F:F,'Player 2 Rounds'!Q:Q,Q247,'Player 2 Rounds'!E:E,E247)</f>
        <v>0</v>
      </c>
      <c r="S247" s="58">
        <f>IF(AND(Player_1[[#This Row],[Opponent Score]]&gt;0,Player_1[[#This Row],[Opponent Score]]&gt;Player_1[[#This Row],[Score]],K:K=TRUE())=TRUE(),1,0)</f>
        <v>0</v>
      </c>
    </row>
    <row r="248" spans="1:19" x14ac:dyDescent="0.25">
      <c r="A248" s="58" t="s">
        <v>611</v>
      </c>
      <c r="B248" s="58" t="s">
        <v>626</v>
      </c>
      <c r="C248" s="58" t="s">
        <v>670</v>
      </c>
      <c r="D248" s="58" t="s">
        <v>17</v>
      </c>
      <c r="E248" s="58">
        <v>1</v>
      </c>
      <c r="F248">
        <v>58</v>
      </c>
      <c r="G248">
        <v>1055</v>
      </c>
      <c r="H248" s="58" t="s">
        <v>10</v>
      </c>
      <c r="I248" s="58" t="s">
        <v>10</v>
      </c>
      <c r="J248" s="58" t="b">
        <f>IF(COUNTIFS('Player 2 Rounds'!A:A,Player_1[[#This Row],[Tournament]],'Player 2 Rounds'!C:C,Player_1[[#This Row],[Date]])&gt;0,TRUE(),FALSE())</f>
        <v>1</v>
      </c>
      <c r="K248" s="58" t="b">
        <f>IF(COUNTIFS('Player 2 Rounds'!A:A,Player_1[[#This Row],[Tournament]],'Player 2 Rounds'!C:C,Player_1[[#This Row],[Date]],'Player 2 Rounds'!D:D,Player_1[[#This Row],[Division]])&gt;0,TRUE(),FALSE())</f>
        <v>1</v>
      </c>
      <c r="L248" s="58" t="str">
        <f>RIGHT(Player_1[[#This Row],[Date]],4)</f>
        <v>2022</v>
      </c>
      <c r="M248" s="58" t="str">
        <f>LEFT(Player_1[[#This Row],[Date]],FIND("-",Player_1[[#This Row],[Date]],1)-1)</f>
        <v>11</v>
      </c>
      <c r="N248" s="58" t="str">
        <f>MID(Player_1[[#This Row],[Date]],FIND("-",Player_1[[#This Row],[Date]],1)+1,3)</f>
        <v>Mar</v>
      </c>
      <c r="O248" s="5">
        <f>DATEVALUE(Player_1[[#This Row],[Month]]&amp;" "&amp;Player_1[[#This Row],[Day]]&amp;", "&amp;Player_1[[#This Row],[Year]])</f>
        <v>44631</v>
      </c>
      <c r="P248" s="58">
        <f>COUNTIFS(A:A,Player_1[[#This Row],[Tournament]],E:E,Player_1[[#This Row],[Round]])</f>
        <v>3</v>
      </c>
      <c r="Q248" s="58" t="str">
        <f t="shared" si="3"/>
        <v>2022 DGPT - Waco Annual Charity Open presented by Prodigy Disc</v>
      </c>
      <c r="R248" s="58">
        <f>SUMIFS('Player 2 Rounds'!F:F,'Player 2 Rounds'!Q:Q,Q248,'Player 2 Rounds'!E:E,E248)</f>
        <v>55</v>
      </c>
      <c r="S248" s="58">
        <f>IF(AND(Player_1[[#This Row],[Opponent Score]]&gt;0,Player_1[[#This Row],[Opponent Score]]&gt;Player_1[[#This Row],[Score]],K:K=TRUE())=TRUE(),1,0)</f>
        <v>0</v>
      </c>
    </row>
    <row r="249" spans="1:19" x14ac:dyDescent="0.25">
      <c r="A249" s="58" t="s">
        <v>685</v>
      </c>
      <c r="B249" s="58" t="s">
        <v>626</v>
      </c>
      <c r="C249" s="58" t="s">
        <v>686</v>
      </c>
      <c r="D249" s="58" t="s">
        <v>17</v>
      </c>
      <c r="E249" s="58">
        <v>1</v>
      </c>
      <c r="F249">
        <v>62</v>
      </c>
      <c r="G249">
        <v>1043</v>
      </c>
      <c r="H249" s="58" t="s">
        <v>10</v>
      </c>
      <c r="I249" s="58" t="s">
        <v>10</v>
      </c>
      <c r="J249" s="58" t="b">
        <f>IF(COUNTIFS('Player 2 Rounds'!A:A,Player_1[[#This Row],[Tournament]],'Player 2 Rounds'!C:C,Player_1[[#This Row],[Date]])&gt;0,TRUE(),FALSE())</f>
        <v>1</v>
      </c>
      <c r="K249" s="58" t="b">
        <f>IF(COUNTIFS('Player 2 Rounds'!A:A,Player_1[[#This Row],[Tournament]],'Player 2 Rounds'!C:C,Player_1[[#This Row],[Date]],'Player 2 Rounds'!D:D,Player_1[[#This Row],[Division]])&gt;0,TRUE(),FALSE())</f>
        <v>1</v>
      </c>
      <c r="L249" s="58" t="str">
        <f>RIGHT(Player_1[[#This Row],[Date]],4)</f>
        <v>2022</v>
      </c>
      <c r="M249" s="58" t="str">
        <f>LEFT(Player_1[[#This Row],[Date]],FIND("-",Player_1[[#This Row],[Date]],1)-1)</f>
        <v>28</v>
      </c>
      <c r="N249" s="58" t="str">
        <f>MID(Player_1[[#This Row],[Date]],FIND("-",Player_1[[#This Row],[Date]],1)+1,3)</f>
        <v>Apr</v>
      </c>
      <c r="O249" s="5">
        <f>DATEVALUE(Player_1[[#This Row],[Month]]&amp;" "&amp;Player_1[[#This Row],[Day]]&amp;", "&amp;Player_1[[#This Row],[Year]])</f>
        <v>44679</v>
      </c>
      <c r="P249" s="58">
        <f>COUNTIFS(A:A,Player_1[[#This Row],[Tournament]],E:E,Player_1[[#This Row],[Round]])</f>
        <v>2</v>
      </c>
      <c r="Q249" s="58" t="str">
        <f t="shared" si="3"/>
        <v>2022 DGPT - Dynamic Discs Open</v>
      </c>
      <c r="R249" s="58">
        <f>SUMIFS('Player 2 Rounds'!F:F,'Player 2 Rounds'!Q:Q,Q249,'Player 2 Rounds'!E:E,E249)</f>
        <v>61</v>
      </c>
      <c r="S249" s="58">
        <f>IF(AND(Player_1[[#This Row],[Opponent Score]]&gt;0,Player_1[[#This Row],[Opponent Score]]&gt;Player_1[[#This Row],[Score]],K:K=TRUE())=TRUE(),1,0)</f>
        <v>0</v>
      </c>
    </row>
    <row r="250" spans="1:19" x14ac:dyDescent="0.25">
      <c r="A250" s="58" t="s">
        <v>952</v>
      </c>
      <c r="B250" s="58" t="s">
        <v>9</v>
      </c>
      <c r="C250" s="58" t="s">
        <v>953</v>
      </c>
      <c r="D250" s="58" t="s">
        <v>17</v>
      </c>
      <c r="E250" s="58">
        <v>1</v>
      </c>
      <c r="F250">
        <v>53</v>
      </c>
      <c r="G250">
        <v>1045</v>
      </c>
      <c r="H250" s="58" t="s">
        <v>11</v>
      </c>
      <c r="I250" s="58" t="s">
        <v>11</v>
      </c>
      <c r="J250" s="58" t="b">
        <f>IF(COUNTIFS('Player 2 Rounds'!A:A,Player_1[[#This Row],[Tournament]],'Player 2 Rounds'!C:C,Player_1[[#This Row],[Date]])&gt;0,TRUE(),FALSE())</f>
        <v>0</v>
      </c>
      <c r="K250" s="58" t="b">
        <f>IF(COUNTIFS('Player 2 Rounds'!A:A,Player_1[[#This Row],[Tournament]],'Player 2 Rounds'!C:C,Player_1[[#This Row],[Date]],'Player 2 Rounds'!D:D,Player_1[[#This Row],[Division]])&gt;0,TRUE(),FALSE())</f>
        <v>0</v>
      </c>
      <c r="L250" s="58" t="str">
        <f>RIGHT(Player_1[[#This Row],[Date]],4)</f>
        <v>2020</v>
      </c>
      <c r="M250" s="58" t="str">
        <f>LEFT(Player_1[[#This Row],[Date]],FIND("-",Player_1[[#This Row],[Date]],1)-1)</f>
        <v>10</v>
      </c>
      <c r="N250" s="58" t="str">
        <f>MID(Player_1[[#This Row],[Date]],FIND("-",Player_1[[#This Row],[Date]],1)+1,3)</f>
        <v>Jul</v>
      </c>
      <c r="O250" s="5">
        <f>DATEVALUE(Player_1[[#This Row],[Month]]&amp;" "&amp;Player_1[[#This Row],[Day]]&amp;", "&amp;Player_1[[#This Row],[Year]])</f>
        <v>44022</v>
      </c>
      <c r="P250" s="58">
        <f>COUNTIFS(A:A,Player_1[[#This Row],[Tournament]],E:E,Player_1[[#This Row],[Round]])</f>
        <v>1</v>
      </c>
      <c r="Q250" s="58" t="str">
        <f t="shared" si="3"/>
        <v>2020 DGPT Silver Series Silver Cup XX Pro presented by Discmania &amp; Rollin' Ridge (GDG $5K/$10K event)</v>
      </c>
      <c r="R250" s="58">
        <f>SUMIFS('Player 2 Rounds'!F:F,'Player 2 Rounds'!Q:Q,Q250,'Player 2 Rounds'!E:E,E250)</f>
        <v>0</v>
      </c>
      <c r="S250" s="58">
        <f>IF(AND(Player_1[[#This Row],[Opponent Score]]&gt;0,Player_1[[#This Row],[Opponent Score]]&gt;Player_1[[#This Row],[Score]],K:K=TRUE())=TRUE(),1,0)</f>
        <v>0</v>
      </c>
    </row>
    <row r="251" spans="1:19" x14ac:dyDescent="0.25">
      <c r="A251" s="58" t="s">
        <v>954</v>
      </c>
      <c r="B251" s="58" t="s">
        <v>12</v>
      </c>
      <c r="C251" s="58" t="s">
        <v>955</v>
      </c>
      <c r="D251" s="58" t="s">
        <v>17</v>
      </c>
      <c r="E251" s="58">
        <v>1</v>
      </c>
      <c r="F251">
        <v>60</v>
      </c>
      <c r="G251">
        <v>1001</v>
      </c>
      <c r="H251" s="58" t="s">
        <v>11</v>
      </c>
      <c r="I251" s="58" t="s">
        <v>11</v>
      </c>
      <c r="J251" s="58" t="b">
        <f>IF(COUNTIFS('Player 2 Rounds'!A:A,Player_1[[#This Row],[Tournament]],'Player 2 Rounds'!C:C,Player_1[[#This Row],[Date]])&gt;0,TRUE(),FALSE())</f>
        <v>0</v>
      </c>
      <c r="K251" s="58" t="b">
        <f>IF(COUNTIFS('Player 2 Rounds'!A:A,Player_1[[#This Row],[Tournament]],'Player 2 Rounds'!C:C,Player_1[[#This Row],[Date]],'Player 2 Rounds'!D:D,Player_1[[#This Row],[Division]])&gt;0,TRUE(),FALSE())</f>
        <v>0</v>
      </c>
      <c r="L251" s="58" t="str">
        <f>RIGHT(Player_1[[#This Row],[Date]],4)</f>
        <v>2010</v>
      </c>
      <c r="M251" s="58" t="str">
        <f>LEFT(Player_1[[#This Row],[Date]],FIND("-",Player_1[[#This Row],[Date]],1)-1)</f>
        <v>28</v>
      </c>
      <c r="N251" s="58" t="str">
        <f>MID(Player_1[[#This Row],[Date]],FIND("-",Player_1[[#This Row],[Date]],1)+1,3)</f>
        <v>Nov</v>
      </c>
      <c r="O251" s="5">
        <f>DATEVALUE(Player_1[[#This Row],[Month]]&amp;" "&amp;Player_1[[#This Row],[Day]]&amp;", "&amp;Player_1[[#This Row],[Year]])</f>
        <v>40510</v>
      </c>
      <c r="P251" s="58">
        <f>COUNTIFS(A:A,Player_1[[#This Row],[Tournament]],E:E,Player_1[[#This Row],[Round]])</f>
        <v>1</v>
      </c>
      <c r="Q251" s="58" t="str">
        <f t="shared" si="3"/>
        <v>2010 Turkey &amp; Chains 4th Helping</v>
      </c>
      <c r="R251" s="58">
        <f>SUMIFS('Player 2 Rounds'!F:F,'Player 2 Rounds'!Q:Q,Q251,'Player 2 Rounds'!E:E,E251)</f>
        <v>0</v>
      </c>
      <c r="S251" s="58">
        <f>IF(AND(Player_1[[#This Row],[Opponent Score]]&gt;0,Player_1[[#This Row],[Opponent Score]]&gt;Player_1[[#This Row],[Score]],K:K=TRUE())=TRUE(),1,0)</f>
        <v>0</v>
      </c>
    </row>
    <row r="252" spans="1:19" x14ac:dyDescent="0.25">
      <c r="A252" s="58" t="s">
        <v>956</v>
      </c>
      <c r="B252" s="58" t="s">
        <v>14</v>
      </c>
      <c r="C252" s="58" t="s">
        <v>957</v>
      </c>
      <c r="D252" s="58" t="s">
        <v>17</v>
      </c>
      <c r="E252" s="58">
        <v>1</v>
      </c>
      <c r="F252">
        <v>55</v>
      </c>
      <c r="G252">
        <v>954</v>
      </c>
      <c r="H252" s="58" t="s">
        <v>11</v>
      </c>
      <c r="I252" s="58" t="s">
        <v>11</v>
      </c>
      <c r="J252" s="58" t="b">
        <f>IF(COUNTIFS('Player 2 Rounds'!A:A,Player_1[[#This Row],[Tournament]],'Player 2 Rounds'!C:C,Player_1[[#This Row],[Date]])&gt;0,TRUE(),FALSE())</f>
        <v>0</v>
      </c>
      <c r="K252" s="58" t="b">
        <f>IF(COUNTIFS('Player 2 Rounds'!A:A,Player_1[[#This Row],[Tournament]],'Player 2 Rounds'!C:C,Player_1[[#This Row],[Date]],'Player 2 Rounds'!D:D,Player_1[[#This Row],[Division]])&gt;0,TRUE(),FALSE())</f>
        <v>0</v>
      </c>
      <c r="L252" s="58" t="str">
        <f>RIGHT(Player_1[[#This Row],[Date]],4)</f>
        <v>2009</v>
      </c>
      <c r="M252" s="58" t="str">
        <f>LEFT(Player_1[[#This Row],[Date]],FIND("-",Player_1[[#This Row],[Date]],1)-1)</f>
        <v>5</v>
      </c>
      <c r="N252" s="58" t="str">
        <f>MID(Player_1[[#This Row],[Date]],FIND("-",Player_1[[#This Row],[Date]],1)+1,3)</f>
        <v>Sep</v>
      </c>
      <c r="O252" s="5">
        <f>DATEVALUE(Player_1[[#This Row],[Month]]&amp;" "&amp;Player_1[[#This Row],[Day]]&amp;", "&amp;Player_1[[#This Row],[Year]])</f>
        <v>40061</v>
      </c>
      <c r="P252" s="58">
        <f>COUNTIFS(A:A,Player_1[[#This Row],[Tournament]],E:E,Player_1[[#This Row],[Round]])</f>
        <v>1</v>
      </c>
      <c r="Q252" s="58" t="str">
        <f t="shared" si="3"/>
        <v>2009 Andrew's Pastries Open</v>
      </c>
      <c r="R252" s="58">
        <f>SUMIFS('Player 2 Rounds'!F:F,'Player 2 Rounds'!Q:Q,Q252,'Player 2 Rounds'!E:E,E252)</f>
        <v>0</v>
      </c>
      <c r="S252" s="58">
        <f>IF(AND(Player_1[[#This Row],[Opponent Score]]&gt;0,Player_1[[#This Row],[Opponent Score]]&gt;Player_1[[#This Row],[Score]],K:K=TRUE())=TRUE(),1,0)</f>
        <v>0</v>
      </c>
    </row>
    <row r="253" spans="1:19" x14ac:dyDescent="0.25">
      <c r="A253" s="58" t="s">
        <v>958</v>
      </c>
      <c r="B253" s="58" t="s">
        <v>9</v>
      </c>
      <c r="C253" s="58" t="s">
        <v>719</v>
      </c>
      <c r="D253" s="58" t="s">
        <v>17</v>
      </c>
      <c r="E253" s="58">
        <v>1</v>
      </c>
      <c r="F253">
        <v>53</v>
      </c>
      <c r="G253">
        <v>1043</v>
      </c>
      <c r="H253" s="58" t="s">
        <v>11</v>
      </c>
      <c r="I253" s="58" t="s">
        <v>11</v>
      </c>
      <c r="J253" s="58" t="b">
        <f>IF(COUNTIFS('Player 2 Rounds'!A:A,Player_1[[#This Row],[Tournament]],'Player 2 Rounds'!C:C,Player_1[[#This Row],[Date]])&gt;0,TRUE(),FALSE())</f>
        <v>0</v>
      </c>
      <c r="K253" s="58" t="b">
        <f>IF(COUNTIFS('Player 2 Rounds'!A:A,Player_1[[#This Row],[Tournament]],'Player 2 Rounds'!C:C,Player_1[[#This Row],[Date]],'Player 2 Rounds'!D:D,Player_1[[#This Row],[Division]])&gt;0,TRUE(),FALSE())</f>
        <v>0</v>
      </c>
      <c r="L253" s="58" t="str">
        <f>RIGHT(Player_1[[#This Row],[Date]],4)</f>
        <v>2020</v>
      </c>
      <c r="M253" s="58" t="str">
        <f>LEFT(Player_1[[#This Row],[Date]],FIND("-",Player_1[[#This Row],[Date]],1)-1)</f>
        <v>18</v>
      </c>
      <c r="N253" s="58" t="str">
        <f>MID(Player_1[[#This Row],[Date]],FIND("-",Player_1[[#This Row],[Date]],1)+1,3)</f>
        <v>Jul</v>
      </c>
      <c r="O253" s="5">
        <f>DATEVALUE(Player_1[[#This Row],[Month]]&amp;" "&amp;Player_1[[#This Row],[Day]]&amp;", "&amp;Player_1[[#This Row],[Year]])</f>
        <v>44030</v>
      </c>
      <c r="P253" s="58">
        <f>COUNTIFS(A:A,Player_1[[#This Row],[Tournament]],E:E,Player_1[[#This Row],[Round]])</f>
        <v>1</v>
      </c>
      <c r="Q253" s="58" t="str">
        <f t="shared" si="3"/>
        <v>2020 10th Annual Seviren Lang Memorial Presented by Innova Champion Discs</v>
      </c>
      <c r="R253" s="58">
        <f>SUMIFS('Player 2 Rounds'!F:F,'Player 2 Rounds'!Q:Q,Q253,'Player 2 Rounds'!E:E,E253)</f>
        <v>0</v>
      </c>
      <c r="S253" s="58">
        <f>IF(AND(Player_1[[#This Row],[Opponent Score]]&gt;0,Player_1[[#This Row],[Opponent Score]]&gt;Player_1[[#This Row],[Score]],K:K=TRUE())=TRUE(),1,0)</f>
        <v>0</v>
      </c>
    </row>
    <row r="254" spans="1:19" x14ac:dyDescent="0.25">
      <c r="A254" s="58" t="s">
        <v>959</v>
      </c>
      <c r="B254" s="58" t="s">
        <v>12</v>
      </c>
      <c r="C254" s="58" t="s">
        <v>960</v>
      </c>
      <c r="D254" s="58" t="s">
        <v>17</v>
      </c>
      <c r="E254" s="58">
        <v>1</v>
      </c>
      <c r="F254">
        <v>55</v>
      </c>
      <c r="G254">
        <v>1026</v>
      </c>
      <c r="H254" s="58" t="s">
        <v>11</v>
      </c>
      <c r="I254" s="58" t="s">
        <v>11</v>
      </c>
      <c r="J254" s="58" t="b">
        <f>IF(COUNTIFS('Player 2 Rounds'!A:A,Player_1[[#This Row],[Tournament]],'Player 2 Rounds'!C:C,Player_1[[#This Row],[Date]])&gt;0,TRUE(),FALSE())</f>
        <v>0</v>
      </c>
      <c r="K254" s="58" t="b">
        <f>IF(COUNTIFS('Player 2 Rounds'!A:A,Player_1[[#This Row],[Tournament]],'Player 2 Rounds'!C:C,Player_1[[#This Row],[Date]],'Player 2 Rounds'!D:D,Player_1[[#This Row],[Division]])&gt;0,TRUE(),FALSE())</f>
        <v>0</v>
      </c>
      <c r="L254" s="58" t="str">
        <f>RIGHT(Player_1[[#This Row],[Date]],4)</f>
        <v>2010</v>
      </c>
      <c r="M254" s="58" t="str">
        <f>LEFT(Player_1[[#This Row],[Date]],FIND("-",Player_1[[#This Row],[Date]],1)-1)</f>
        <v>11</v>
      </c>
      <c r="N254" s="58" t="str">
        <f>MID(Player_1[[#This Row],[Date]],FIND("-",Player_1[[#This Row],[Date]],1)+1,3)</f>
        <v>Dec</v>
      </c>
      <c r="O254" s="5">
        <f>DATEVALUE(Player_1[[#This Row],[Month]]&amp;" "&amp;Player_1[[#This Row],[Day]]&amp;", "&amp;Player_1[[#This Row],[Year]])</f>
        <v>40523</v>
      </c>
      <c r="P254" s="58">
        <f>COUNTIFS(A:A,Player_1[[#This Row],[Tournament]],E:E,Player_1[[#This Row],[Round]])</f>
        <v>1</v>
      </c>
      <c r="Q254" s="58" t="str">
        <f t="shared" si="3"/>
        <v>2010 The 6th Annual Holiday Hyzer</v>
      </c>
      <c r="R254" s="58">
        <f>SUMIFS('Player 2 Rounds'!F:F,'Player 2 Rounds'!Q:Q,Q254,'Player 2 Rounds'!E:E,E254)</f>
        <v>0</v>
      </c>
      <c r="S254" s="58">
        <f>IF(AND(Player_1[[#This Row],[Opponent Score]]&gt;0,Player_1[[#This Row],[Opponent Score]]&gt;Player_1[[#This Row],[Score]],K:K=TRUE())=TRUE(),1,0)</f>
        <v>0</v>
      </c>
    </row>
    <row r="255" spans="1:19" x14ac:dyDescent="0.25">
      <c r="A255" s="58" t="s">
        <v>961</v>
      </c>
      <c r="B255" s="58" t="s">
        <v>13</v>
      </c>
      <c r="C255" s="58" t="s">
        <v>98</v>
      </c>
      <c r="D255" s="58" t="s">
        <v>962</v>
      </c>
      <c r="E255" s="58">
        <v>1</v>
      </c>
      <c r="F255">
        <v>52</v>
      </c>
      <c r="G255">
        <v>960</v>
      </c>
      <c r="H255" s="58" t="s">
        <v>11</v>
      </c>
      <c r="I255" s="58" t="s">
        <v>11</v>
      </c>
      <c r="J255" s="58" t="b">
        <f>IF(COUNTIFS('Player 2 Rounds'!A:A,Player_1[[#This Row],[Tournament]],'Player 2 Rounds'!C:C,Player_1[[#This Row],[Date]])&gt;0,TRUE(),FALSE())</f>
        <v>0</v>
      </c>
      <c r="K255" s="58" t="b">
        <f>IF(COUNTIFS('Player 2 Rounds'!A:A,Player_1[[#This Row],[Tournament]],'Player 2 Rounds'!C:C,Player_1[[#This Row],[Date]],'Player 2 Rounds'!D:D,Player_1[[#This Row],[Division]])&gt;0,TRUE(),FALSE())</f>
        <v>0</v>
      </c>
      <c r="L255" s="58" t="str">
        <f>RIGHT(Player_1[[#This Row],[Date]],4)</f>
        <v>2009</v>
      </c>
      <c r="M255" s="58" t="str">
        <f>LEFT(Player_1[[#This Row],[Date]],FIND("-",Player_1[[#This Row],[Date]],1)-1)</f>
        <v>27</v>
      </c>
      <c r="N255" s="58" t="str">
        <f>MID(Player_1[[#This Row],[Date]],FIND("-",Player_1[[#This Row],[Date]],1)+1,3)</f>
        <v>Jul</v>
      </c>
      <c r="O255" s="5">
        <f>DATEVALUE(Player_1[[#This Row],[Month]]&amp;" "&amp;Player_1[[#This Row],[Day]]&amp;", "&amp;Player_1[[#This Row],[Year]])</f>
        <v>40021</v>
      </c>
      <c r="P255" s="58">
        <f>COUNTIFS(A:A,Player_1[[#This Row],[Tournament]],E:E,Player_1[[#This Row],[Round]])</f>
        <v>1</v>
      </c>
      <c r="Q255" s="58" t="str">
        <f t="shared" si="3"/>
        <v>2009 PDGA Amateur Disc Golf World Championships</v>
      </c>
      <c r="R255" s="58">
        <f>SUMIFS('Player 2 Rounds'!F:F,'Player 2 Rounds'!Q:Q,Q255,'Player 2 Rounds'!E:E,E255)</f>
        <v>0</v>
      </c>
      <c r="S255" s="58">
        <f>IF(AND(Player_1[[#This Row],[Opponent Score]]&gt;0,Player_1[[#This Row],[Opponent Score]]&gt;Player_1[[#This Row],[Score]],K:K=TRUE())=TRUE(),1,0)</f>
        <v>0</v>
      </c>
    </row>
    <row r="256" spans="1:19" x14ac:dyDescent="0.25">
      <c r="A256" s="58" t="s">
        <v>963</v>
      </c>
      <c r="B256" s="58" t="s">
        <v>12</v>
      </c>
      <c r="C256" s="58" t="s">
        <v>964</v>
      </c>
      <c r="D256" s="58" t="s">
        <v>17</v>
      </c>
      <c r="E256" s="58">
        <v>1</v>
      </c>
      <c r="F256">
        <v>55</v>
      </c>
      <c r="G256">
        <v>966</v>
      </c>
      <c r="H256" s="58" t="s">
        <v>11</v>
      </c>
      <c r="I256" s="58" t="s">
        <v>11</v>
      </c>
      <c r="J256" s="58" t="b">
        <f>IF(COUNTIFS('Player 2 Rounds'!A:A,Player_1[[#This Row],[Tournament]],'Player 2 Rounds'!C:C,Player_1[[#This Row],[Date]])&gt;0,TRUE(),FALSE())</f>
        <v>0</v>
      </c>
      <c r="K256" s="58" t="b">
        <f>IF(COUNTIFS('Player 2 Rounds'!A:A,Player_1[[#This Row],[Tournament]],'Player 2 Rounds'!C:C,Player_1[[#This Row],[Date]],'Player 2 Rounds'!D:D,Player_1[[#This Row],[Division]])&gt;0,TRUE(),FALSE())</f>
        <v>0</v>
      </c>
      <c r="L256" s="58" t="str">
        <f>RIGHT(Player_1[[#This Row],[Date]],4)</f>
        <v>2011</v>
      </c>
      <c r="M256" s="58" t="str">
        <f>LEFT(Player_1[[#This Row],[Date]],FIND("-",Player_1[[#This Row],[Date]],1)-1)</f>
        <v>29</v>
      </c>
      <c r="N256" s="58" t="str">
        <f>MID(Player_1[[#This Row],[Date]],FIND("-",Player_1[[#This Row],[Date]],1)+1,3)</f>
        <v>Jan</v>
      </c>
      <c r="O256" s="5">
        <f>DATEVALUE(Player_1[[#This Row],[Month]]&amp;" "&amp;Player_1[[#This Row],[Day]]&amp;", "&amp;Player_1[[#This Row],[Year]])</f>
        <v>40572</v>
      </c>
      <c r="P256" s="58">
        <f>COUNTIFS(A:A,Player_1[[#This Row],[Tournament]],E:E,Player_1[[#This Row],[Round]])</f>
        <v>1</v>
      </c>
      <c r="Q256" s="58" t="str">
        <f t="shared" si="3"/>
        <v>2011 Frosty's Revenge II</v>
      </c>
      <c r="R256" s="58">
        <f>SUMIFS('Player 2 Rounds'!F:F,'Player 2 Rounds'!Q:Q,Q256,'Player 2 Rounds'!E:E,E256)</f>
        <v>0</v>
      </c>
      <c r="S256" s="58">
        <f>IF(AND(Player_1[[#This Row],[Opponent Score]]&gt;0,Player_1[[#This Row],[Opponent Score]]&gt;Player_1[[#This Row],[Score]],K:K=TRUE())=TRUE(),1,0)</f>
        <v>0</v>
      </c>
    </row>
    <row r="257" spans="1:19" x14ac:dyDescent="0.25">
      <c r="A257" s="58" t="s">
        <v>965</v>
      </c>
      <c r="B257" s="58" t="s">
        <v>12</v>
      </c>
      <c r="C257" s="58" t="s">
        <v>966</v>
      </c>
      <c r="D257" s="58" t="s">
        <v>17</v>
      </c>
      <c r="E257" s="58">
        <v>1</v>
      </c>
      <c r="F257">
        <v>59</v>
      </c>
      <c r="G257">
        <v>939</v>
      </c>
      <c r="H257" s="58" t="s">
        <v>11</v>
      </c>
      <c r="I257" s="58" t="s">
        <v>11</v>
      </c>
      <c r="J257" s="58" t="b">
        <f>IF(COUNTIFS('Player 2 Rounds'!A:A,Player_1[[#This Row],[Tournament]],'Player 2 Rounds'!C:C,Player_1[[#This Row],[Date]])&gt;0,TRUE(),FALSE())</f>
        <v>0</v>
      </c>
      <c r="K257" s="58" t="b">
        <f>IF(COUNTIFS('Player 2 Rounds'!A:A,Player_1[[#This Row],[Tournament]],'Player 2 Rounds'!C:C,Player_1[[#This Row],[Date]],'Player 2 Rounds'!D:D,Player_1[[#This Row],[Division]])&gt;0,TRUE(),FALSE())</f>
        <v>0</v>
      </c>
      <c r="L257" s="58" t="str">
        <f>RIGHT(Player_1[[#This Row],[Date]],4)</f>
        <v>2010</v>
      </c>
      <c r="M257" s="58" t="str">
        <f>LEFT(Player_1[[#This Row],[Date]],FIND("-",Player_1[[#This Row],[Date]],1)-1)</f>
        <v>26</v>
      </c>
      <c r="N257" s="58" t="str">
        <f>MID(Player_1[[#This Row],[Date]],FIND("-",Player_1[[#This Row],[Date]],1)+1,3)</f>
        <v>Dec</v>
      </c>
      <c r="O257" s="5">
        <f>DATEVALUE(Player_1[[#This Row],[Month]]&amp;" "&amp;Player_1[[#This Row],[Day]]&amp;", "&amp;Player_1[[#This Row],[Year]])</f>
        <v>40538</v>
      </c>
      <c r="P257" s="58">
        <f>COUNTIFS(A:A,Player_1[[#This Row],[Tournament]],E:E,Player_1[[#This Row],[Round]])</f>
        <v>1</v>
      </c>
      <c r="Q257" s="58" t="str">
        <f t="shared" si="3"/>
        <v>2010 Last Chance For Points!</v>
      </c>
      <c r="R257" s="58">
        <f>SUMIFS('Player 2 Rounds'!F:F,'Player 2 Rounds'!Q:Q,Q257,'Player 2 Rounds'!E:E,E257)</f>
        <v>0</v>
      </c>
      <c r="S257" s="58">
        <f>IF(AND(Player_1[[#This Row],[Opponent Score]]&gt;0,Player_1[[#This Row],[Opponent Score]]&gt;Player_1[[#This Row],[Score]],K:K=TRUE())=TRUE(),1,0)</f>
        <v>0</v>
      </c>
    </row>
    <row r="258" spans="1:19" x14ac:dyDescent="0.25">
      <c r="A258" s="58" t="s">
        <v>688</v>
      </c>
      <c r="B258" s="58" t="s">
        <v>626</v>
      </c>
      <c r="C258" s="58" t="s">
        <v>689</v>
      </c>
      <c r="D258" s="58" t="s">
        <v>17</v>
      </c>
      <c r="E258" s="58">
        <v>1</v>
      </c>
      <c r="F258">
        <v>62</v>
      </c>
      <c r="G258">
        <v>1048</v>
      </c>
      <c r="H258" s="58" t="s">
        <v>10</v>
      </c>
      <c r="I258" s="58" t="s">
        <v>10</v>
      </c>
      <c r="J258" s="58" t="b">
        <f>IF(COUNTIFS('Player 2 Rounds'!A:A,Player_1[[#This Row],[Tournament]],'Player 2 Rounds'!C:C,Player_1[[#This Row],[Date]])&gt;0,TRUE(),FALSE())</f>
        <v>1</v>
      </c>
      <c r="K258" s="58" t="b">
        <f>IF(COUNTIFS('Player 2 Rounds'!A:A,Player_1[[#This Row],[Tournament]],'Player 2 Rounds'!C:C,Player_1[[#This Row],[Date]],'Player 2 Rounds'!D:D,Player_1[[#This Row],[Division]])&gt;0,TRUE(),FALSE())</f>
        <v>1</v>
      </c>
      <c r="L258" s="58" t="str">
        <f>RIGHT(Player_1[[#This Row],[Date]],4)</f>
        <v>2022</v>
      </c>
      <c r="M258" s="58" t="str">
        <f>LEFT(Player_1[[#This Row],[Date]],FIND("-",Player_1[[#This Row],[Date]],1)-1)</f>
        <v>20</v>
      </c>
      <c r="N258" s="58" t="str">
        <f>MID(Player_1[[#This Row],[Date]],FIND("-",Player_1[[#This Row],[Date]],1)+1,3)</f>
        <v>May</v>
      </c>
      <c r="O258" s="5">
        <f>DATEVALUE(Player_1[[#This Row],[Month]]&amp;" "&amp;Player_1[[#This Row],[Day]]&amp;", "&amp;Player_1[[#This Row],[Year]])</f>
        <v>44701</v>
      </c>
      <c r="P258" s="58">
        <f>COUNTIFS(A:A,Player_1[[#This Row],[Tournament]],E:E,Player_1[[#This Row],[Round]])</f>
        <v>1</v>
      </c>
      <c r="Q258" s="58" t="str">
        <f t="shared" ref="Q258:Q321" si="4">IF(ISERROR(FIND(L258,A258,1))=TRUE(),L258&amp;" "&amp;A258,A258)</f>
        <v>2022 DGPT - OTB Open presented by MVP Disc Sports</v>
      </c>
      <c r="R258" s="58">
        <f>SUMIFS('Player 2 Rounds'!F:F,'Player 2 Rounds'!Q:Q,Q258,'Player 2 Rounds'!E:E,E258)</f>
        <v>68</v>
      </c>
      <c r="S258" s="58">
        <f>IF(AND(Player_1[[#This Row],[Opponent Score]]&gt;0,Player_1[[#This Row],[Opponent Score]]&gt;Player_1[[#This Row],[Score]],K:K=TRUE())=TRUE(),1,0)</f>
        <v>1</v>
      </c>
    </row>
    <row r="259" spans="1:19" x14ac:dyDescent="0.25">
      <c r="A259" s="58" t="s">
        <v>967</v>
      </c>
      <c r="B259" s="58" t="s">
        <v>9</v>
      </c>
      <c r="C259" s="58" t="s">
        <v>968</v>
      </c>
      <c r="D259" s="58" t="s">
        <v>17</v>
      </c>
      <c r="E259" s="58">
        <v>1</v>
      </c>
      <c r="F259">
        <v>56</v>
      </c>
      <c r="G259">
        <v>1013</v>
      </c>
      <c r="H259" s="58" t="s">
        <v>11</v>
      </c>
      <c r="I259" s="58" t="s">
        <v>11</v>
      </c>
      <c r="J259" s="58" t="b">
        <f>IF(COUNTIFS('Player 2 Rounds'!A:A,Player_1[[#This Row],[Tournament]],'Player 2 Rounds'!C:C,Player_1[[#This Row],[Date]])&gt;0,TRUE(),FALSE())</f>
        <v>0</v>
      </c>
      <c r="K259" s="58" t="b">
        <f>IF(COUNTIFS('Player 2 Rounds'!A:A,Player_1[[#This Row],[Tournament]],'Player 2 Rounds'!C:C,Player_1[[#This Row],[Date]],'Player 2 Rounds'!D:D,Player_1[[#This Row],[Division]])&gt;0,TRUE(),FALSE())</f>
        <v>0</v>
      </c>
      <c r="L259" s="58" t="str">
        <f>RIGHT(Player_1[[#This Row],[Date]],4)</f>
        <v>2020</v>
      </c>
      <c r="M259" s="58" t="str">
        <f>LEFT(Player_1[[#This Row],[Date]],FIND("-",Player_1[[#This Row],[Date]],1)-1)</f>
        <v>3</v>
      </c>
      <c r="N259" s="58" t="str">
        <f>MID(Player_1[[#This Row],[Date]],FIND("-",Player_1[[#This Row],[Date]],1)+1,3)</f>
        <v>Jul</v>
      </c>
      <c r="O259" s="5">
        <f>DATEVALUE(Player_1[[#This Row],[Month]]&amp;" "&amp;Player_1[[#This Row],[Day]]&amp;", "&amp;Player_1[[#This Row],[Year]])</f>
        <v>44015</v>
      </c>
      <c r="P259" s="58">
        <f>COUNTIFS(A:A,Player_1[[#This Row],[Tournament]],E:E,Player_1[[#This Row],[Round]])</f>
        <v>1</v>
      </c>
      <c r="Q259" s="58" t="str">
        <f t="shared" si="4"/>
        <v>2020 DGPT - The Preserve Championship</v>
      </c>
      <c r="R259" s="58">
        <f>SUMIFS('Player 2 Rounds'!F:F,'Player 2 Rounds'!Q:Q,Q259,'Player 2 Rounds'!E:E,E259)</f>
        <v>0</v>
      </c>
      <c r="S259" s="58">
        <f>IF(AND(Player_1[[#This Row],[Opponent Score]]&gt;0,Player_1[[#This Row],[Opponent Score]]&gt;Player_1[[#This Row],[Score]],K:K=TRUE())=TRUE(),1,0)</f>
        <v>0</v>
      </c>
    </row>
    <row r="260" spans="1:19" x14ac:dyDescent="0.25">
      <c r="A260" s="58" t="s">
        <v>969</v>
      </c>
      <c r="B260" s="58" t="s">
        <v>12</v>
      </c>
      <c r="C260" s="58" t="s">
        <v>970</v>
      </c>
      <c r="D260" s="58" t="s">
        <v>17</v>
      </c>
      <c r="E260" s="58">
        <v>1</v>
      </c>
      <c r="F260">
        <v>53</v>
      </c>
      <c r="G260">
        <v>942</v>
      </c>
      <c r="H260" s="58" t="s">
        <v>11</v>
      </c>
      <c r="I260" s="58" t="s">
        <v>11</v>
      </c>
      <c r="J260" s="58" t="b">
        <f>IF(COUNTIFS('Player 2 Rounds'!A:A,Player_1[[#This Row],[Tournament]],'Player 2 Rounds'!C:C,Player_1[[#This Row],[Date]])&gt;0,TRUE(),FALSE())</f>
        <v>0</v>
      </c>
      <c r="K260" s="58" t="b">
        <f>IF(COUNTIFS('Player 2 Rounds'!A:A,Player_1[[#This Row],[Tournament]],'Player 2 Rounds'!C:C,Player_1[[#This Row],[Date]],'Player 2 Rounds'!D:D,Player_1[[#This Row],[Division]])&gt;0,TRUE(),FALSE())</f>
        <v>0</v>
      </c>
      <c r="L260" s="58" t="str">
        <f>RIGHT(Player_1[[#This Row],[Date]],4)</f>
        <v>2010</v>
      </c>
      <c r="M260" s="58" t="str">
        <f>LEFT(Player_1[[#This Row],[Date]],FIND("-",Player_1[[#This Row],[Date]],1)-1)</f>
        <v>23</v>
      </c>
      <c r="N260" s="58" t="str">
        <f>MID(Player_1[[#This Row],[Date]],FIND("-",Player_1[[#This Row],[Date]],1)+1,3)</f>
        <v>Oct</v>
      </c>
      <c r="O260" s="5">
        <f>DATEVALUE(Player_1[[#This Row],[Month]]&amp;" "&amp;Player_1[[#This Row],[Day]]&amp;", "&amp;Player_1[[#This Row],[Year]])</f>
        <v>40474</v>
      </c>
      <c r="P260" s="58">
        <f>COUNTIFS(A:A,Player_1[[#This Row],[Tournament]],E:E,Player_1[[#This Row],[Round]])</f>
        <v>1</v>
      </c>
      <c r="Q260" s="58" t="str">
        <f t="shared" si="4"/>
        <v>Stark County Disc Golf Association Shoot the Moon 2010</v>
      </c>
      <c r="R260" s="58">
        <f>SUMIFS('Player 2 Rounds'!F:F,'Player 2 Rounds'!Q:Q,Q260,'Player 2 Rounds'!E:E,E260)</f>
        <v>0</v>
      </c>
      <c r="S260" s="58">
        <f>IF(AND(Player_1[[#This Row],[Opponent Score]]&gt;0,Player_1[[#This Row],[Opponent Score]]&gt;Player_1[[#This Row],[Score]],K:K=TRUE())=TRUE(),1,0)</f>
        <v>0</v>
      </c>
    </row>
    <row r="261" spans="1:19" x14ac:dyDescent="0.25">
      <c r="A261" s="58" t="s">
        <v>971</v>
      </c>
      <c r="B261" s="58" t="s">
        <v>12</v>
      </c>
      <c r="C261" s="58" t="s">
        <v>972</v>
      </c>
      <c r="D261" s="58" t="s">
        <v>17</v>
      </c>
      <c r="E261" s="58">
        <v>1</v>
      </c>
      <c r="F261">
        <v>71</v>
      </c>
      <c r="G261">
        <v>947</v>
      </c>
      <c r="H261" s="58" t="s">
        <v>11</v>
      </c>
      <c r="I261" s="58" t="s">
        <v>11</v>
      </c>
      <c r="J261" s="58" t="b">
        <f>IF(COUNTIFS('Player 2 Rounds'!A:A,Player_1[[#This Row],[Tournament]],'Player 2 Rounds'!C:C,Player_1[[#This Row],[Date]])&gt;0,TRUE(),FALSE())</f>
        <v>0</v>
      </c>
      <c r="K261" s="58" t="b">
        <f>IF(COUNTIFS('Player 2 Rounds'!A:A,Player_1[[#This Row],[Tournament]],'Player 2 Rounds'!C:C,Player_1[[#This Row],[Date]],'Player 2 Rounds'!D:D,Player_1[[#This Row],[Division]])&gt;0,TRUE(),FALSE())</f>
        <v>0</v>
      </c>
      <c r="L261" s="58" t="str">
        <f>RIGHT(Player_1[[#This Row],[Date]],4)</f>
        <v>2009</v>
      </c>
      <c r="M261" s="58" t="str">
        <f>LEFT(Player_1[[#This Row],[Date]],FIND("-",Player_1[[#This Row],[Date]],1)-1)</f>
        <v>13</v>
      </c>
      <c r="N261" s="58" t="str">
        <f>MID(Player_1[[#This Row],[Date]],FIND("-",Player_1[[#This Row],[Date]],1)+1,3)</f>
        <v>Sep</v>
      </c>
      <c r="O261" s="5">
        <f>DATEVALUE(Player_1[[#This Row],[Month]]&amp;" "&amp;Player_1[[#This Row],[Day]]&amp;", "&amp;Player_1[[#This Row],[Year]])</f>
        <v>40069</v>
      </c>
      <c r="P261" s="58">
        <f>COUNTIFS(A:A,Player_1[[#This Row],[Tournament]],E:E,Player_1[[#This Row],[Round]])</f>
        <v>1</v>
      </c>
      <c r="Q261" s="58" t="str">
        <f t="shared" si="4"/>
        <v>2009 Rollin' the Deis</v>
      </c>
      <c r="R261" s="58">
        <f>SUMIFS('Player 2 Rounds'!F:F,'Player 2 Rounds'!Q:Q,Q261,'Player 2 Rounds'!E:E,E261)</f>
        <v>0</v>
      </c>
      <c r="S261" s="58">
        <f>IF(AND(Player_1[[#This Row],[Opponent Score]]&gt;0,Player_1[[#This Row],[Opponent Score]]&gt;Player_1[[#This Row],[Score]],K:K=TRUE())=TRUE(),1,0)</f>
        <v>0</v>
      </c>
    </row>
    <row r="262" spans="1:19" x14ac:dyDescent="0.25">
      <c r="A262" s="58" t="s">
        <v>697</v>
      </c>
      <c r="B262" s="58" t="s">
        <v>13</v>
      </c>
      <c r="C262" s="58" t="s">
        <v>698</v>
      </c>
      <c r="D262" s="58" t="s">
        <v>17</v>
      </c>
      <c r="E262" s="58">
        <v>1</v>
      </c>
      <c r="F262">
        <v>58</v>
      </c>
      <c r="G262">
        <v>1054</v>
      </c>
      <c r="H262" s="58" t="s">
        <v>10</v>
      </c>
      <c r="I262" s="58" t="s">
        <v>10</v>
      </c>
      <c r="J262" s="58" t="b">
        <f>IF(COUNTIFS('Player 2 Rounds'!A:A,Player_1[[#This Row],[Tournament]],'Player 2 Rounds'!C:C,Player_1[[#This Row],[Date]])&gt;0,TRUE(),FALSE())</f>
        <v>1</v>
      </c>
      <c r="K262" s="58" t="b">
        <f>IF(COUNTIFS('Player 2 Rounds'!A:A,Player_1[[#This Row],[Tournament]],'Player 2 Rounds'!C:C,Player_1[[#This Row],[Date]],'Player 2 Rounds'!D:D,Player_1[[#This Row],[Division]])&gt;0,TRUE(),FALSE())</f>
        <v>1</v>
      </c>
      <c r="L262" s="58" t="str">
        <f>RIGHT(Player_1[[#This Row],[Date]],4)</f>
        <v>2022</v>
      </c>
      <c r="M262" s="58" t="str">
        <f>LEFT(Player_1[[#This Row],[Date]],FIND("-",Player_1[[#This Row],[Date]],1)-1)</f>
        <v>14</v>
      </c>
      <c r="N262" s="58" t="str">
        <f>MID(Player_1[[#This Row],[Date]],FIND("-",Player_1[[#This Row],[Date]],1)+1,3)</f>
        <v>Apr</v>
      </c>
      <c r="O262" s="5">
        <f>DATEVALUE(Player_1[[#This Row],[Month]]&amp;" "&amp;Player_1[[#This Row],[Day]]&amp;", "&amp;Player_1[[#This Row],[Year]])</f>
        <v>44665</v>
      </c>
      <c r="P262" s="58">
        <f>COUNTIFS(A:A,Player_1[[#This Row],[Tournament]],E:E,Player_1[[#This Row],[Round]])</f>
        <v>1</v>
      </c>
      <c r="Q262" s="58" t="str">
        <f t="shared" si="4"/>
        <v>2022 PDGA Champions Cup Presented by Bushnell</v>
      </c>
      <c r="R262" s="58">
        <f>SUMIFS('Player 2 Rounds'!F:F,'Player 2 Rounds'!Q:Q,Q262,'Player 2 Rounds'!E:E,E262)</f>
        <v>61</v>
      </c>
      <c r="S262" s="58">
        <f>IF(AND(Player_1[[#This Row],[Opponent Score]]&gt;0,Player_1[[#This Row],[Opponent Score]]&gt;Player_1[[#This Row],[Score]],K:K=TRUE())=TRUE(),1,0)</f>
        <v>1</v>
      </c>
    </row>
    <row r="263" spans="1:19" x14ac:dyDescent="0.25">
      <c r="A263" s="58" t="s">
        <v>942</v>
      </c>
      <c r="B263" s="58" t="s">
        <v>12</v>
      </c>
      <c r="C263" s="58" t="s">
        <v>973</v>
      </c>
      <c r="D263" s="58" t="s">
        <v>17</v>
      </c>
      <c r="E263" s="58">
        <v>1</v>
      </c>
      <c r="F263">
        <v>44</v>
      </c>
      <c r="G263">
        <v>1052</v>
      </c>
      <c r="H263" s="58" t="s">
        <v>11</v>
      </c>
      <c r="I263" s="58" t="s">
        <v>11</v>
      </c>
      <c r="J263" s="58" t="b">
        <f>IF(COUNTIFS('Player 2 Rounds'!A:A,Player_1[[#This Row],[Tournament]],'Player 2 Rounds'!C:C,Player_1[[#This Row],[Date]])&gt;0,TRUE(),FALSE())</f>
        <v>0</v>
      </c>
      <c r="K263" s="58" t="b">
        <f>IF(COUNTIFS('Player 2 Rounds'!A:A,Player_1[[#This Row],[Tournament]],'Player 2 Rounds'!C:C,Player_1[[#This Row],[Date]],'Player 2 Rounds'!D:D,Player_1[[#This Row],[Division]])&gt;0,TRUE(),FALSE())</f>
        <v>0</v>
      </c>
      <c r="L263" s="58" t="str">
        <f>RIGHT(Player_1[[#This Row],[Date]],4)</f>
        <v>2010</v>
      </c>
      <c r="M263" s="58" t="str">
        <f>LEFT(Player_1[[#This Row],[Date]],FIND("-",Player_1[[#This Row],[Date]],1)-1)</f>
        <v>16</v>
      </c>
      <c r="N263" s="58" t="str">
        <f>MID(Player_1[[#This Row],[Date]],FIND("-",Player_1[[#This Row],[Date]],1)+1,3)</f>
        <v>Oct</v>
      </c>
      <c r="O263" s="5">
        <f>DATEVALUE(Player_1[[#This Row],[Month]]&amp;" "&amp;Player_1[[#This Row],[Day]]&amp;", "&amp;Player_1[[#This Row],[Year]])</f>
        <v>40467</v>
      </c>
      <c r="P263" s="58">
        <f>COUNTIFS(A:A,Player_1[[#This Row],[Tournament]],E:E,Player_1[[#This Row],[Round]])</f>
        <v>2</v>
      </c>
      <c r="Q263" s="58" t="str">
        <f t="shared" si="4"/>
        <v>2010 Flag City Classic Open</v>
      </c>
      <c r="R263" s="58">
        <f>SUMIFS('Player 2 Rounds'!F:F,'Player 2 Rounds'!Q:Q,Q263,'Player 2 Rounds'!E:E,E263)</f>
        <v>0</v>
      </c>
      <c r="S263" s="58">
        <f>IF(AND(Player_1[[#This Row],[Opponent Score]]&gt;0,Player_1[[#This Row],[Opponent Score]]&gt;Player_1[[#This Row],[Score]],K:K=TRUE())=TRUE(),1,0)</f>
        <v>0</v>
      </c>
    </row>
    <row r="264" spans="1:19" x14ac:dyDescent="0.25">
      <c r="A264" s="58" t="s">
        <v>738</v>
      </c>
      <c r="B264" s="58" t="s">
        <v>9</v>
      </c>
      <c r="C264" s="58" t="s">
        <v>739</v>
      </c>
      <c r="D264" s="58" t="s">
        <v>17</v>
      </c>
      <c r="E264" s="58">
        <v>1</v>
      </c>
      <c r="F264">
        <v>58</v>
      </c>
      <c r="G264">
        <v>1052</v>
      </c>
      <c r="H264" s="58" t="s">
        <v>11</v>
      </c>
      <c r="I264" s="58" t="s">
        <v>11</v>
      </c>
      <c r="J264" s="58" t="b">
        <f>IF(COUNTIFS('Player 2 Rounds'!A:A,Player_1[[#This Row],[Tournament]],'Player 2 Rounds'!C:C,Player_1[[#This Row],[Date]])&gt;0,TRUE(),FALSE())</f>
        <v>1</v>
      </c>
      <c r="K264" s="58" t="b">
        <f>IF(COUNTIFS('Player 2 Rounds'!A:A,Player_1[[#This Row],[Tournament]],'Player 2 Rounds'!C:C,Player_1[[#This Row],[Date]],'Player 2 Rounds'!D:D,Player_1[[#This Row],[Division]])&gt;0,TRUE(),FALSE())</f>
        <v>1</v>
      </c>
      <c r="L264" s="58" t="str">
        <f>RIGHT(Player_1[[#This Row],[Date]],4)</f>
        <v>2020</v>
      </c>
      <c r="M264" s="58" t="str">
        <f>LEFT(Player_1[[#This Row],[Date]],FIND("-",Player_1[[#This Row],[Date]],1)-1)</f>
        <v>13</v>
      </c>
      <c r="N264" s="58" t="str">
        <f>MID(Player_1[[#This Row],[Date]],FIND("-",Player_1[[#This Row],[Date]],1)+1,3)</f>
        <v>Aug</v>
      </c>
      <c r="O264" s="5">
        <f>DATEVALUE(Player_1[[#This Row],[Month]]&amp;" "&amp;Player_1[[#This Row],[Day]]&amp;", "&amp;Player_1[[#This Row],[Year]])</f>
        <v>44056</v>
      </c>
      <c r="P264" s="58">
        <f>COUNTIFS(A:A,Player_1[[#This Row],[Tournament]],E:E,Player_1[[#This Row],[Round]])</f>
        <v>1</v>
      </c>
      <c r="Q264" s="58" t="str">
        <f t="shared" si="4"/>
        <v>2020 DGPT - 10th Annual Discraft Ledgestone Insurance Open</v>
      </c>
      <c r="R264" s="58">
        <f>SUMIFS('Player 2 Rounds'!F:F,'Player 2 Rounds'!Q:Q,Q264,'Player 2 Rounds'!E:E,E264)</f>
        <v>61</v>
      </c>
      <c r="S264" s="58">
        <f>IF(AND(Player_1[[#This Row],[Opponent Score]]&gt;0,Player_1[[#This Row],[Opponent Score]]&gt;Player_1[[#This Row],[Score]],K:K=TRUE())=TRUE(),1,0)</f>
        <v>1</v>
      </c>
    </row>
    <row r="265" spans="1:19" x14ac:dyDescent="0.25">
      <c r="A265" s="58" t="s">
        <v>974</v>
      </c>
      <c r="B265" s="58" t="s">
        <v>934</v>
      </c>
      <c r="C265" s="58" t="s">
        <v>975</v>
      </c>
      <c r="D265" s="58" t="s">
        <v>17</v>
      </c>
      <c r="E265" s="58">
        <v>1</v>
      </c>
      <c r="F265">
        <v>50</v>
      </c>
      <c r="G265">
        <v>1015</v>
      </c>
      <c r="H265" s="58" t="s">
        <v>11</v>
      </c>
      <c r="I265" s="58" t="s">
        <v>11</v>
      </c>
      <c r="J265" s="58" t="b">
        <f>IF(COUNTIFS('Player 2 Rounds'!A:A,Player_1[[#This Row],[Tournament]],'Player 2 Rounds'!C:C,Player_1[[#This Row],[Date]])&gt;0,TRUE(),FALSE())</f>
        <v>0</v>
      </c>
      <c r="K265" s="58" t="b">
        <f>IF(COUNTIFS('Player 2 Rounds'!A:A,Player_1[[#This Row],[Tournament]],'Player 2 Rounds'!C:C,Player_1[[#This Row],[Date]],'Player 2 Rounds'!D:D,Player_1[[#This Row],[Division]])&gt;0,TRUE(),FALSE())</f>
        <v>0</v>
      </c>
      <c r="L265" s="58" t="str">
        <f>RIGHT(Player_1[[#This Row],[Date]],4)</f>
        <v>2010</v>
      </c>
      <c r="M265" s="58" t="str">
        <f>LEFT(Player_1[[#This Row],[Date]],FIND("-",Player_1[[#This Row],[Date]],1)-1)</f>
        <v>30</v>
      </c>
      <c r="N265" s="58" t="str">
        <f>MID(Player_1[[#This Row],[Date]],FIND("-",Player_1[[#This Row],[Date]],1)+1,3)</f>
        <v>Oct</v>
      </c>
      <c r="O265" s="5">
        <f>DATEVALUE(Player_1[[#This Row],[Month]]&amp;" "&amp;Player_1[[#This Row],[Day]]&amp;", "&amp;Player_1[[#This Row],[Year]])</f>
        <v>40481</v>
      </c>
      <c r="P265" s="58">
        <f>COUNTIFS(A:A,Player_1[[#This Row],[Tournament]],E:E,Player_1[[#This Row],[Round]])</f>
        <v>1</v>
      </c>
      <c r="Q265" s="58" t="str">
        <f t="shared" si="4"/>
        <v>2010 Great Seal Scream VIII</v>
      </c>
      <c r="R265" s="58">
        <f>SUMIFS('Player 2 Rounds'!F:F,'Player 2 Rounds'!Q:Q,Q265,'Player 2 Rounds'!E:E,E265)</f>
        <v>0</v>
      </c>
      <c r="S265" s="58">
        <f>IF(AND(Player_1[[#This Row],[Opponent Score]]&gt;0,Player_1[[#This Row],[Opponent Score]]&gt;Player_1[[#This Row],[Score]],K:K=TRUE())=TRUE(),1,0)</f>
        <v>0</v>
      </c>
    </row>
    <row r="266" spans="1:19" x14ac:dyDescent="0.25">
      <c r="A266" s="58" t="s">
        <v>976</v>
      </c>
      <c r="B266" s="58" t="s">
        <v>12</v>
      </c>
      <c r="C266" s="58" t="s">
        <v>977</v>
      </c>
      <c r="D266" s="58" t="s">
        <v>17</v>
      </c>
      <c r="E266" s="58">
        <v>1</v>
      </c>
      <c r="F266">
        <v>59</v>
      </c>
      <c r="G266">
        <v>983</v>
      </c>
      <c r="H266" s="58" t="s">
        <v>11</v>
      </c>
      <c r="I266" s="58" t="s">
        <v>11</v>
      </c>
      <c r="J266" s="58" t="b">
        <f>IF(COUNTIFS('Player 2 Rounds'!A:A,Player_1[[#This Row],[Tournament]],'Player 2 Rounds'!C:C,Player_1[[#This Row],[Date]])&gt;0,TRUE(),FALSE())</f>
        <v>0</v>
      </c>
      <c r="K266" s="58" t="b">
        <f>IF(COUNTIFS('Player 2 Rounds'!A:A,Player_1[[#This Row],[Tournament]],'Player 2 Rounds'!C:C,Player_1[[#This Row],[Date]],'Player 2 Rounds'!D:D,Player_1[[#This Row],[Division]])&gt;0,TRUE(),FALSE())</f>
        <v>0</v>
      </c>
      <c r="L266" s="58" t="str">
        <f>RIGHT(Player_1[[#This Row],[Date]],4)</f>
        <v>2010</v>
      </c>
      <c r="M266" s="58" t="str">
        <f>LEFT(Player_1[[#This Row],[Date]],FIND("-",Player_1[[#This Row],[Date]],1)-1)</f>
        <v>6</v>
      </c>
      <c r="N266" s="58" t="str">
        <f>MID(Player_1[[#This Row],[Date]],FIND("-",Player_1[[#This Row],[Date]],1)+1,3)</f>
        <v>Nov</v>
      </c>
      <c r="O266" s="5">
        <f>DATEVALUE(Player_1[[#This Row],[Month]]&amp;" "&amp;Player_1[[#This Row],[Day]]&amp;", "&amp;Player_1[[#This Row],[Year]])</f>
        <v>40488</v>
      </c>
      <c r="P266" s="58">
        <f>COUNTIFS(A:A,Player_1[[#This Row],[Tournament]],E:E,Player_1[[#This Row],[Round]])</f>
        <v>1</v>
      </c>
      <c r="Q266" s="58" t="str">
        <f t="shared" si="4"/>
        <v>2010 Frozen Toes Open at Veterans Memorial Park Sponsored by JUST-DISC-GOLF.com</v>
      </c>
      <c r="R266" s="58">
        <f>SUMIFS('Player 2 Rounds'!F:F,'Player 2 Rounds'!Q:Q,Q266,'Player 2 Rounds'!E:E,E266)</f>
        <v>0</v>
      </c>
      <c r="S266" s="58">
        <f>IF(AND(Player_1[[#This Row],[Opponent Score]]&gt;0,Player_1[[#This Row],[Opponent Score]]&gt;Player_1[[#This Row],[Score]],K:K=TRUE())=TRUE(),1,0)</f>
        <v>0</v>
      </c>
    </row>
    <row r="267" spans="1:19" x14ac:dyDescent="0.25">
      <c r="A267" s="58" t="s">
        <v>714</v>
      </c>
      <c r="B267" s="58" t="s">
        <v>9</v>
      </c>
      <c r="C267" s="58" t="s">
        <v>715</v>
      </c>
      <c r="D267" s="58" t="s">
        <v>17</v>
      </c>
      <c r="E267" s="58">
        <v>1</v>
      </c>
      <c r="F267">
        <v>51</v>
      </c>
      <c r="G267">
        <v>1064</v>
      </c>
      <c r="H267" s="58" t="s">
        <v>11</v>
      </c>
      <c r="I267" s="58" t="s">
        <v>11</v>
      </c>
      <c r="J267" s="58" t="b">
        <f>IF(COUNTIFS('Player 2 Rounds'!A:A,Player_1[[#This Row],[Tournament]],'Player 2 Rounds'!C:C,Player_1[[#This Row],[Date]])&gt;0,TRUE(),FALSE())</f>
        <v>1</v>
      </c>
      <c r="K267" s="58" t="b">
        <f>IF(COUNTIFS('Player 2 Rounds'!A:A,Player_1[[#This Row],[Tournament]],'Player 2 Rounds'!C:C,Player_1[[#This Row],[Date]],'Player 2 Rounds'!D:D,Player_1[[#This Row],[Division]])&gt;0,TRUE(),FALSE())</f>
        <v>1</v>
      </c>
      <c r="L267" s="58" t="str">
        <f>RIGHT(Player_1[[#This Row],[Date]],4)</f>
        <v>2020</v>
      </c>
      <c r="M267" s="58" t="str">
        <f>LEFT(Player_1[[#This Row],[Date]],FIND("-",Player_1[[#This Row],[Date]],1)-1)</f>
        <v>24</v>
      </c>
      <c r="N267" s="58" t="str">
        <f>MID(Player_1[[#This Row],[Date]],FIND("-",Player_1[[#This Row],[Date]],1)+1,3)</f>
        <v>Jul</v>
      </c>
      <c r="O267" s="5">
        <f>DATEVALUE(Player_1[[#This Row],[Month]]&amp;" "&amp;Player_1[[#This Row],[Day]]&amp;", "&amp;Player_1[[#This Row],[Year]])</f>
        <v>44036</v>
      </c>
      <c r="P267" s="58">
        <f>COUNTIFS(A:A,Player_1[[#This Row],[Tournament]],E:E,Player_1[[#This Row],[Round]])</f>
        <v>1</v>
      </c>
      <c r="Q267" s="58" t="str">
        <f t="shared" si="4"/>
        <v>2020 DGPT - Discraft's Great Lakes Open (DGLO)</v>
      </c>
      <c r="R267" s="58">
        <f>SUMIFS('Player 2 Rounds'!F:F,'Player 2 Rounds'!Q:Q,Q267,'Player 2 Rounds'!E:E,E267)</f>
        <v>55</v>
      </c>
      <c r="S267" s="58">
        <f>IF(AND(Player_1[[#This Row],[Opponent Score]]&gt;0,Player_1[[#This Row],[Opponent Score]]&gt;Player_1[[#This Row],[Score]],K:K=TRUE())=TRUE(),1,0)</f>
        <v>1</v>
      </c>
    </row>
    <row r="268" spans="1:19" x14ac:dyDescent="0.25">
      <c r="A268" s="58" t="s">
        <v>978</v>
      </c>
      <c r="B268" s="58" t="s">
        <v>12</v>
      </c>
      <c r="C268" s="58" t="s">
        <v>979</v>
      </c>
      <c r="D268" s="58" t="s">
        <v>17</v>
      </c>
      <c r="E268" s="58">
        <v>1</v>
      </c>
      <c r="F268">
        <v>51</v>
      </c>
      <c r="G268">
        <v>1007</v>
      </c>
      <c r="H268" s="58" t="s">
        <v>11</v>
      </c>
      <c r="I268" s="58" t="s">
        <v>11</v>
      </c>
      <c r="J268" s="58" t="b">
        <f>IF(COUNTIFS('Player 2 Rounds'!A:A,Player_1[[#This Row],[Tournament]],'Player 2 Rounds'!C:C,Player_1[[#This Row],[Date]])&gt;0,TRUE(),FALSE())</f>
        <v>0</v>
      </c>
      <c r="K268" s="58" t="b">
        <f>IF(COUNTIFS('Player 2 Rounds'!A:A,Player_1[[#This Row],[Tournament]],'Player 2 Rounds'!C:C,Player_1[[#This Row],[Date]],'Player 2 Rounds'!D:D,Player_1[[#This Row],[Division]])&gt;0,TRUE(),FALSE())</f>
        <v>0</v>
      </c>
      <c r="L268" s="58" t="str">
        <f>RIGHT(Player_1[[#This Row],[Date]],4)</f>
        <v>2009</v>
      </c>
      <c r="M268" s="58" t="str">
        <f>LEFT(Player_1[[#This Row],[Date]],FIND("-",Player_1[[#This Row],[Date]],1)-1)</f>
        <v>12</v>
      </c>
      <c r="N268" s="58" t="str">
        <f>MID(Player_1[[#This Row],[Date]],FIND("-",Player_1[[#This Row],[Date]],1)+1,3)</f>
        <v>Sep</v>
      </c>
      <c r="O268" s="5">
        <f>DATEVALUE(Player_1[[#This Row],[Month]]&amp;" "&amp;Player_1[[#This Row],[Day]]&amp;", "&amp;Player_1[[#This Row],[Year]])</f>
        <v>40068</v>
      </c>
      <c r="P268" s="58">
        <f>COUNTIFS(A:A,Player_1[[#This Row],[Tournament]],E:E,Player_1[[#This Row],[Round]])</f>
        <v>1</v>
      </c>
      <c r="Q268" s="58" t="str">
        <f t="shared" si="4"/>
        <v>2009 King of the Courses</v>
      </c>
      <c r="R268" s="58">
        <f>SUMIFS('Player 2 Rounds'!F:F,'Player 2 Rounds'!Q:Q,Q268,'Player 2 Rounds'!E:E,E268)</f>
        <v>0</v>
      </c>
      <c r="S268" s="58">
        <f>IF(AND(Player_1[[#This Row],[Opponent Score]]&gt;0,Player_1[[#This Row],[Opponent Score]]&gt;Player_1[[#This Row],[Score]],K:K=TRUE())=TRUE(),1,0)</f>
        <v>0</v>
      </c>
    </row>
    <row r="269" spans="1:19" x14ac:dyDescent="0.25">
      <c r="A269" s="58" t="s">
        <v>570</v>
      </c>
      <c r="B269" s="58" t="s">
        <v>9</v>
      </c>
      <c r="C269" s="58" t="s">
        <v>756</v>
      </c>
      <c r="D269" s="58" t="s">
        <v>17</v>
      </c>
      <c r="E269" s="58">
        <v>1</v>
      </c>
      <c r="F269">
        <v>61</v>
      </c>
      <c r="G269">
        <v>1035</v>
      </c>
      <c r="H269" s="58" t="s">
        <v>11</v>
      </c>
      <c r="I269" s="58" t="s">
        <v>11</v>
      </c>
      <c r="J269" s="58" t="b">
        <f>IF(COUNTIFS('Player 2 Rounds'!A:A,Player_1[[#This Row],[Tournament]],'Player 2 Rounds'!C:C,Player_1[[#This Row],[Date]])&gt;0,TRUE(),FALSE())</f>
        <v>1</v>
      </c>
      <c r="K269" s="58" t="b">
        <f>IF(COUNTIFS('Player 2 Rounds'!A:A,Player_1[[#This Row],[Tournament]],'Player 2 Rounds'!C:C,Player_1[[#This Row],[Date]],'Player 2 Rounds'!D:D,Player_1[[#This Row],[Division]])&gt;0,TRUE(),FALSE())</f>
        <v>1</v>
      </c>
      <c r="L269" s="58" t="str">
        <f>RIGHT(Player_1[[#This Row],[Date]],4)</f>
        <v>2020</v>
      </c>
      <c r="M269" s="58" t="str">
        <f>LEFT(Player_1[[#This Row],[Date]],FIND("-",Player_1[[#This Row],[Date]],1)-1)</f>
        <v>7</v>
      </c>
      <c r="N269" s="58" t="str">
        <f>MID(Player_1[[#This Row],[Date]],FIND("-",Player_1[[#This Row],[Date]],1)+1,3)</f>
        <v>Aug</v>
      </c>
      <c r="O269" s="5">
        <f>DATEVALUE(Player_1[[#This Row],[Month]]&amp;" "&amp;Player_1[[#This Row],[Day]]&amp;", "&amp;Player_1[[#This Row],[Year]])</f>
        <v>44050</v>
      </c>
      <c r="P269" s="58">
        <f>COUNTIFS(A:A,Player_1[[#This Row],[Tournament]],E:E,Player_1[[#This Row],[Round]])</f>
        <v>2</v>
      </c>
      <c r="Q269" s="58" t="str">
        <f t="shared" si="4"/>
        <v>2020 DGPT - Idlewild Open presented by Dynamic Discs &amp; The Nati</v>
      </c>
      <c r="R269" s="58">
        <f>SUMIFS('Player 2 Rounds'!F:F,'Player 2 Rounds'!Q:Q,Q269,'Player 2 Rounds'!E:E,E269)</f>
        <v>58</v>
      </c>
      <c r="S269" s="58">
        <f>IF(AND(Player_1[[#This Row],[Opponent Score]]&gt;0,Player_1[[#This Row],[Opponent Score]]&gt;Player_1[[#This Row],[Score]],K:K=TRUE())=TRUE(),1,0)</f>
        <v>0</v>
      </c>
    </row>
    <row r="270" spans="1:19" x14ac:dyDescent="0.25">
      <c r="A270" s="58" t="s">
        <v>602</v>
      </c>
      <c r="B270" s="58" t="s">
        <v>626</v>
      </c>
      <c r="C270" s="58" t="s">
        <v>687</v>
      </c>
      <c r="D270" s="58" t="s">
        <v>17</v>
      </c>
      <c r="E270" s="58">
        <v>1</v>
      </c>
      <c r="F270">
        <v>59</v>
      </c>
      <c r="G270">
        <v>1031</v>
      </c>
      <c r="H270" s="58" t="s">
        <v>10</v>
      </c>
      <c r="I270" s="58" t="s">
        <v>10</v>
      </c>
      <c r="J270" s="58" t="b">
        <f>IF(COUNTIFS('Player 2 Rounds'!A:A,Player_1[[#This Row],[Tournament]],'Player 2 Rounds'!C:C,Player_1[[#This Row],[Date]])&gt;0,TRUE(),FALSE())</f>
        <v>1</v>
      </c>
      <c r="K270" s="58" t="b">
        <f>IF(COUNTIFS('Player 2 Rounds'!A:A,Player_1[[#This Row],[Tournament]],'Player 2 Rounds'!C:C,Player_1[[#This Row],[Date]],'Player 2 Rounds'!D:D,Player_1[[#This Row],[Division]])&gt;0,TRUE(),FALSE())</f>
        <v>1</v>
      </c>
      <c r="L270" s="58" t="str">
        <f>RIGHT(Player_1[[#This Row],[Date]],4)</f>
        <v>2022</v>
      </c>
      <c r="M270" s="58" t="str">
        <f>LEFT(Player_1[[#This Row],[Date]],FIND("-",Player_1[[#This Row],[Date]],1)-1)</f>
        <v>22</v>
      </c>
      <c r="N270" s="58" t="str">
        <f>MID(Player_1[[#This Row],[Date]],FIND("-",Player_1[[#This Row],[Date]],1)+1,3)</f>
        <v>Apr</v>
      </c>
      <c r="O270" s="5">
        <f>DATEVALUE(Player_1[[#This Row],[Month]]&amp;" "&amp;Player_1[[#This Row],[Day]]&amp;", "&amp;Player_1[[#This Row],[Year]])</f>
        <v>44673</v>
      </c>
      <c r="P270" s="58">
        <f>COUNTIFS(A:A,Player_1[[#This Row],[Tournament]],E:E,Player_1[[#This Row],[Round]])</f>
        <v>2</v>
      </c>
      <c r="Q270" s="58" t="str">
        <f t="shared" si="4"/>
        <v>2022 DGPT - Play It Again Sports Jonesboro Open powered by Prodigy</v>
      </c>
      <c r="R270" s="58">
        <f>SUMIFS('Player 2 Rounds'!F:F,'Player 2 Rounds'!Q:Q,Q270,'Player 2 Rounds'!E:E,E270)</f>
        <v>57</v>
      </c>
      <c r="S270" s="58">
        <f>IF(AND(Player_1[[#This Row],[Opponent Score]]&gt;0,Player_1[[#This Row],[Opponent Score]]&gt;Player_1[[#This Row],[Score]],K:K=TRUE())=TRUE(),1,0)</f>
        <v>0</v>
      </c>
    </row>
    <row r="271" spans="1:19" x14ac:dyDescent="0.25">
      <c r="A271" s="58" t="s">
        <v>980</v>
      </c>
      <c r="B271" s="58" t="s">
        <v>14</v>
      </c>
      <c r="C271" s="58" t="s">
        <v>981</v>
      </c>
      <c r="D271" s="58" t="s">
        <v>17</v>
      </c>
      <c r="E271" s="58">
        <v>1</v>
      </c>
      <c r="F271">
        <v>69</v>
      </c>
      <c r="G271">
        <v>1013</v>
      </c>
      <c r="H271" s="58" t="s">
        <v>11</v>
      </c>
      <c r="I271" s="58" t="s">
        <v>11</v>
      </c>
      <c r="J271" s="58" t="b">
        <f>IF(COUNTIFS('Player 2 Rounds'!A:A,Player_1[[#This Row],[Tournament]],'Player 2 Rounds'!C:C,Player_1[[#This Row],[Date]])&gt;0,TRUE(),FALSE())</f>
        <v>0</v>
      </c>
      <c r="K271" s="58" t="b">
        <f>IF(COUNTIFS('Player 2 Rounds'!A:A,Player_1[[#This Row],[Tournament]],'Player 2 Rounds'!C:C,Player_1[[#This Row],[Date]],'Player 2 Rounds'!D:D,Player_1[[#This Row],[Division]])&gt;0,TRUE(),FALSE())</f>
        <v>0</v>
      </c>
      <c r="L271" s="58" t="str">
        <f>RIGHT(Player_1[[#This Row],[Date]],4)</f>
        <v>2010</v>
      </c>
      <c r="M271" s="58" t="str">
        <f>LEFT(Player_1[[#This Row],[Date]],FIND("-",Player_1[[#This Row],[Date]],1)-1)</f>
        <v>15</v>
      </c>
      <c r="N271" s="58" t="str">
        <f>MID(Player_1[[#This Row],[Date]],FIND("-",Player_1[[#This Row],[Date]],1)+1,3)</f>
        <v>May</v>
      </c>
      <c r="O271" s="5">
        <f>DATEVALUE(Player_1[[#This Row],[Month]]&amp;" "&amp;Player_1[[#This Row],[Day]]&amp;", "&amp;Player_1[[#This Row],[Year]])</f>
        <v>40313</v>
      </c>
      <c r="P271" s="58">
        <f>COUNTIFS(A:A,Player_1[[#This Row],[Tournament]],E:E,Player_1[[#This Row],[Round]])</f>
        <v>1</v>
      </c>
      <c r="Q271" s="58" t="str">
        <f t="shared" si="4"/>
        <v>2010 19th Annual Hall of Chains Classic sponsored by Quonset Hut</v>
      </c>
      <c r="R271" s="58">
        <f>SUMIFS('Player 2 Rounds'!F:F,'Player 2 Rounds'!Q:Q,Q271,'Player 2 Rounds'!E:E,E271)</f>
        <v>0</v>
      </c>
      <c r="S271" s="58">
        <f>IF(AND(Player_1[[#This Row],[Opponent Score]]&gt;0,Player_1[[#This Row],[Opponent Score]]&gt;Player_1[[#This Row],[Score]],K:K=TRUE())=TRUE(),1,0)</f>
        <v>0</v>
      </c>
    </row>
    <row r="272" spans="1:19" x14ac:dyDescent="0.25">
      <c r="A272" s="58" t="s">
        <v>982</v>
      </c>
      <c r="B272" s="58" t="s">
        <v>14</v>
      </c>
      <c r="C272" s="58" t="s">
        <v>983</v>
      </c>
      <c r="D272" s="58" t="s">
        <v>17</v>
      </c>
      <c r="E272" s="58">
        <v>1</v>
      </c>
      <c r="F272">
        <v>59</v>
      </c>
      <c r="G272">
        <v>993</v>
      </c>
      <c r="H272" s="58" t="s">
        <v>11</v>
      </c>
      <c r="I272" s="58" t="s">
        <v>11</v>
      </c>
      <c r="J272" s="58" t="b">
        <f>IF(COUNTIFS('Player 2 Rounds'!A:A,Player_1[[#This Row],[Tournament]],'Player 2 Rounds'!C:C,Player_1[[#This Row],[Date]])&gt;0,TRUE(),FALSE())</f>
        <v>0</v>
      </c>
      <c r="K272" s="58" t="b">
        <f>IF(COUNTIFS('Player 2 Rounds'!A:A,Player_1[[#This Row],[Tournament]],'Player 2 Rounds'!C:C,Player_1[[#This Row],[Date]],'Player 2 Rounds'!D:D,Player_1[[#This Row],[Division]])&gt;0,TRUE(),FALSE())</f>
        <v>0</v>
      </c>
      <c r="L272" s="58" t="str">
        <f>RIGHT(Player_1[[#This Row],[Date]],4)</f>
        <v>2010</v>
      </c>
      <c r="M272" s="58" t="str">
        <f>LEFT(Player_1[[#This Row],[Date]],FIND("-",Player_1[[#This Row],[Date]],1)-1)</f>
        <v>29</v>
      </c>
      <c r="N272" s="58" t="str">
        <f>MID(Player_1[[#This Row],[Date]],FIND("-",Player_1[[#This Row],[Date]],1)+1,3)</f>
        <v>May</v>
      </c>
      <c r="O272" s="5">
        <f>DATEVALUE(Player_1[[#This Row],[Month]]&amp;" "&amp;Player_1[[#This Row],[Day]]&amp;", "&amp;Player_1[[#This Row],[Year]])</f>
        <v>40327</v>
      </c>
      <c r="P272" s="58">
        <f>COUNTIFS(A:A,Player_1[[#This Row],[Tournament]],E:E,Player_1[[#This Row],[Round]])</f>
        <v>1</v>
      </c>
      <c r="Q272" s="58" t="str">
        <f t="shared" si="4"/>
        <v>2010 TADGA &amp; The Shed Present: The Stateline Classic</v>
      </c>
      <c r="R272" s="58">
        <f>SUMIFS('Player 2 Rounds'!F:F,'Player 2 Rounds'!Q:Q,Q272,'Player 2 Rounds'!E:E,E272)</f>
        <v>0</v>
      </c>
      <c r="S272" s="58">
        <f>IF(AND(Player_1[[#This Row],[Opponent Score]]&gt;0,Player_1[[#This Row],[Opponent Score]]&gt;Player_1[[#This Row],[Score]],K:K=TRUE())=TRUE(),1,0)</f>
        <v>0</v>
      </c>
    </row>
    <row r="273" spans="1:19" x14ac:dyDescent="0.25">
      <c r="A273" s="58" t="s">
        <v>984</v>
      </c>
      <c r="B273" s="58" t="s">
        <v>12</v>
      </c>
      <c r="C273" s="58" t="s">
        <v>985</v>
      </c>
      <c r="D273" s="58" t="s">
        <v>17</v>
      </c>
      <c r="E273" s="58">
        <v>1</v>
      </c>
      <c r="F273">
        <v>57</v>
      </c>
      <c r="G273">
        <v>980</v>
      </c>
      <c r="H273" s="58" t="s">
        <v>11</v>
      </c>
      <c r="I273" s="58" t="s">
        <v>11</v>
      </c>
      <c r="J273" s="58" t="b">
        <f>IF(COUNTIFS('Player 2 Rounds'!A:A,Player_1[[#This Row],[Tournament]],'Player 2 Rounds'!C:C,Player_1[[#This Row],[Date]])&gt;0,TRUE(),FALSE())</f>
        <v>0</v>
      </c>
      <c r="K273" s="58" t="b">
        <f>IF(COUNTIFS('Player 2 Rounds'!A:A,Player_1[[#This Row],[Tournament]],'Player 2 Rounds'!C:C,Player_1[[#This Row],[Date]],'Player 2 Rounds'!D:D,Player_1[[#This Row],[Division]])&gt;0,TRUE(),FALSE())</f>
        <v>0</v>
      </c>
      <c r="L273" s="58" t="str">
        <f>RIGHT(Player_1[[#This Row],[Date]],4)</f>
        <v>2010</v>
      </c>
      <c r="M273" s="58" t="str">
        <f>LEFT(Player_1[[#This Row],[Date]],FIND("-",Player_1[[#This Row],[Date]],1)-1)</f>
        <v>20</v>
      </c>
      <c r="N273" s="58" t="str">
        <f>MID(Player_1[[#This Row],[Date]],FIND("-",Player_1[[#This Row],[Date]],1)+1,3)</f>
        <v>Mar</v>
      </c>
      <c r="O273" s="5">
        <f>DATEVALUE(Player_1[[#This Row],[Month]]&amp;" "&amp;Player_1[[#This Row],[Day]]&amp;", "&amp;Player_1[[#This Row],[Year]])</f>
        <v>40257</v>
      </c>
      <c r="P273" s="58">
        <f>COUNTIFS(A:A,Player_1[[#This Row],[Tournament]],E:E,Player_1[[#This Row],[Round]])</f>
        <v>1</v>
      </c>
      <c r="Q273" s="58" t="str">
        <f t="shared" si="4"/>
        <v>2010 Lake Erie Spring Thaw</v>
      </c>
      <c r="R273" s="58">
        <f>SUMIFS('Player 2 Rounds'!F:F,'Player 2 Rounds'!Q:Q,Q273,'Player 2 Rounds'!E:E,E273)</f>
        <v>0</v>
      </c>
      <c r="S273" s="58">
        <f>IF(AND(Player_1[[#This Row],[Opponent Score]]&gt;0,Player_1[[#This Row],[Opponent Score]]&gt;Player_1[[#This Row],[Score]],K:K=TRUE())=TRUE(),1,0)</f>
        <v>0</v>
      </c>
    </row>
    <row r="274" spans="1:19" x14ac:dyDescent="0.25">
      <c r="A274" s="58" t="s">
        <v>986</v>
      </c>
      <c r="B274" s="58" t="s">
        <v>58</v>
      </c>
      <c r="C274" s="58" t="s">
        <v>987</v>
      </c>
      <c r="D274" s="58" t="s">
        <v>17</v>
      </c>
      <c r="E274" s="58">
        <v>1</v>
      </c>
      <c r="F274">
        <v>64</v>
      </c>
      <c r="G274">
        <v>1034</v>
      </c>
      <c r="H274" s="58" t="s">
        <v>11</v>
      </c>
      <c r="I274" s="58" t="s">
        <v>11</v>
      </c>
      <c r="J274" s="58" t="b">
        <f>IF(COUNTIFS('Player 2 Rounds'!A:A,Player_1[[#This Row],[Tournament]],'Player 2 Rounds'!C:C,Player_1[[#This Row],[Date]])&gt;0,TRUE(),FALSE())</f>
        <v>0</v>
      </c>
      <c r="K274" s="58" t="b">
        <f>IF(COUNTIFS('Player 2 Rounds'!A:A,Player_1[[#This Row],[Tournament]],'Player 2 Rounds'!C:C,Player_1[[#This Row],[Date]],'Player 2 Rounds'!D:D,Player_1[[#This Row],[Division]])&gt;0,TRUE(),FALSE())</f>
        <v>0</v>
      </c>
      <c r="L274" s="58" t="str">
        <f>RIGHT(Player_1[[#This Row],[Date]],4)</f>
        <v>2021</v>
      </c>
      <c r="M274" s="58" t="str">
        <f>LEFT(Player_1[[#This Row],[Date]],FIND("-",Player_1[[#This Row],[Date]],1)-1)</f>
        <v>27</v>
      </c>
      <c r="N274" s="58" t="str">
        <f>MID(Player_1[[#This Row],[Date]],FIND("-",Player_1[[#This Row],[Date]],1)+1,3)</f>
        <v>Aug</v>
      </c>
      <c r="O274" s="5">
        <f>DATEVALUE(Player_1[[#This Row],[Month]]&amp;" "&amp;Player_1[[#This Row],[Day]]&amp;", "&amp;Player_1[[#This Row],[Year]])</f>
        <v>44435</v>
      </c>
      <c r="P274" s="58">
        <f>COUNTIFS(A:A,Player_1[[#This Row],[Tournament]],E:E,Player_1[[#This Row],[Round]])</f>
        <v>1</v>
      </c>
      <c r="Q274" s="58" t="str">
        <f t="shared" si="4"/>
        <v>2021 Delaware Disc Golf Challenge - National Tour - Driven by Innova</v>
      </c>
      <c r="R274" s="58">
        <f>SUMIFS('Player 2 Rounds'!F:F,'Player 2 Rounds'!Q:Q,Q274,'Player 2 Rounds'!E:E,E274)</f>
        <v>0</v>
      </c>
      <c r="S274" s="58">
        <f>IF(AND(Player_1[[#This Row],[Opponent Score]]&gt;0,Player_1[[#This Row],[Opponent Score]]&gt;Player_1[[#This Row],[Score]],K:K=TRUE())=TRUE(),1,0)</f>
        <v>0</v>
      </c>
    </row>
    <row r="275" spans="1:19" x14ac:dyDescent="0.25">
      <c r="A275" s="58" t="s">
        <v>347</v>
      </c>
      <c r="B275" s="58" t="s">
        <v>58</v>
      </c>
      <c r="C275" s="58" t="s">
        <v>564</v>
      </c>
      <c r="D275" s="58" t="s">
        <v>17</v>
      </c>
      <c r="E275" s="58">
        <v>1</v>
      </c>
      <c r="F275">
        <v>54</v>
      </c>
      <c r="G275">
        <v>1057</v>
      </c>
      <c r="H275" s="58" t="s">
        <v>11</v>
      </c>
      <c r="I275" s="58" t="s">
        <v>11</v>
      </c>
      <c r="J275" s="58" t="b">
        <f>IF(COUNTIFS('Player 2 Rounds'!A:A,Player_1[[#This Row],[Tournament]],'Player 2 Rounds'!C:C,Player_1[[#This Row],[Date]])&gt;0,TRUE(),FALSE())</f>
        <v>1</v>
      </c>
      <c r="K275" s="58" t="b">
        <f>IF(COUNTIFS('Player 2 Rounds'!A:A,Player_1[[#This Row],[Tournament]],'Player 2 Rounds'!C:C,Player_1[[#This Row],[Date]],'Player 2 Rounds'!D:D,Player_1[[#This Row],[Division]])&gt;0,TRUE(),FALSE())</f>
        <v>1</v>
      </c>
      <c r="L275" s="58" t="str">
        <f>RIGHT(Player_1[[#This Row],[Date]],4)</f>
        <v>2021</v>
      </c>
      <c r="M275" s="58" t="str">
        <f>LEFT(Player_1[[#This Row],[Date]],FIND("-",Player_1[[#This Row],[Date]],1)-1)</f>
        <v>3</v>
      </c>
      <c r="N275" s="58" t="str">
        <f>MID(Player_1[[#This Row],[Date]],FIND("-",Player_1[[#This Row],[Date]],1)+1,3)</f>
        <v>Sep</v>
      </c>
      <c r="O275" s="5">
        <f>DATEVALUE(Player_1[[#This Row],[Month]]&amp;" "&amp;Player_1[[#This Row],[Day]]&amp;", "&amp;Player_1[[#This Row],[Year]])</f>
        <v>44442</v>
      </c>
      <c r="P275" s="58">
        <f>COUNTIFS(A:A,Player_1[[#This Row],[Tournament]],E:E,Player_1[[#This Row],[Round]])</f>
        <v>5</v>
      </c>
      <c r="Q275" s="58" t="str">
        <f t="shared" si="4"/>
        <v>2021 DGPT - MVP Open at Maple Hill</v>
      </c>
      <c r="R275" s="58">
        <f>SUMIFS('Player 2 Rounds'!F:F,'Player 2 Rounds'!Q:Q,Q275,'Player 2 Rounds'!E:E,E275)</f>
        <v>58</v>
      </c>
      <c r="S275" s="58">
        <f>IF(AND(Player_1[[#This Row],[Opponent Score]]&gt;0,Player_1[[#This Row],[Opponent Score]]&gt;Player_1[[#This Row],[Score]],K:K=TRUE())=TRUE(),1,0)</f>
        <v>1</v>
      </c>
    </row>
    <row r="276" spans="1:19" x14ac:dyDescent="0.25">
      <c r="A276" s="58" t="s">
        <v>988</v>
      </c>
      <c r="B276" s="58" t="s">
        <v>989</v>
      </c>
      <c r="C276" s="58" t="s">
        <v>990</v>
      </c>
      <c r="D276" s="58" t="s">
        <v>17</v>
      </c>
      <c r="E276" s="58">
        <v>1</v>
      </c>
      <c r="F276">
        <v>47</v>
      </c>
      <c r="G276">
        <v>1077</v>
      </c>
      <c r="H276" s="58" t="s">
        <v>11</v>
      </c>
      <c r="I276" s="58" t="s">
        <v>11</v>
      </c>
      <c r="J276" s="58" t="b">
        <f>IF(COUNTIFS('Player 2 Rounds'!A:A,Player_1[[#This Row],[Tournament]],'Player 2 Rounds'!C:C,Player_1[[#This Row],[Date]])&gt;0,TRUE(),FALSE())</f>
        <v>0</v>
      </c>
      <c r="K276" s="58" t="b">
        <f>IF(COUNTIFS('Player 2 Rounds'!A:A,Player_1[[#This Row],[Tournament]],'Player 2 Rounds'!C:C,Player_1[[#This Row],[Date]],'Player 2 Rounds'!D:D,Player_1[[#This Row],[Division]])&gt;0,TRUE(),FALSE())</f>
        <v>0</v>
      </c>
      <c r="L276" s="58" t="str">
        <f>RIGHT(Player_1[[#This Row],[Date]],4)</f>
        <v>2021</v>
      </c>
      <c r="M276" s="58" t="str">
        <f>LEFT(Player_1[[#This Row],[Date]],FIND("-",Player_1[[#This Row],[Date]],1)-1)</f>
        <v>11</v>
      </c>
      <c r="N276" s="58" t="str">
        <f>MID(Player_1[[#This Row],[Date]],FIND("-",Player_1[[#This Row],[Date]],1)+1,3)</f>
        <v>Jun</v>
      </c>
      <c r="O276" s="5">
        <f>DATEVALUE(Player_1[[#This Row],[Month]]&amp;" "&amp;Player_1[[#This Row],[Day]]&amp;", "&amp;Player_1[[#This Row],[Year]])</f>
        <v>44358</v>
      </c>
      <c r="P276" s="58">
        <f>COUNTIFS(A:A,Player_1[[#This Row],[Tournament]],E:E,Player_1[[#This Row],[Round]])</f>
        <v>1</v>
      </c>
      <c r="Q276" s="58" t="str">
        <f t="shared" si="4"/>
        <v>2021 Utah Open Driven by Innova</v>
      </c>
      <c r="R276" s="58">
        <f>SUMIFS('Player 2 Rounds'!F:F,'Player 2 Rounds'!Q:Q,Q276,'Player 2 Rounds'!E:E,E276)</f>
        <v>0</v>
      </c>
      <c r="S276" s="58">
        <f>IF(AND(Player_1[[#This Row],[Opponent Score]]&gt;0,Player_1[[#This Row],[Opponent Score]]&gt;Player_1[[#This Row],[Score]],K:K=TRUE())=TRUE(),1,0)</f>
        <v>0</v>
      </c>
    </row>
    <row r="277" spans="1:19" x14ac:dyDescent="0.25">
      <c r="A277" s="58" t="s">
        <v>557</v>
      </c>
      <c r="B277" s="58" t="s">
        <v>58</v>
      </c>
      <c r="C277" s="58" t="s">
        <v>558</v>
      </c>
      <c r="D277" s="58" t="s">
        <v>17</v>
      </c>
      <c r="E277" s="58">
        <v>1</v>
      </c>
      <c r="F277">
        <v>59</v>
      </c>
      <c r="G277">
        <v>1058</v>
      </c>
      <c r="H277" s="58" t="s">
        <v>11</v>
      </c>
      <c r="I277" s="58" t="s">
        <v>11</v>
      </c>
      <c r="J277" s="58" t="b">
        <f>IF(COUNTIFS('Player 2 Rounds'!A:A,Player_1[[#This Row],[Tournament]],'Player 2 Rounds'!C:C,Player_1[[#This Row],[Date]])&gt;0,TRUE(),FALSE())</f>
        <v>1</v>
      </c>
      <c r="K277" s="58" t="b">
        <f>IF(COUNTIFS('Player 2 Rounds'!A:A,Player_1[[#This Row],[Tournament]],'Player 2 Rounds'!C:C,Player_1[[#This Row],[Date]],'Player 2 Rounds'!D:D,Player_1[[#This Row],[Division]])&gt;0,TRUE(),FALSE())</f>
        <v>1</v>
      </c>
      <c r="L277" s="58" t="str">
        <f>RIGHT(Player_1[[#This Row],[Date]],4)</f>
        <v>2021</v>
      </c>
      <c r="M277" s="58" t="str">
        <f>LEFT(Player_1[[#This Row],[Date]],FIND("-",Player_1[[#This Row],[Date]],1)-1)</f>
        <v>4</v>
      </c>
      <c r="N277" s="58" t="str">
        <f>MID(Player_1[[#This Row],[Date]],FIND("-",Player_1[[#This Row],[Date]],1)+1,3)</f>
        <v>Jun</v>
      </c>
      <c r="O277" s="5">
        <f>DATEVALUE(Player_1[[#This Row],[Month]]&amp;" "&amp;Player_1[[#This Row],[Day]]&amp;", "&amp;Player_1[[#This Row],[Year]])</f>
        <v>44351</v>
      </c>
      <c r="P277" s="58">
        <f>COUNTIFS(A:A,Player_1[[#This Row],[Tournament]],E:E,Player_1[[#This Row],[Round]])</f>
        <v>1</v>
      </c>
      <c r="Q277" s="58" t="str">
        <f t="shared" si="4"/>
        <v>2021 DGPT - Portland Open presented by Dynamic Discs</v>
      </c>
      <c r="R277" s="58">
        <f>SUMIFS('Player 2 Rounds'!F:F,'Player 2 Rounds'!Q:Q,Q277,'Player 2 Rounds'!E:E,E277)</f>
        <v>60</v>
      </c>
      <c r="S277" s="58">
        <f>IF(AND(Player_1[[#This Row],[Opponent Score]]&gt;0,Player_1[[#This Row],[Opponent Score]]&gt;Player_1[[#This Row],[Score]],K:K=TRUE())=TRUE(),1,0)</f>
        <v>1</v>
      </c>
    </row>
    <row r="278" spans="1:19" x14ac:dyDescent="0.25">
      <c r="A278" s="58" t="s">
        <v>559</v>
      </c>
      <c r="B278" s="58" t="s">
        <v>58</v>
      </c>
      <c r="C278" s="58" t="s">
        <v>560</v>
      </c>
      <c r="D278" s="58" t="s">
        <v>17</v>
      </c>
      <c r="E278" s="58">
        <v>1</v>
      </c>
      <c r="F278">
        <v>65</v>
      </c>
      <c r="G278">
        <v>1047</v>
      </c>
      <c r="H278" s="58" t="s">
        <v>11</v>
      </c>
      <c r="I278" s="58" t="s">
        <v>11</v>
      </c>
      <c r="J278" s="58" t="b">
        <f>IF(COUNTIFS('Player 2 Rounds'!A:A,Player_1[[#This Row],[Tournament]],'Player 2 Rounds'!C:C,Player_1[[#This Row],[Date]])&gt;0,TRUE(),FALSE())</f>
        <v>1</v>
      </c>
      <c r="K278" s="58" t="b">
        <f>IF(COUNTIFS('Player 2 Rounds'!A:A,Player_1[[#This Row],[Tournament]],'Player 2 Rounds'!C:C,Player_1[[#This Row],[Date]],'Player 2 Rounds'!D:D,Player_1[[#This Row],[Division]])&gt;0,TRUE(),FALSE())</f>
        <v>1</v>
      </c>
      <c r="L278" s="58" t="str">
        <f>RIGHT(Player_1[[#This Row],[Date]],4)</f>
        <v>2021</v>
      </c>
      <c r="M278" s="58" t="str">
        <f>LEFT(Player_1[[#This Row],[Date]],FIND("-",Player_1[[#This Row],[Date]],1)-1)</f>
        <v>28</v>
      </c>
      <c r="N278" s="58" t="str">
        <f>MID(Player_1[[#This Row],[Date]],FIND("-",Player_1[[#This Row],[Date]],1)+1,3)</f>
        <v>May</v>
      </c>
      <c r="O278" s="5">
        <f>DATEVALUE(Player_1[[#This Row],[Month]]&amp;" "&amp;Player_1[[#This Row],[Day]]&amp;", "&amp;Player_1[[#This Row],[Year]])</f>
        <v>44344</v>
      </c>
      <c r="P278" s="58">
        <f>COUNTIFS(A:A,Player_1[[#This Row],[Tournament]],E:E,Player_1[[#This Row],[Round]])</f>
        <v>1</v>
      </c>
      <c r="Q278" s="58" t="str">
        <f t="shared" si="4"/>
        <v>2021 Santa Cruz Masters Cup Presented by Innova - National Tour</v>
      </c>
      <c r="R278" s="58">
        <f>SUMIFS('Player 2 Rounds'!F:F,'Player 2 Rounds'!Q:Q,Q278,'Player 2 Rounds'!E:E,E278)</f>
        <v>65</v>
      </c>
      <c r="S278" s="58">
        <f>IF(AND(Player_1[[#This Row],[Opponent Score]]&gt;0,Player_1[[#This Row],[Opponent Score]]&gt;Player_1[[#This Row],[Score]],K:K=TRUE())=TRUE(),1,0)</f>
        <v>0</v>
      </c>
    </row>
    <row r="279" spans="1:19" x14ac:dyDescent="0.25">
      <c r="A279" s="58" t="s">
        <v>991</v>
      </c>
      <c r="B279" s="58" t="s">
        <v>13</v>
      </c>
      <c r="C279" s="58" t="s">
        <v>992</v>
      </c>
      <c r="D279" s="58" t="s">
        <v>16</v>
      </c>
      <c r="E279" s="58">
        <v>1</v>
      </c>
      <c r="F279">
        <v>60</v>
      </c>
      <c r="G279">
        <v>982</v>
      </c>
      <c r="H279" s="58" t="s">
        <v>11</v>
      </c>
      <c r="I279" s="58" t="s">
        <v>11</v>
      </c>
      <c r="J279" s="58" t="b">
        <f>IF(COUNTIFS('Player 2 Rounds'!A:A,Player_1[[#This Row],[Tournament]],'Player 2 Rounds'!C:C,Player_1[[#This Row],[Date]])&gt;0,TRUE(),FALSE())</f>
        <v>0</v>
      </c>
      <c r="K279" s="58" t="b">
        <f>IF(COUNTIFS('Player 2 Rounds'!A:A,Player_1[[#This Row],[Tournament]],'Player 2 Rounds'!C:C,Player_1[[#This Row],[Date]],'Player 2 Rounds'!D:D,Player_1[[#This Row],[Division]])&gt;0,TRUE(),FALSE())</f>
        <v>0</v>
      </c>
      <c r="L279" s="58" t="str">
        <f>RIGHT(Player_1[[#This Row],[Date]],4)</f>
        <v>2010</v>
      </c>
      <c r="M279" s="58" t="str">
        <f>LEFT(Player_1[[#This Row],[Date]],FIND("-",Player_1[[#This Row],[Date]],1)-1)</f>
        <v>11</v>
      </c>
      <c r="N279" s="58" t="str">
        <f>MID(Player_1[[#This Row],[Date]],FIND("-",Player_1[[#This Row],[Date]],1)+1,3)</f>
        <v>Jun</v>
      </c>
      <c r="O279" s="5">
        <f>DATEVALUE(Player_1[[#This Row],[Month]]&amp;" "&amp;Player_1[[#This Row],[Day]]&amp;", "&amp;Player_1[[#This Row],[Year]])</f>
        <v>40340</v>
      </c>
      <c r="P279" s="58">
        <f>COUNTIFS(A:A,Player_1[[#This Row],[Tournament]],E:E,Player_1[[#This Row],[Round]])</f>
        <v>2</v>
      </c>
      <c r="Q279" s="58" t="str">
        <f t="shared" si="4"/>
        <v>2010 United States Amateur Disc Golf Championship</v>
      </c>
      <c r="R279" s="58">
        <f>SUMIFS('Player 2 Rounds'!F:F,'Player 2 Rounds'!Q:Q,Q279,'Player 2 Rounds'!E:E,E279)</f>
        <v>0</v>
      </c>
      <c r="S279" s="58">
        <f>IF(AND(Player_1[[#This Row],[Opponent Score]]&gt;0,Player_1[[#This Row],[Opponent Score]]&gt;Player_1[[#This Row],[Score]],K:K=TRUE())=TRUE(),1,0)</f>
        <v>0</v>
      </c>
    </row>
    <row r="280" spans="1:19" x14ac:dyDescent="0.25">
      <c r="A280" s="58" t="s">
        <v>562</v>
      </c>
      <c r="B280" s="58" t="s">
        <v>58</v>
      </c>
      <c r="C280" s="58" t="s">
        <v>563</v>
      </c>
      <c r="D280" s="58" t="s">
        <v>17</v>
      </c>
      <c r="E280" s="58">
        <v>1</v>
      </c>
      <c r="F280">
        <v>53</v>
      </c>
      <c r="G280">
        <v>1048</v>
      </c>
      <c r="H280" s="58" t="s">
        <v>11</v>
      </c>
      <c r="I280" s="58" t="s">
        <v>11</v>
      </c>
      <c r="J280" s="58" t="b">
        <f>IF(COUNTIFS('Player 2 Rounds'!A:A,Player_1[[#This Row],[Tournament]],'Player 2 Rounds'!C:C,Player_1[[#This Row],[Date]])&gt;0,TRUE(),FALSE())</f>
        <v>1</v>
      </c>
      <c r="K280" s="58" t="b">
        <f>IF(COUNTIFS('Player 2 Rounds'!A:A,Player_1[[#This Row],[Tournament]],'Player 2 Rounds'!C:C,Player_1[[#This Row],[Date]],'Player 2 Rounds'!D:D,Player_1[[#This Row],[Division]])&gt;0,TRUE(),FALSE())</f>
        <v>1</v>
      </c>
      <c r="L280" s="58" t="str">
        <f>RIGHT(Player_1[[#This Row],[Date]],4)</f>
        <v>2021</v>
      </c>
      <c r="M280" s="58" t="str">
        <f>LEFT(Player_1[[#This Row],[Date]],FIND("-",Player_1[[#This Row],[Date]],1)-1)</f>
        <v>9</v>
      </c>
      <c r="N280" s="58" t="str">
        <f>MID(Player_1[[#This Row],[Date]],FIND("-",Player_1[[#This Row],[Date]],1)+1,3)</f>
        <v>Sep</v>
      </c>
      <c r="O280" s="5">
        <f>DATEVALUE(Player_1[[#This Row],[Month]]&amp;" "&amp;Player_1[[#This Row],[Day]]&amp;", "&amp;Player_1[[#This Row],[Year]])</f>
        <v>44448</v>
      </c>
      <c r="P280" s="58">
        <f>COUNTIFS(A:A,Player_1[[#This Row],[Tournament]],E:E,Player_1[[#This Row],[Round]])</f>
        <v>1</v>
      </c>
      <c r="Q280" s="58" t="str">
        <f t="shared" si="4"/>
        <v>2021 DGPT - Discraft's Green Mountain Championship presented by Upper Park Disc Golf</v>
      </c>
      <c r="R280" s="58">
        <f>SUMIFS('Player 2 Rounds'!F:F,'Player 2 Rounds'!Q:Q,Q280,'Player 2 Rounds'!E:E,E280)</f>
        <v>53</v>
      </c>
      <c r="S280" s="58">
        <f>IF(AND(Player_1[[#This Row],[Opponent Score]]&gt;0,Player_1[[#This Row],[Opponent Score]]&gt;Player_1[[#This Row],[Score]],K:K=TRUE())=TRUE(),1,0)</f>
        <v>0</v>
      </c>
    </row>
    <row r="281" spans="1:19" x14ac:dyDescent="0.25">
      <c r="A281" s="58" t="s">
        <v>993</v>
      </c>
      <c r="B281" s="58" t="s">
        <v>14</v>
      </c>
      <c r="C281" s="58" t="s">
        <v>994</v>
      </c>
      <c r="D281" s="58" t="s">
        <v>17</v>
      </c>
      <c r="E281" s="58">
        <v>1</v>
      </c>
      <c r="F281">
        <v>70</v>
      </c>
      <c r="G281">
        <v>1006</v>
      </c>
      <c r="H281" s="58" t="s">
        <v>11</v>
      </c>
      <c r="I281" s="58" t="s">
        <v>11</v>
      </c>
      <c r="J281" s="58" t="b">
        <f>IF(COUNTIFS('Player 2 Rounds'!A:A,Player_1[[#This Row],[Tournament]],'Player 2 Rounds'!C:C,Player_1[[#This Row],[Date]])&gt;0,TRUE(),FALSE())</f>
        <v>0</v>
      </c>
      <c r="K281" s="58" t="b">
        <f>IF(COUNTIFS('Player 2 Rounds'!A:A,Player_1[[#This Row],[Tournament]],'Player 2 Rounds'!C:C,Player_1[[#This Row],[Date]],'Player 2 Rounds'!D:D,Player_1[[#This Row],[Division]])&gt;0,TRUE(),FALSE())</f>
        <v>0</v>
      </c>
      <c r="L281" s="58" t="str">
        <f>RIGHT(Player_1[[#This Row],[Date]],4)</f>
        <v>2010</v>
      </c>
      <c r="M281" s="58" t="str">
        <f>LEFT(Player_1[[#This Row],[Date]],FIND("-",Player_1[[#This Row],[Date]],1)-1)</f>
        <v>13</v>
      </c>
      <c r="N281" s="58" t="str">
        <f>MID(Player_1[[#This Row],[Date]],FIND("-",Player_1[[#This Row],[Date]],1)+1,3)</f>
        <v>Mar</v>
      </c>
      <c r="O281" s="5">
        <f>DATEVALUE(Player_1[[#This Row],[Month]]&amp;" "&amp;Player_1[[#This Row],[Day]]&amp;", "&amp;Player_1[[#This Row],[Year]])</f>
        <v>40250</v>
      </c>
      <c r="P281" s="58">
        <f>COUNTIFS(A:A,Player_1[[#This Row],[Tournament]],E:E,Player_1[[#This Row],[Round]])</f>
        <v>2</v>
      </c>
      <c r="Q281" s="58" t="str">
        <f t="shared" si="4"/>
        <v>2010 March Madness</v>
      </c>
      <c r="R281" s="58">
        <f>SUMIFS('Player 2 Rounds'!F:F,'Player 2 Rounds'!Q:Q,Q281,'Player 2 Rounds'!E:E,E281)</f>
        <v>0</v>
      </c>
      <c r="S281" s="58">
        <f>IF(AND(Player_1[[#This Row],[Opponent Score]]&gt;0,Player_1[[#This Row],[Opponent Score]]&gt;Player_1[[#This Row],[Score]],K:K=TRUE())=TRUE(),1,0)</f>
        <v>0</v>
      </c>
    </row>
    <row r="282" spans="1:19" x14ac:dyDescent="0.25">
      <c r="A282" s="58" t="s">
        <v>572</v>
      </c>
      <c r="B282" s="58" t="s">
        <v>58</v>
      </c>
      <c r="C282" s="58" t="s">
        <v>573</v>
      </c>
      <c r="D282" s="58" t="s">
        <v>17</v>
      </c>
      <c r="E282" s="58">
        <v>1</v>
      </c>
      <c r="F282">
        <v>50</v>
      </c>
      <c r="G282">
        <v>1089</v>
      </c>
      <c r="H282" s="58" t="s">
        <v>11</v>
      </c>
      <c r="I282" s="58" t="s">
        <v>11</v>
      </c>
      <c r="J282" s="58" t="b">
        <f>IF(COUNTIFS('Player 2 Rounds'!A:A,Player_1[[#This Row],[Tournament]],'Player 2 Rounds'!C:C,Player_1[[#This Row],[Date]])&gt;0,TRUE(),FALSE())</f>
        <v>1</v>
      </c>
      <c r="K282" s="58" t="b">
        <f>IF(COUNTIFS('Player 2 Rounds'!A:A,Player_1[[#This Row],[Tournament]],'Player 2 Rounds'!C:C,Player_1[[#This Row],[Date]],'Player 2 Rounds'!D:D,Player_1[[#This Row],[Division]])&gt;0,TRUE(),FALSE())</f>
        <v>1</v>
      </c>
      <c r="L282" s="58" t="str">
        <f>RIGHT(Player_1[[#This Row],[Date]],4)</f>
        <v>2021</v>
      </c>
      <c r="M282" s="58" t="str">
        <f>LEFT(Player_1[[#This Row],[Date]],FIND("-",Player_1[[#This Row],[Date]],1)-1)</f>
        <v>30</v>
      </c>
      <c r="N282" s="58" t="str">
        <f>MID(Player_1[[#This Row],[Date]],FIND("-",Player_1[[#This Row],[Date]],1)+1,3)</f>
        <v>Jul</v>
      </c>
      <c r="O282" s="5">
        <f>DATEVALUE(Player_1[[#This Row],[Month]]&amp;" "&amp;Player_1[[#This Row],[Day]]&amp;", "&amp;Player_1[[#This Row],[Year]])</f>
        <v>44407</v>
      </c>
      <c r="P282" s="58">
        <f>COUNTIFS(A:A,Player_1[[#This Row],[Tournament]],E:E,Player_1[[#This Row],[Round]])</f>
        <v>2</v>
      </c>
      <c r="Q282" s="58" t="str">
        <f t="shared" si="4"/>
        <v>2021 DGPT - The Preserve Championship designed by Leiviska Disc Golf</v>
      </c>
      <c r="R282" s="58">
        <f>SUMIFS('Player 2 Rounds'!F:F,'Player 2 Rounds'!Q:Q,Q282,'Player 2 Rounds'!E:E,E282)</f>
        <v>53</v>
      </c>
      <c r="S282" s="58">
        <f>IF(AND(Player_1[[#This Row],[Opponent Score]]&gt;0,Player_1[[#This Row],[Opponent Score]]&gt;Player_1[[#This Row],[Score]],K:K=TRUE())=TRUE(),1,0)</f>
        <v>1</v>
      </c>
    </row>
    <row r="283" spans="1:19" x14ac:dyDescent="0.25">
      <c r="A283" s="58" t="s">
        <v>570</v>
      </c>
      <c r="B283" s="58" t="s">
        <v>58</v>
      </c>
      <c r="C283" s="58" t="s">
        <v>571</v>
      </c>
      <c r="D283" s="58" t="s">
        <v>17</v>
      </c>
      <c r="E283" s="58">
        <v>1</v>
      </c>
      <c r="F283">
        <v>57</v>
      </c>
      <c r="G283">
        <v>1059</v>
      </c>
      <c r="H283" s="58" t="s">
        <v>11</v>
      </c>
      <c r="I283" s="58" t="s">
        <v>11</v>
      </c>
      <c r="J283" s="58" t="b">
        <f>IF(COUNTIFS('Player 2 Rounds'!A:A,Player_1[[#This Row],[Tournament]],'Player 2 Rounds'!C:C,Player_1[[#This Row],[Date]])&gt;0,TRUE(),FALSE())</f>
        <v>1</v>
      </c>
      <c r="K283" s="58" t="b">
        <f>IF(COUNTIFS('Player 2 Rounds'!A:A,Player_1[[#This Row],[Tournament]],'Player 2 Rounds'!C:C,Player_1[[#This Row],[Date]],'Player 2 Rounds'!D:D,Player_1[[#This Row],[Division]])&gt;0,TRUE(),FALSE())</f>
        <v>1</v>
      </c>
      <c r="L283" s="58" t="str">
        <f>RIGHT(Player_1[[#This Row],[Date]],4)</f>
        <v>2021</v>
      </c>
      <c r="M283" s="58" t="str">
        <f>LEFT(Player_1[[#This Row],[Date]],FIND("-",Player_1[[#This Row],[Date]],1)-1)</f>
        <v>13</v>
      </c>
      <c r="N283" s="58" t="str">
        <f>MID(Player_1[[#This Row],[Date]],FIND("-",Player_1[[#This Row],[Date]],1)+1,3)</f>
        <v>Aug</v>
      </c>
      <c r="O283" s="5">
        <f>DATEVALUE(Player_1[[#This Row],[Month]]&amp;" "&amp;Player_1[[#This Row],[Day]]&amp;", "&amp;Player_1[[#This Row],[Year]])</f>
        <v>44421</v>
      </c>
      <c r="P283" s="58">
        <f>COUNTIFS(A:A,Player_1[[#This Row],[Tournament]],E:E,Player_1[[#This Row],[Round]])</f>
        <v>2</v>
      </c>
      <c r="Q283" s="58" t="str">
        <f t="shared" si="4"/>
        <v>2021 DGPT - Idlewild Open presented by Dynamic Discs &amp; The Nati</v>
      </c>
      <c r="R283" s="58">
        <f>SUMIFS('Player 2 Rounds'!F:F,'Player 2 Rounds'!Q:Q,Q283,'Player 2 Rounds'!E:E,E283)</f>
        <v>58</v>
      </c>
      <c r="S283" s="58">
        <f>IF(AND(Player_1[[#This Row],[Opponent Score]]&gt;0,Player_1[[#This Row],[Opponent Score]]&gt;Player_1[[#This Row],[Score]],K:K=TRUE())=TRUE(),1,0)</f>
        <v>1</v>
      </c>
    </row>
    <row r="284" spans="1:19" x14ac:dyDescent="0.25">
      <c r="A284" s="58" t="s">
        <v>995</v>
      </c>
      <c r="B284" s="58" t="s">
        <v>12</v>
      </c>
      <c r="C284" s="58" t="s">
        <v>996</v>
      </c>
      <c r="D284" s="58" t="s">
        <v>17</v>
      </c>
      <c r="E284" s="58">
        <v>1</v>
      </c>
      <c r="F284">
        <v>50</v>
      </c>
      <c r="G284">
        <v>1026</v>
      </c>
      <c r="H284" s="58" t="s">
        <v>11</v>
      </c>
      <c r="I284" s="58" t="s">
        <v>11</v>
      </c>
      <c r="J284" s="58" t="b">
        <f>IF(COUNTIFS('Player 2 Rounds'!A:A,Player_1[[#This Row],[Tournament]],'Player 2 Rounds'!C:C,Player_1[[#This Row],[Date]])&gt;0,TRUE(),FALSE())</f>
        <v>0</v>
      </c>
      <c r="K284" s="58" t="b">
        <f>IF(COUNTIFS('Player 2 Rounds'!A:A,Player_1[[#This Row],[Tournament]],'Player 2 Rounds'!C:C,Player_1[[#This Row],[Date]],'Player 2 Rounds'!D:D,Player_1[[#This Row],[Division]])&gt;0,TRUE(),FALSE())</f>
        <v>0</v>
      </c>
      <c r="L284" s="58" t="str">
        <f>RIGHT(Player_1[[#This Row],[Date]],4)</f>
        <v>2010</v>
      </c>
      <c r="M284" s="58" t="str">
        <f>LEFT(Player_1[[#This Row],[Date]],FIND("-",Player_1[[#This Row],[Date]],1)-1)</f>
        <v>10</v>
      </c>
      <c r="N284" s="58" t="str">
        <f>MID(Player_1[[#This Row],[Date]],FIND("-",Player_1[[#This Row],[Date]],1)+1,3)</f>
        <v>Apr</v>
      </c>
      <c r="O284" s="5">
        <f>DATEVALUE(Player_1[[#This Row],[Month]]&amp;" "&amp;Player_1[[#This Row],[Day]]&amp;", "&amp;Player_1[[#This Row],[Year]])</f>
        <v>40278</v>
      </c>
      <c r="P284" s="58">
        <f>COUNTIFS(A:A,Player_1[[#This Row],[Tournament]],E:E,Player_1[[#This Row],[Round]])</f>
        <v>2</v>
      </c>
      <c r="Q284" s="58" t="str">
        <f t="shared" si="4"/>
        <v>2010 Lobdell Open</v>
      </c>
      <c r="R284" s="58">
        <f>SUMIFS('Player 2 Rounds'!F:F,'Player 2 Rounds'!Q:Q,Q284,'Player 2 Rounds'!E:E,E284)</f>
        <v>0</v>
      </c>
      <c r="S284" s="58">
        <f>IF(AND(Player_1[[#This Row],[Opponent Score]]&gt;0,Player_1[[#This Row],[Opponent Score]]&gt;Player_1[[#This Row],[Score]],K:K=TRUE())=TRUE(),1,0)</f>
        <v>0</v>
      </c>
    </row>
    <row r="285" spans="1:19" x14ac:dyDescent="0.25">
      <c r="A285" s="58" t="s">
        <v>997</v>
      </c>
      <c r="B285" s="58" t="s">
        <v>12</v>
      </c>
      <c r="C285" s="58" t="s">
        <v>998</v>
      </c>
      <c r="D285" s="58" t="s">
        <v>17</v>
      </c>
      <c r="E285" s="58">
        <v>1</v>
      </c>
      <c r="F285">
        <v>67</v>
      </c>
      <c r="G285">
        <v>992</v>
      </c>
      <c r="H285" s="58" t="s">
        <v>11</v>
      </c>
      <c r="I285" s="58" t="s">
        <v>11</v>
      </c>
      <c r="J285" s="58" t="b">
        <f>IF(COUNTIFS('Player 2 Rounds'!A:A,Player_1[[#This Row],[Tournament]],'Player 2 Rounds'!C:C,Player_1[[#This Row],[Date]])&gt;0,TRUE(),FALSE())</f>
        <v>0</v>
      </c>
      <c r="K285" s="58" t="b">
        <f>IF(COUNTIFS('Player 2 Rounds'!A:A,Player_1[[#This Row],[Tournament]],'Player 2 Rounds'!C:C,Player_1[[#This Row],[Date]],'Player 2 Rounds'!D:D,Player_1[[#This Row],[Division]])&gt;0,TRUE(),FALSE())</f>
        <v>0</v>
      </c>
      <c r="L285" s="58" t="str">
        <f>RIGHT(Player_1[[#This Row],[Date]],4)</f>
        <v>2010</v>
      </c>
      <c r="M285" s="58" t="str">
        <f>LEFT(Player_1[[#This Row],[Date]],FIND("-",Player_1[[#This Row],[Date]],1)-1)</f>
        <v>3</v>
      </c>
      <c r="N285" s="58" t="str">
        <f>MID(Player_1[[#This Row],[Date]],FIND("-",Player_1[[#This Row],[Date]],1)+1,3)</f>
        <v>Apr</v>
      </c>
      <c r="O285" s="5">
        <f>DATEVALUE(Player_1[[#This Row],[Month]]&amp;" "&amp;Player_1[[#This Row],[Day]]&amp;", "&amp;Player_1[[#This Row],[Year]])</f>
        <v>40271</v>
      </c>
      <c r="P285" s="58">
        <f>COUNTIFS(A:A,Player_1[[#This Row],[Tournament]],E:E,Player_1[[#This Row],[Round]])</f>
        <v>1</v>
      </c>
      <c r="Q285" s="58" t="str">
        <f t="shared" si="4"/>
        <v>2010 SCDGA Presents The Two Course Challenge Canton Versus Massillon</v>
      </c>
      <c r="R285" s="58">
        <f>SUMIFS('Player 2 Rounds'!F:F,'Player 2 Rounds'!Q:Q,Q285,'Player 2 Rounds'!E:E,E285)</f>
        <v>0</v>
      </c>
      <c r="S285" s="58">
        <f>IF(AND(Player_1[[#This Row],[Opponent Score]]&gt;0,Player_1[[#This Row],[Opponent Score]]&gt;Player_1[[#This Row],[Score]],K:K=TRUE())=TRUE(),1,0)</f>
        <v>0</v>
      </c>
    </row>
    <row r="286" spans="1:19" x14ac:dyDescent="0.25">
      <c r="A286" s="58" t="s">
        <v>576</v>
      </c>
      <c r="B286" s="58" t="s">
        <v>58</v>
      </c>
      <c r="C286" s="58" t="s">
        <v>577</v>
      </c>
      <c r="D286" s="58" t="s">
        <v>17</v>
      </c>
      <c r="E286" s="58">
        <v>1</v>
      </c>
      <c r="F286">
        <v>52</v>
      </c>
      <c r="G286">
        <v>1084</v>
      </c>
      <c r="H286" s="58" t="s">
        <v>11</v>
      </c>
      <c r="I286" s="58" t="s">
        <v>11</v>
      </c>
      <c r="J286" s="58" t="b">
        <f>IF(COUNTIFS('Player 2 Rounds'!A:A,Player_1[[#This Row],[Tournament]],'Player 2 Rounds'!C:C,Player_1[[#This Row],[Date]])&gt;0,TRUE(),FALSE())</f>
        <v>1</v>
      </c>
      <c r="K286" s="58" t="b">
        <f>IF(COUNTIFS('Player 2 Rounds'!A:A,Player_1[[#This Row],[Tournament]],'Player 2 Rounds'!C:C,Player_1[[#This Row],[Date]],'Player 2 Rounds'!D:D,Player_1[[#This Row],[Division]])&gt;0,TRUE(),FALSE())</f>
        <v>1</v>
      </c>
      <c r="L286" s="58" t="str">
        <f>RIGHT(Player_1[[#This Row],[Date]],4)</f>
        <v>2021</v>
      </c>
      <c r="M286" s="58" t="str">
        <f>LEFT(Player_1[[#This Row],[Date]],FIND("-",Player_1[[#This Row],[Date]],1)-1)</f>
        <v>5</v>
      </c>
      <c r="N286" s="58" t="str">
        <f>MID(Player_1[[#This Row],[Date]],FIND("-",Player_1[[#This Row],[Date]],1)+1,3)</f>
        <v>Aug</v>
      </c>
      <c r="O286" s="5">
        <f>DATEVALUE(Player_1[[#This Row],[Month]]&amp;" "&amp;Player_1[[#This Row],[Day]]&amp;", "&amp;Player_1[[#This Row],[Year]])</f>
        <v>44413</v>
      </c>
      <c r="P286" s="58">
        <f>COUNTIFS(A:A,Player_1[[#This Row],[Tournament]],E:E,Player_1[[#This Row],[Round]])</f>
        <v>1</v>
      </c>
      <c r="Q286" s="58" t="str">
        <f t="shared" si="4"/>
        <v>2021 DGPT - Discraft Ledgestone Insurance Open presented by GRIPeq</v>
      </c>
      <c r="R286" s="58">
        <f>SUMIFS('Player 2 Rounds'!F:F,'Player 2 Rounds'!Q:Q,Q286,'Player 2 Rounds'!E:E,E286)</f>
        <v>53</v>
      </c>
      <c r="S286" s="58">
        <f>IF(AND(Player_1[[#This Row],[Opponent Score]]&gt;0,Player_1[[#This Row],[Opponent Score]]&gt;Player_1[[#This Row],[Score]],K:K=TRUE())=TRUE(),1,0)</f>
        <v>1</v>
      </c>
    </row>
    <row r="287" spans="1:19" x14ac:dyDescent="0.25">
      <c r="A287" s="58" t="s">
        <v>884</v>
      </c>
      <c r="B287" s="58" t="s">
        <v>14</v>
      </c>
      <c r="C287" s="58" t="s">
        <v>152</v>
      </c>
      <c r="D287" s="58" t="s">
        <v>17</v>
      </c>
      <c r="E287" s="58">
        <v>1</v>
      </c>
      <c r="F287">
        <v>69</v>
      </c>
      <c r="G287">
        <v>991</v>
      </c>
      <c r="H287" s="58" t="s">
        <v>11</v>
      </c>
      <c r="I287" s="58" t="s">
        <v>11</v>
      </c>
      <c r="J287" s="58" t="b">
        <f>IF(COUNTIFS('Player 2 Rounds'!A:A,Player_1[[#This Row],[Tournament]],'Player 2 Rounds'!C:C,Player_1[[#This Row],[Date]])&gt;0,TRUE(),FALSE())</f>
        <v>0</v>
      </c>
      <c r="K287" s="58" t="b">
        <f>IF(COUNTIFS('Player 2 Rounds'!A:A,Player_1[[#This Row],[Tournament]],'Player 2 Rounds'!C:C,Player_1[[#This Row],[Date]],'Player 2 Rounds'!D:D,Player_1[[#This Row],[Division]])&gt;0,TRUE(),FALSE())</f>
        <v>0</v>
      </c>
      <c r="L287" s="58" t="str">
        <f>RIGHT(Player_1[[#This Row],[Date]],4)</f>
        <v>2010</v>
      </c>
      <c r="M287" s="58" t="str">
        <f>LEFT(Player_1[[#This Row],[Date]],FIND("-",Player_1[[#This Row],[Date]],1)-1)</f>
        <v>17</v>
      </c>
      <c r="N287" s="58" t="str">
        <f>MID(Player_1[[#This Row],[Date]],FIND("-",Player_1[[#This Row],[Date]],1)+1,3)</f>
        <v>Apr</v>
      </c>
      <c r="O287" s="5">
        <f>DATEVALUE(Player_1[[#This Row],[Month]]&amp;" "&amp;Player_1[[#This Row],[Day]]&amp;", "&amp;Player_1[[#This Row],[Year]])</f>
        <v>40285</v>
      </c>
      <c r="P287" s="58">
        <f>COUNTIFS(A:A,Player_1[[#This Row],[Tournament]],E:E,Player_1[[#This Row],[Round]])</f>
        <v>4</v>
      </c>
      <c r="Q287" s="58" t="str">
        <f t="shared" si="4"/>
        <v>2010 Ironwood Open at Moraine State Park</v>
      </c>
      <c r="R287" s="58">
        <f>SUMIFS('Player 2 Rounds'!F:F,'Player 2 Rounds'!Q:Q,Q287,'Player 2 Rounds'!E:E,E287)</f>
        <v>0</v>
      </c>
      <c r="S287" s="58">
        <f>IF(AND(Player_1[[#This Row],[Opponent Score]]&gt;0,Player_1[[#This Row],[Opponent Score]]&gt;Player_1[[#This Row],[Score]],K:K=TRUE())=TRUE(),1,0)</f>
        <v>0</v>
      </c>
    </row>
    <row r="288" spans="1:19" x14ac:dyDescent="0.25">
      <c r="A288" s="58" t="s">
        <v>543</v>
      </c>
      <c r="B288" s="58" t="s">
        <v>13</v>
      </c>
      <c r="C288" s="58" t="s">
        <v>544</v>
      </c>
      <c r="D288" s="58" t="s">
        <v>17</v>
      </c>
      <c r="E288" s="58">
        <v>1</v>
      </c>
      <c r="F288">
        <v>48</v>
      </c>
      <c r="G288">
        <v>1073</v>
      </c>
      <c r="H288" s="58" t="s">
        <v>11</v>
      </c>
      <c r="I288" s="58" t="s">
        <v>11</v>
      </c>
      <c r="J288" s="58" t="b">
        <f>IF(COUNTIFS('Player 2 Rounds'!A:A,Player_1[[#This Row],[Tournament]],'Player 2 Rounds'!C:C,Player_1[[#This Row],[Date]])&gt;0,TRUE(),FALSE())</f>
        <v>1</v>
      </c>
      <c r="K288" s="58" t="b">
        <f>IF(COUNTIFS('Player 2 Rounds'!A:A,Player_1[[#This Row],[Tournament]],'Player 2 Rounds'!C:C,Player_1[[#This Row],[Date]],'Player 2 Rounds'!D:D,Player_1[[#This Row],[Division]])&gt;0,TRUE(),FALSE())</f>
        <v>1</v>
      </c>
      <c r="L288" s="58" t="str">
        <f>RIGHT(Player_1[[#This Row],[Date]],4)</f>
        <v>2021</v>
      </c>
      <c r="M288" s="58" t="str">
        <f>LEFT(Player_1[[#This Row],[Date]],FIND("-",Player_1[[#This Row],[Date]],1)-1)</f>
        <v>22</v>
      </c>
      <c r="N288" s="58" t="str">
        <f>MID(Player_1[[#This Row],[Date]],FIND("-",Player_1[[#This Row],[Date]],1)+1,3)</f>
        <v>Jun</v>
      </c>
      <c r="O288" s="5">
        <f>DATEVALUE(Player_1[[#This Row],[Month]]&amp;" "&amp;Player_1[[#This Row],[Day]]&amp;", "&amp;Player_1[[#This Row],[Year]])</f>
        <v>44369</v>
      </c>
      <c r="P288" s="58">
        <f>COUNTIFS(A:A,Player_1[[#This Row],[Tournament]],E:E,Player_1[[#This Row],[Round]])</f>
        <v>1</v>
      </c>
      <c r="Q288" s="58" t="str">
        <f t="shared" si="4"/>
        <v>2021 PDGA Professional Disc Golf World Championships Presented by Grip6</v>
      </c>
      <c r="R288" s="58">
        <f>SUMIFS('Player 2 Rounds'!F:F,'Player 2 Rounds'!Q:Q,Q288,'Player 2 Rounds'!E:E,E288)</f>
        <v>51</v>
      </c>
      <c r="S288" s="58">
        <f>IF(AND(Player_1[[#This Row],[Opponent Score]]&gt;0,Player_1[[#This Row],[Opponent Score]]&gt;Player_1[[#This Row],[Score]],K:K=TRUE())=TRUE(),1,0)</f>
        <v>1</v>
      </c>
    </row>
    <row r="289" spans="1:19" x14ac:dyDescent="0.25">
      <c r="A289" s="58" t="s">
        <v>999</v>
      </c>
      <c r="B289" s="58" t="s">
        <v>12</v>
      </c>
      <c r="C289" s="58" t="s">
        <v>1000</v>
      </c>
      <c r="D289" s="58" t="s">
        <v>17</v>
      </c>
      <c r="E289" s="58">
        <v>1</v>
      </c>
      <c r="F289">
        <v>58</v>
      </c>
      <c r="G289">
        <v>1008</v>
      </c>
      <c r="H289" s="58" t="s">
        <v>11</v>
      </c>
      <c r="I289" s="58" t="s">
        <v>11</v>
      </c>
      <c r="J289" s="58" t="b">
        <f>IF(COUNTIFS('Player 2 Rounds'!A:A,Player_1[[#This Row],[Tournament]],'Player 2 Rounds'!C:C,Player_1[[#This Row],[Date]])&gt;0,TRUE(),FALSE())</f>
        <v>0</v>
      </c>
      <c r="K289" s="58" t="b">
        <f>IF(COUNTIFS('Player 2 Rounds'!A:A,Player_1[[#This Row],[Tournament]],'Player 2 Rounds'!C:C,Player_1[[#This Row],[Date]],'Player 2 Rounds'!D:D,Player_1[[#This Row],[Division]])&gt;0,TRUE(),FALSE())</f>
        <v>0</v>
      </c>
      <c r="L289" s="58" t="str">
        <f>RIGHT(Player_1[[#This Row],[Date]],4)</f>
        <v>2010</v>
      </c>
      <c r="M289" s="58" t="str">
        <f>LEFT(Player_1[[#This Row],[Date]],FIND("-",Player_1[[#This Row],[Date]],1)-1)</f>
        <v>8</v>
      </c>
      <c r="N289" s="58" t="str">
        <f>MID(Player_1[[#This Row],[Date]],FIND("-",Player_1[[#This Row],[Date]],1)+1,3)</f>
        <v>May</v>
      </c>
      <c r="O289" s="5">
        <f>DATEVALUE(Player_1[[#This Row],[Month]]&amp;" "&amp;Player_1[[#This Row],[Day]]&amp;", "&amp;Player_1[[#This Row],[Year]])</f>
        <v>40306</v>
      </c>
      <c r="P289" s="58">
        <f>COUNTIFS(A:A,Player_1[[#This Row],[Tournament]],E:E,Player_1[[#This Row],[Round]])</f>
        <v>1</v>
      </c>
      <c r="Q289" s="58" t="str">
        <f t="shared" si="4"/>
        <v>2010 Warm Up for the Am Worlds #2</v>
      </c>
      <c r="R289" s="58">
        <f>SUMIFS('Player 2 Rounds'!F:F,'Player 2 Rounds'!Q:Q,Q289,'Player 2 Rounds'!E:E,E289)</f>
        <v>0</v>
      </c>
      <c r="S289" s="58">
        <f>IF(AND(Player_1[[#This Row],[Opponent Score]]&gt;0,Player_1[[#This Row],[Opponent Score]]&gt;Player_1[[#This Row],[Score]],K:K=TRUE())=TRUE(),1,0)</f>
        <v>0</v>
      </c>
    </row>
    <row r="290" spans="1:19" x14ac:dyDescent="0.25">
      <c r="A290" s="58" t="s">
        <v>545</v>
      </c>
      <c r="B290" s="58" t="s">
        <v>58</v>
      </c>
      <c r="C290" s="58" t="s">
        <v>15</v>
      </c>
      <c r="D290" s="58" t="s">
        <v>17</v>
      </c>
      <c r="E290" s="58">
        <v>1</v>
      </c>
      <c r="F290">
        <v>55</v>
      </c>
      <c r="G290">
        <v>1054</v>
      </c>
      <c r="H290" s="58" t="s">
        <v>11</v>
      </c>
      <c r="I290" s="58" t="s">
        <v>11</v>
      </c>
      <c r="J290" s="58" t="b">
        <f>IF(COUNTIFS('Player 2 Rounds'!A:A,Player_1[[#This Row],[Tournament]],'Player 2 Rounds'!C:C,Player_1[[#This Row],[Date]])&gt;0,TRUE(),FALSE())</f>
        <v>1</v>
      </c>
      <c r="K290" s="58" t="b">
        <f>IF(COUNTIFS('Player 2 Rounds'!A:A,Player_1[[#This Row],[Tournament]],'Player 2 Rounds'!C:C,Player_1[[#This Row],[Date]],'Player 2 Rounds'!D:D,Player_1[[#This Row],[Division]])&gt;0,TRUE(),FALSE())</f>
        <v>1</v>
      </c>
      <c r="L290" s="58" t="str">
        <f>RIGHT(Player_1[[#This Row],[Date]],4)</f>
        <v>2021</v>
      </c>
      <c r="M290" s="58" t="str">
        <f>LEFT(Player_1[[#This Row],[Date]],FIND("-",Player_1[[#This Row],[Date]],1)-1)</f>
        <v>23</v>
      </c>
      <c r="N290" s="58" t="str">
        <f>MID(Player_1[[#This Row],[Date]],FIND("-",Player_1[[#This Row],[Date]],1)+1,3)</f>
        <v>Jul</v>
      </c>
      <c r="O290" s="5">
        <f>DATEVALUE(Player_1[[#This Row],[Month]]&amp;" "&amp;Player_1[[#This Row],[Day]]&amp;", "&amp;Player_1[[#This Row],[Year]])</f>
        <v>44400</v>
      </c>
      <c r="P290" s="58">
        <f>COUNTIFS(A:A,Player_1[[#This Row],[Tournament]],E:E,Player_1[[#This Row],[Round]])</f>
        <v>2</v>
      </c>
      <c r="Q290" s="58" t="str">
        <f t="shared" si="4"/>
        <v>2021 DGPT - Discraft's Great Lakes Open</v>
      </c>
      <c r="R290" s="58">
        <f>SUMIFS('Player 2 Rounds'!F:F,'Player 2 Rounds'!Q:Q,Q290,'Player 2 Rounds'!E:E,E290)</f>
        <v>56</v>
      </c>
      <c r="S290" s="58">
        <f>IF(AND(Player_1[[#This Row],[Opponent Score]]&gt;0,Player_1[[#This Row],[Opponent Score]]&gt;Player_1[[#This Row],[Score]],K:K=TRUE())=TRUE(),1,0)</f>
        <v>1</v>
      </c>
    </row>
    <row r="291" spans="1:19" x14ac:dyDescent="0.25">
      <c r="A291" s="58" t="s">
        <v>1001</v>
      </c>
      <c r="B291" s="58" t="s">
        <v>12</v>
      </c>
      <c r="C291" s="58" t="s">
        <v>1002</v>
      </c>
      <c r="D291" s="58" t="s">
        <v>17</v>
      </c>
      <c r="E291" s="58">
        <v>1</v>
      </c>
      <c r="F291">
        <v>62</v>
      </c>
      <c r="G291">
        <v>915</v>
      </c>
      <c r="H291" s="58" t="s">
        <v>11</v>
      </c>
      <c r="I291" s="58" t="s">
        <v>11</v>
      </c>
      <c r="J291" s="58" t="b">
        <f>IF(COUNTIFS('Player 2 Rounds'!A:A,Player_1[[#This Row],[Tournament]],'Player 2 Rounds'!C:C,Player_1[[#This Row],[Date]])&gt;0,TRUE(),FALSE())</f>
        <v>0</v>
      </c>
      <c r="K291" s="58" t="b">
        <f>IF(COUNTIFS('Player 2 Rounds'!A:A,Player_1[[#This Row],[Tournament]],'Player 2 Rounds'!C:C,Player_1[[#This Row],[Date]],'Player 2 Rounds'!D:D,Player_1[[#This Row],[Division]])&gt;0,TRUE(),FALSE())</f>
        <v>0</v>
      </c>
      <c r="L291" s="58" t="str">
        <f>RIGHT(Player_1[[#This Row],[Date]],4)</f>
        <v>2010</v>
      </c>
      <c r="M291" s="58" t="str">
        <f>LEFT(Player_1[[#This Row],[Date]],FIND("-",Player_1[[#This Row],[Date]],1)-1)</f>
        <v>27</v>
      </c>
      <c r="N291" s="58" t="str">
        <f>MID(Player_1[[#This Row],[Date]],FIND("-",Player_1[[#This Row],[Date]],1)+1,3)</f>
        <v>Mar</v>
      </c>
      <c r="O291" s="5">
        <f>DATEVALUE(Player_1[[#This Row],[Month]]&amp;" "&amp;Player_1[[#This Row],[Day]]&amp;", "&amp;Player_1[[#This Row],[Year]])</f>
        <v>40264</v>
      </c>
      <c r="P291" s="58">
        <f>COUNTIFS(A:A,Player_1[[#This Row],[Tournament]],E:E,Player_1[[#This Row],[Round]])</f>
        <v>1</v>
      </c>
      <c r="Q291" s="58" t="str">
        <f t="shared" si="4"/>
        <v>2010 Gem City Challenge</v>
      </c>
      <c r="R291" s="58">
        <f>SUMIFS('Player 2 Rounds'!F:F,'Player 2 Rounds'!Q:Q,Q291,'Player 2 Rounds'!E:E,E291)</f>
        <v>0</v>
      </c>
      <c r="S291" s="58">
        <f>IF(AND(Player_1[[#This Row],[Opponent Score]]&gt;0,Player_1[[#This Row],[Opponent Score]]&gt;Player_1[[#This Row],[Score]],K:K=TRUE())=TRUE(),1,0)</f>
        <v>0</v>
      </c>
    </row>
    <row r="292" spans="1:19" x14ac:dyDescent="0.25">
      <c r="A292" s="58" t="s">
        <v>155</v>
      </c>
      <c r="B292" s="58" t="s">
        <v>58</v>
      </c>
      <c r="C292" s="58" t="s">
        <v>156</v>
      </c>
      <c r="D292" s="58" t="s">
        <v>17</v>
      </c>
      <c r="E292" s="58">
        <v>1</v>
      </c>
      <c r="F292">
        <v>80</v>
      </c>
      <c r="G292">
        <v>942</v>
      </c>
      <c r="H292" s="58" t="s">
        <v>11</v>
      </c>
      <c r="I292" s="58" t="s">
        <v>11</v>
      </c>
      <c r="J292" s="58" t="b">
        <f>IF(COUNTIFS('Player 2 Rounds'!A:A,Player_1[[#This Row],[Tournament]],'Player 2 Rounds'!C:C,Player_1[[#This Row],[Date]])&gt;0,TRUE(),FALSE())</f>
        <v>0</v>
      </c>
      <c r="K292" s="58" t="b">
        <f>IF(COUNTIFS('Player 2 Rounds'!A:A,Player_1[[#This Row],[Tournament]],'Player 2 Rounds'!C:C,Player_1[[#This Row],[Date]],'Player 2 Rounds'!D:D,Player_1[[#This Row],[Division]])&gt;0,TRUE(),FALSE())</f>
        <v>0</v>
      </c>
      <c r="L292" s="58" t="str">
        <f>RIGHT(Player_1[[#This Row],[Date]],4)</f>
        <v>2010</v>
      </c>
      <c r="M292" s="58" t="str">
        <f>LEFT(Player_1[[#This Row],[Date]],FIND("-",Player_1[[#This Row],[Date]],1)-1)</f>
        <v>23</v>
      </c>
      <c r="N292" s="58" t="str">
        <f>MID(Player_1[[#This Row],[Date]],FIND("-",Player_1[[#This Row],[Date]],1)+1,3)</f>
        <v>Apr</v>
      </c>
      <c r="O292" s="5">
        <f>DATEVALUE(Player_1[[#This Row],[Month]]&amp;" "&amp;Player_1[[#This Row],[Day]]&amp;", "&amp;Player_1[[#This Row],[Year]])</f>
        <v>40291</v>
      </c>
      <c r="P292" s="58">
        <f>COUNTIFS(A:A,Player_1[[#This Row],[Tournament]],E:E,Player_1[[#This Row],[Round]])</f>
        <v>1</v>
      </c>
      <c r="Q292" s="58" t="str">
        <f t="shared" si="4"/>
        <v>2010 Carolina Clash</v>
      </c>
      <c r="R292" s="58">
        <f>SUMIFS('Player 2 Rounds'!F:F,'Player 2 Rounds'!Q:Q,Q292,'Player 2 Rounds'!E:E,E292)</f>
        <v>0</v>
      </c>
      <c r="S292" s="58">
        <f>IF(AND(Player_1[[#This Row],[Opponent Score]]&gt;0,Player_1[[#This Row],[Opponent Score]]&gt;Player_1[[#This Row],[Score]],K:K=TRUE())=TRUE(),1,0)</f>
        <v>0</v>
      </c>
    </row>
    <row r="293" spans="1:19" x14ac:dyDescent="0.25">
      <c r="A293" s="58" t="s">
        <v>1003</v>
      </c>
      <c r="B293" s="58" t="s">
        <v>12</v>
      </c>
      <c r="C293" s="58" t="s">
        <v>1004</v>
      </c>
      <c r="D293" s="58" t="s">
        <v>17</v>
      </c>
      <c r="E293" s="58">
        <v>1</v>
      </c>
      <c r="F293">
        <v>47</v>
      </c>
      <c r="G293">
        <v>983</v>
      </c>
      <c r="H293" s="58" t="s">
        <v>11</v>
      </c>
      <c r="I293" s="58" t="s">
        <v>11</v>
      </c>
      <c r="J293" s="58" t="b">
        <f>IF(COUNTIFS('Player 2 Rounds'!A:A,Player_1[[#This Row],[Tournament]],'Player 2 Rounds'!C:C,Player_1[[#This Row],[Date]])&gt;0,TRUE(),FALSE())</f>
        <v>0</v>
      </c>
      <c r="K293" s="58" t="b">
        <f>IF(COUNTIFS('Player 2 Rounds'!A:A,Player_1[[#This Row],[Tournament]],'Player 2 Rounds'!C:C,Player_1[[#This Row],[Date]],'Player 2 Rounds'!D:D,Player_1[[#This Row],[Division]])&gt;0,TRUE(),FALSE())</f>
        <v>0</v>
      </c>
      <c r="L293" s="58" t="str">
        <f>RIGHT(Player_1[[#This Row],[Date]],4)</f>
        <v>2009</v>
      </c>
      <c r="M293" s="58" t="str">
        <f>LEFT(Player_1[[#This Row],[Date]],FIND("-",Player_1[[#This Row],[Date]],1)-1)</f>
        <v>29</v>
      </c>
      <c r="N293" s="58" t="str">
        <f>MID(Player_1[[#This Row],[Date]],FIND("-",Player_1[[#This Row],[Date]],1)+1,3)</f>
        <v>Nov</v>
      </c>
      <c r="O293" s="5">
        <f>DATEVALUE(Player_1[[#This Row],[Month]]&amp;" "&amp;Player_1[[#This Row],[Day]]&amp;", "&amp;Player_1[[#This Row],[Year]])</f>
        <v>40146</v>
      </c>
      <c r="P293" s="58">
        <f>COUNTIFS(A:A,Player_1[[#This Row],[Tournament]],E:E,Player_1[[#This Row],[Round]])</f>
        <v>1</v>
      </c>
      <c r="Q293" s="58" t="str">
        <f t="shared" si="4"/>
        <v>2009 Turkey &amp; Chains 3rd Helping</v>
      </c>
      <c r="R293" s="58">
        <f>SUMIFS('Player 2 Rounds'!F:F,'Player 2 Rounds'!Q:Q,Q293,'Player 2 Rounds'!E:E,E293)</f>
        <v>0</v>
      </c>
      <c r="S293" s="58">
        <f>IF(AND(Player_1[[#This Row],[Opponent Score]]&gt;0,Player_1[[#This Row],[Opponent Score]]&gt;Player_1[[#This Row],[Score]],K:K=TRUE())=TRUE(),1,0)</f>
        <v>0</v>
      </c>
    </row>
    <row r="294" spans="1:19" x14ac:dyDescent="0.25">
      <c r="A294" s="58" t="s">
        <v>1005</v>
      </c>
      <c r="B294" s="58" t="s">
        <v>9</v>
      </c>
      <c r="C294" s="58" t="s">
        <v>1006</v>
      </c>
      <c r="D294" s="58" t="s">
        <v>17</v>
      </c>
      <c r="E294" s="58">
        <v>1</v>
      </c>
      <c r="F294">
        <v>54</v>
      </c>
      <c r="G294">
        <v>1038</v>
      </c>
      <c r="H294" s="58" t="s">
        <v>11</v>
      </c>
      <c r="I294" s="58" t="s">
        <v>11</v>
      </c>
      <c r="J294" s="58" t="b">
        <f>IF(COUNTIFS('Player 2 Rounds'!A:A,Player_1[[#This Row],[Tournament]],'Player 2 Rounds'!C:C,Player_1[[#This Row],[Date]])&gt;0,TRUE(),FALSE())</f>
        <v>0</v>
      </c>
      <c r="K294" s="58" t="b">
        <f>IF(COUNTIFS('Player 2 Rounds'!A:A,Player_1[[#This Row],[Tournament]],'Player 2 Rounds'!C:C,Player_1[[#This Row],[Date]],'Player 2 Rounds'!D:D,Player_1[[#This Row],[Division]])&gt;0,TRUE(),FALSE())</f>
        <v>0</v>
      </c>
      <c r="L294" s="58" t="str">
        <f>RIGHT(Player_1[[#This Row],[Date]],4)</f>
        <v>2021</v>
      </c>
      <c r="M294" s="58" t="str">
        <f>LEFT(Player_1[[#This Row],[Date]],FIND("-",Player_1[[#This Row],[Date]],1)-1)</f>
        <v>8</v>
      </c>
      <c r="N294" s="58" t="str">
        <f>MID(Player_1[[#This Row],[Date]],FIND("-",Player_1[[#This Row],[Date]],1)+1,3)</f>
        <v>Apr</v>
      </c>
      <c r="O294" s="5">
        <f>DATEVALUE(Player_1[[#This Row],[Month]]&amp;" "&amp;Player_1[[#This Row],[Day]]&amp;", "&amp;Player_1[[#This Row],[Year]])</f>
        <v>44294</v>
      </c>
      <c r="P294" s="58">
        <f>COUNTIFS(A:A,Player_1[[#This Row],[Tournament]],E:E,Player_1[[#This Row],[Round]])</f>
        <v>1</v>
      </c>
      <c r="Q294" s="58" t="str">
        <f t="shared" si="4"/>
        <v>2021 The Vintage Open a DGPT Silver Series Event</v>
      </c>
      <c r="R294" s="58">
        <f>SUMIFS('Player 2 Rounds'!F:F,'Player 2 Rounds'!Q:Q,Q294,'Player 2 Rounds'!E:E,E294)</f>
        <v>0</v>
      </c>
      <c r="S294" s="58">
        <f>IF(AND(Player_1[[#This Row],[Opponent Score]]&gt;0,Player_1[[#This Row],[Opponent Score]]&gt;Player_1[[#This Row],[Score]],K:K=TRUE())=TRUE(),1,0)</f>
        <v>0</v>
      </c>
    </row>
    <row r="295" spans="1:19" x14ac:dyDescent="0.25">
      <c r="A295" s="58" t="s">
        <v>602</v>
      </c>
      <c r="B295" s="58" t="s">
        <v>58</v>
      </c>
      <c r="C295" s="58" t="s">
        <v>603</v>
      </c>
      <c r="D295" s="58" t="s">
        <v>17</v>
      </c>
      <c r="E295" s="58">
        <v>1</v>
      </c>
      <c r="F295">
        <v>51</v>
      </c>
      <c r="G295">
        <v>1080</v>
      </c>
      <c r="H295" s="58" t="s">
        <v>11</v>
      </c>
      <c r="I295" s="58" t="s">
        <v>11</v>
      </c>
      <c r="J295" s="58" t="b">
        <f>IF(COUNTIFS('Player 2 Rounds'!A:A,Player_1[[#This Row],[Tournament]],'Player 2 Rounds'!C:C,Player_1[[#This Row],[Date]])&gt;0,TRUE(),FALSE())</f>
        <v>1</v>
      </c>
      <c r="K295" s="58" t="b">
        <f>IF(COUNTIFS('Player 2 Rounds'!A:A,Player_1[[#This Row],[Tournament]],'Player 2 Rounds'!C:C,Player_1[[#This Row],[Date]],'Player 2 Rounds'!D:D,Player_1[[#This Row],[Division]])&gt;0,TRUE(),FALSE())</f>
        <v>1</v>
      </c>
      <c r="L295" s="58" t="str">
        <f>RIGHT(Player_1[[#This Row],[Date]],4)</f>
        <v>2021</v>
      </c>
      <c r="M295" s="58" t="str">
        <f>LEFT(Player_1[[#This Row],[Date]],FIND("-",Player_1[[#This Row],[Date]],1)-1)</f>
        <v>16</v>
      </c>
      <c r="N295" s="58" t="str">
        <f>MID(Player_1[[#This Row],[Date]],FIND("-",Player_1[[#This Row],[Date]],1)+1,3)</f>
        <v>Apr</v>
      </c>
      <c r="O295" s="5">
        <f>DATEVALUE(Player_1[[#This Row],[Month]]&amp;" "&amp;Player_1[[#This Row],[Day]]&amp;", "&amp;Player_1[[#This Row],[Year]])</f>
        <v>44302</v>
      </c>
      <c r="P295" s="58">
        <f>COUNTIFS(A:A,Player_1[[#This Row],[Tournament]],E:E,Player_1[[#This Row],[Round]])</f>
        <v>2</v>
      </c>
      <c r="Q295" s="58" t="str">
        <f t="shared" si="4"/>
        <v>2021 DGPT - Play It Again Sports Jonesboro Open powered by Prodigy</v>
      </c>
      <c r="R295" s="58">
        <f>SUMIFS('Player 2 Rounds'!F:F,'Player 2 Rounds'!Q:Q,Q295,'Player 2 Rounds'!E:E,E295)</f>
        <v>54</v>
      </c>
      <c r="S295" s="58">
        <f>IF(AND(Player_1[[#This Row],[Opponent Score]]&gt;0,Player_1[[#This Row],[Opponent Score]]&gt;Player_1[[#This Row],[Score]],K:K=TRUE())=TRUE(),1,0)</f>
        <v>1</v>
      </c>
    </row>
    <row r="296" spans="1:19" x14ac:dyDescent="0.25">
      <c r="A296" s="58" t="s">
        <v>607</v>
      </c>
      <c r="B296" s="58" t="s">
        <v>58</v>
      </c>
      <c r="C296" s="58" t="s">
        <v>608</v>
      </c>
      <c r="D296" s="58" t="s">
        <v>17</v>
      </c>
      <c r="E296" s="58">
        <v>1</v>
      </c>
      <c r="F296">
        <v>59</v>
      </c>
      <c r="G296">
        <v>1041</v>
      </c>
      <c r="H296" s="58" t="s">
        <v>11</v>
      </c>
      <c r="I296" s="58" t="s">
        <v>11</v>
      </c>
      <c r="J296" s="58" t="b">
        <f>IF(COUNTIFS('Player 2 Rounds'!A:A,Player_1[[#This Row],[Tournament]],'Player 2 Rounds'!C:C,Player_1[[#This Row],[Date]])&gt;0,TRUE(),FALSE())</f>
        <v>1</v>
      </c>
      <c r="K296" s="58" t="b">
        <f>IF(COUNTIFS('Player 2 Rounds'!A:A,Player_1[[#This Row],[Tournament]],'Player 2 Rounds'!C:C,Player_1[[#This Row],[Date]],'Player 2 Rounds'!D:D,Player_1[[#This Row],[Division]])&gt;0,TRUE(),FALSE())</f>
        <v>1</v>
      </c>
      <c r="L296" s="58" t="str">
        <f>RIGHT(Player_1[[#This Row],[Date]],4)</f>
        <v>2021</v>
      </c>
      <c r="M296" s="58" t="str">
        <f>LEFT(Player_1[[#This Row],[Date]],FIND("-",Player_1[[#This Row],[Date]],1)-1)</f>
        <v>28</v>
      </c>
      <c r="N296" s="58" t="str">
        <f>MID(Player_1[[#This Row],[Date]],FIND("-",Player_1[[#This Row],[Date]],1)+1,3)</f>
        <v>Apr</v>
      </c>
      <c r="O296" s="5">
        <f>DATEVALUE(Player_1[[#This Row],[Month]]&amp;" "&amp;Player_1[[#This Row],[Day]]&amp;", "&amp;Player_1[[#This Row],[Year]])</f>
        <v>44314</v>
      </c>
      <c r="P296" s="58">
        <f>COUNTIFS(A:A,Player_1[[#This Row],[Tournament]],E:E,Player_1[[#This Row],[Round]])</f>
        <v>1</v>
      </c>
      <c r="Q296" s="58" t="str">
        <f t="shared" si="4"/>
        <v>2021 Dynamic Discs Open - National Tour</v>
      </c>
      <c r="R296" s="58">
        <f>SUMIFS('Player 2 Rounds'!F:F,'Player 2 Rounds'!Q:Q,Q296,'Player 2 Rounds'!E:E,E296)</f>
        <v>59</v>
      </c>
      <c r="S296" s="58">
        <f>IF(AND(Player_1[[#This Row],[Opponent Score]]&gt;0,Player_1[[#This Row],[Opponent Score]]&gt;Player_1[[#This Row],[Score]],K:K=TRUE())=TRUE(),1,0)</f>
        <v>0</v>
      </c>
    </row>
    <row r="297" spans="1:19" x14ac:dyDescent="0.25">
      <c r="A297" s="58" t="s">
        <v>1007</v>
      </c>
      <c r="B297" s="58" t="s">
        <v>934</v>
      </c>
      <c r="C297" s="58" t="s">
        <v>1008</v>
      </c>
      <c r="D297" s="58" t="s">
        <v>17</v>
      </c>
      <c r="E297" s="58">
        <v>1</v>
      </c>
      <c r="F297">
        <v>65</v>
      </c>
      <c r="G297">
        <v>1021</v>
      </c>
      <c r="H297" s="58" t="s">
        <v>11</v>
      </c>
      <c r="I297" s="58" t="s">
        <v>11</v>
      </c>
      <c r="J297" s="58" t="b">
        <f>IF(COUNTIFS('Player 2 Rounds'!A:A,Player_1[[#This Row],[Tournament]],'Player 2 Rounds'!C:C,Player_1[[#This Row],[Date]])&gt;0,TRUE(),FALSE())</f>
        <v>0</v>
      </c>
      <c r="K297" s="58" t="b">
        <f>IF(COUNTIFS('Player 2 Rounds'!A:A,Player_1[[#This Row],[Tournament]],'Player 2 Rounds'!C:C,Player_1[[#This Row],[Date]],'Player 2 Rounds'!D:D,Player_1[[#This Row],[Division]])&gt;0,TRUE(),FALSE())</f>
        <v>0</v>
      </c>
      <c r="L297" s="58" t="str">
        <f>RIGHT(Player_1[[#This Row],[Date]],4)</f>
        <v>2010</v>
      </c>
      <c r="M297" s="58" t="str">
        <f>LEFT(Player_1[[#This Row],[Date]],FIND("-",Player_1[[#This Row],[Date]],1)-1)</f>
        <v>24</v>
      </c>
      <c r="N297" s="58" t="str">
        <f>MID(Player_1[[#This Row],[Date]],FIND("-",Player_1[[#This Row],[Date]],1)+1,3)</f>
        <v>Jul</v>
      </c>
      <c r="O297" s="5">
        <f>DATEVALUE(Player_1[[#This Row],[Month]]&amp;" "&amp;Player_1[[#This Row],[Day]]&amp;", "&amp;Player_1[[#This Row],[Year]])</f>
        <v>40383</v>
      </c>
      <c r="P297" s="58">
        <f>COUNTIFS(A:A,Player_1[[#This Row],[Tournament]],E:E,Player_1[[#This Row],[Round]])</f>
        <v>1</v>
      </c>
      <c r="Q297" s="58" t="str">
        <f t="shared" si="4"/>
        <v>2010 4th Annual Thrills at the Mills</v>
      </c>
      <c r="R297" s="58">
        <f>SUMIFS('Player 2 Rounds'!F:F,'Player 2 Rounds'!Q:Q,Q297,'Player 2 Rounds'!E:E,E297)</f>
        <v>0</v>
      </c>
      <c r="S297" s="58">
        <f>IF(AND(Player_1[[#This Row],[Opponent Score]]&gt;0,Player_1[[#This Row],[Opponent Score]]&gt;Player_1[[#This Row],[Score]],K:K=TRUE())=TRUE(),1,0)</f>
        <v>0</v>
      </c>
    </row>
    <row r="298" spans="1:19" x14ac:dyDescent="0.25">
      <c r="A298" s="58" t="s">
        <v>1009</v>
      </c>
      <c r="B298" s="58" t="s">
        <v>14</v>
      </c>
      <c r="C298" s="58" t="s">
        <v>1010</v>
      </c>
      <c r="D298" s="58" t="s">
        <v>17</v>
      </c>
      <c r="E298" s="58">
        <v>1</v>
      </c>
      <c r="F298">
        <v>71</v>
      </c>
      <c r="G298">
        <v>973</v>
      </c>
      <c r="H298" s="58" t="s">
        <v>11</v>
      </c>
      <c r="I298" s="58" t="s">
        <v>11</v>
      </c>
      <c r="J298" s="58" t="b">
        <f>IF(COUNTIFS('Player 2 Rounds'!A:A,Player_1[[#This Row],[Tournament]],'Player 2 Rounds'!C:C,Player_1[[#This Row],[Date]])&gt;0,TRUE(),FALSE())</f>
        <v>0</v>
      </c>
      <c r="K298" s="58" t="b">
        <f>IF(COUNTIFS('Player 2 Rounds'!A:A,Player_1[[#This Row],[Tournament]],'Player 2 Rounds'!C:C,Player_1[[#This Row],[Date]],'Player 2 Rounds'!D:D,Player_1[[#This Row],[Division]])&gt;0,TRUE(),FALSE())</f>
        <v>0</v>
      </c>
      <c r="L298" s="58" t="str">
        <f>RIGHT(Player_1[[#This Row],[Date]],4)</f>
        <v>2010</v>
      </c>
      <c r="M298" s="58" t="str">
        <f>LEFT(Player_1[[#This Row],[Date]],FIND("-",Player_1[[#This Row],[Date]],1)-1)</f>
        <v>25</v>
      </c>
      <c r="N298" s="58" t="str">
        <f>MID(Player_1[[#This Row],[Date]],FIND("-",Player_1[[#This Row],[Date]],1)+1,3)</f>
        <v>Jul</v>
      </c>
      <c r="O298" s="5">
        <f>DATEVALUE(Player_1[[#This Row],[Month]]&amp;" "&amp;Player_1[[#This Row],[Day]]&amp;", "&amp;Player_1[[#This Row],[Year]])</f>
        <v>40384</v>
      </c>
      <c r="P298" s="58">
        <f>COUNTIFS(A:A,Player_1[[#This Row],[Tournament]],E:E,Player_1[[#This Row],[Round]])</f>
        <v>1</v>
      </c>
      <c r="Q298" s="58" t="str">
        <f t="shared" si="4"/>
        <v>2010 Gale Vaughn Memorial</v>
      </c>
      <c r="R298" s="58">
        <f>SUMIFS('Player 2 Rounds'!F:F,'Player 2 Rounds'!Q:Q,Q298,'Player 2 Rounds'!E:E,E298)</f>
        <v>0</v>
      </c>
      <c r="S298" s="58">
        <f>IF(AND(Player_1[[#This Row],[Opponent Score]]&gt;0,Player_1[[#This Row],[Opponent Score]]&gt;Player_1[[#This Row],[Score]],K:K=TRUE())=TRUE(),1,0)</f>
        <v>0</v>
      </c>
    </row>
    <row r="299" spans="1:19" x14ac:dyDescent="0.25">
      <c r="A299" s="58" t="s">
        <v>200</v>
      </c>
      <c r="B299" s="58" t="s">
        <v>58</v>
      </c>
      <c r="C299" s="58" t="s">
        <v>1011</v>
      </c>
      <c r="D299" s="58" t="s">
        <v>17</v>
      </c>
      <c r="E299" s="58">
        <v>1</v>
      </c>
      <c r="F299">
        <v>58</v>
      </c>
      <c r="G299">
        <v>1028</v>
      </c>
      <c r="H299" s="58" t="s">
        <v>11</v>
      </c>
      <c r="I299" s="58" t="s">
        <v>11</v>
      </c>
      <c r="J299" s="58" t="b">
        <f>IF(COUNTIFS('Player 2 Rounds'!A:A,Player_1[[#This Row],[Tournament]],'Player 2 Rounds'!C:C,Player_1[[#This Row],[Date]])&gt;0,TRUE(),FALSE())</f>
        <v>0</v>
      </c>
      <c r="K299" s="58" t="b">
        <f>IF(COUNTIFS('Player 2 Rounds'!A:A,Player_1[[#This Row],[Tournament]],'Player 2 Rounds'!C:C,Player_1[[#This Row],[Date]],'Player 2 Rounds'!D:D,Player_1[[#This Row],[Division]])&gt;0,TRUE(),FALSE())</f>
        <v>0</v>
      </c>
      <c r="L299" s="58" t="str">
        <f>RIGHT(Player_1[[#This Row],[Date]],4)</f>
        <v>2010</v>
      </c>
      <c r="M299" s="58" t="str">
        <f>LEFT(Player_1[[#This Row],[Date]],FIND("-",Player_1[[#This Row],[Date]],1)-1)</f>
        <v>13</v>
      </c>
      <c r="N299" s="58" t="str">
        <f>MID(Player_1[[#This Row],[Date]],FIND("-",Player_1[[#This Row],[Date]],1)+1,3)</f>
        <v>Aug</v>
      </c>
      <c r="O299" s="5">
        <f>DATEVALUE(Player_1[[#This Row],[Month]]&amp;" "&amp;Player_1[[#This Row],[Day]]&amp;", "&amp;Player_1[[#This Row],[Year]])</f>
        <v>40403</v>
      </c>
      <c r="P299" s="58">
        <f>COUNTIFS(A:A,Player_1[[#This Row],[Tournament]],E:E,Player_1[[#This Row],[Round]])</f>
        <v>2</v>
      </c>
      <c r="Q299" s="58" t="str">
        <f t="shared" si="4"/>
        <v>2010 Vibram Open at Maple Hill</v>
      </c>
      <c r="R299" s="58">
        <f>SUMIFS('Player 2 Rounds'!F:F,'Player 2 Rounds'!Q:Q,Q299,'Player 2 Rounds'!E:E,E299)</f>
        <v>0</v>
      </c>
      <c r="S299" s="58">
        <f>IF(AND(Player_1[[#This Row],[Opponent Score]]&gt;0,Player_1[[#This Row],[Opponent Score]]&gt;Player_1[[#This Row],[Score]],K:K=TRUE())=TRUE(),1,0)</f>
        <v>0</v>
      </c>
    </row>
    <row r="300" spans="1:19" x14ac:dyDescent="0.25">
      <c r="A300" s="58" t="s">
        <v>579</v>
      </c>
      <c r="B300" s="58" t="s">
        <v>626</v>
      </c>
      <c r="C300" s="58" t="s">
        <v>1012</v>
      </c>
      <c r="D300" s="58" t="s">
        <v>17</v>
      </c>
      <c r="E300" s="58">
        <v>1</v>
      </c>
      <c r="F300">
        <v>48</v>
      </c>
      <c r="G300">
        <v>1053</v>
      </c>
      <c r="H300" s="58" t="s">
        <v>10</v>
      </c>
      <c r="I300" s="58" t="s">
        <v>10</v>
      </c>
      <c r="J300" s="58" t="b">
        <f>IF(COUNTIFS('Player 2 Rounds'!A:A,Player_1[[#This Row],[Tournament]],'Player 2 Rounds'!C:C,Player_1[[#This Row],[Date]])&gt;0,TRUE(),FALSE())</f>
        <v>0</v>
      </c>
      <c r="K300" s="58" t="b">
        <f>IF(COUNTIFS('Player 2 Rounds'!A:A,Player_1[[#This Row],[Tournament]],'Player 2 Rounds'!C:C,Player_1[[#This Row],[Date]],'Player 2 Rounds'!D:D,Player_1[[#This Row],[Division]])&gt;0,TRUE(),FALSE())</f>
        <v>0</v>
      </c>
      <c r="L300" s="58" t="str">
        <f>RIGHT(Player_1[[#This Row],[Date]],4)</f>
        <v>2022</v>
      </c>
      <c r="M300" s="58" t="str">
        <f>LEFT(Player_1[[#This Row],[Date]],FIND("-",Player_1[[#This Row],[Date]],1)-1)</f>
        <v>24</v>
      </c>
      <c r="N300" s="58" t="str">
        <f>MID(Player_1[[#This Row],[Date]],FIND("-",Player_1[[#This Row],[Date]],1)+1,3)</f>
        <v>Feb</v>
      </c>
      <c r="O300" s="5">
        <f>DATEVALUE(Player_1[[#This Row],[Month]]&amp;" "&amp;Player_1[[#This Row],[Day]]&amp;", "&amp;Player_1[[#This Row],[Year]])</f>
        <v>44616</v>
      </c>
      <c r="P300" s="58">
        <f>COUNTIFS(A:A,Player_1[[#This Row],[Tournament]],E:E,Player_1[[#This Row],[Round]])</f>
        <v>2</v>
      </c>
      <c r="Q300" s="58" t="str">
        <f t="shared" si="4"/>
        <v>2022 DGPT - Las Vegas Challenge presented by Innova</v>
      </c>
      <c r="R300" s="58">
        <f>SUMIFS('Player 2 Rounds'!F:F,'Player 2 Rounds'!Q:Q,Q300,'Player 2 Rounds'!E:E,E300)</f>
        <v>0</v>
      </c>
      <c r="S300" s="58">
        <f>IF(AND(Player_1[[#This Row],[Opponent Score]]&gt;0,Player_1[[#This Row],[Opponent Score]]&gt;Player_1[[#This Row],[Score]],K:K=TRUE())=TRUE(),1,0)</f>
        <v>0</v>
      </c>
    </row>
    <row r="301" spans="1:19" x14ac:dyDescent="0.25">
      <c r="A301" s="58" t="s">
        <v>1013</v>
      </c>
      <c r="B301" s="58" t="s">
        <v>934</v>
      </c>
      <c r="C301" s="58" t="s">
        <v>1014</v>
      </c>
      <c r="D301" s="58" t="s">
        <v>17</v>
      </c>
      <c r="E301" s="58">
        <v>1</v>
      </c>
      <c r="F301">
        <v>53</v>
      </c>
      <c r="G301">
        <v>997</v>
      </c>
      <c r="H301" s="58" t="s">
        <v>11</v>
      </c>
      <c r="I301" s="58" t="s">
        <v>11</v>
      </c>
      <c r="J301" s="58" t="b">
        <f>IF(COUNTIFS('Player 2 Rounds'!A:A,Player_1[[#This Row],[Tournament]],'Player 2 Rounds'!C:C,Player_1[[#This Row],[Date]])&gt;0,TRUE(),FALSE())</f>
        <v>0</v>
      </c>
      <c r="K301" s="58" t="b">
        <f>IF(COUNTIFS('Player 2 Rounds'!A:A,Player_1[[#This Row],[Tournament]],'Player 2 Rounds'!C:C,Player_1[[#This Row],[Date]],'Player 2 Rounds'!D:D,Player_1[[#This Row],[Division]])&gt;0,TRUE(),FALSE())</f>
        <v>0</v>
      </c>
      <c r="L301" s="58" t="str">
        <f>RIGHT(Player_1[[#This Row],[Date]],4)</f>
        <v>2009</v>
      </c>
      <c r="M301" s="58" t="str">
        <f>LEFT(Player_1[[#This Row],[Date]],FIND("-",Player_1[[#This Row],[Date]],1)-1)</f>
        <v>31</v>
      </c>
      <c r="N301" s="58" t="str">
        <f>MID(Player_1[[#This Row],[Date]],FIND("-",Player_1[[#This Row],[Date]],1)+1,3)</f>
        <v>Oct</v>
      </c>
      <c r="O301" s="5">
        <f>DATEVALUE(Player_1[[#This Row],[Month]]&amp;" "&amp;Player_1[[#This Row],[Day]]&amp;", "&amp;Player_1[[#This Row],[Year]])</f>
        <v>40117</v>
      </c>
      <c r="P301" s="58">
        <f>COUNTIFS(A:A,Player_1[[#This Row],[Tournament]],E:E,Player_1[[#This Row],[Round]])</f>
        <v>1</v>
      </c>
      <c r="Q301" s="58" t="str">
        <f t="shared" si="4"/>
        <v>2009 Great Seal Scream VII</v>
      </c>
      <c r="R301" s="58">
        <f>SUMIFS('Player 2 Rounds'!F:F,'Player 2 Rounds'!Q:Q,Q301,'Player 2 Rounds'!E:E,E301)</f>
        <v>0</v>
      </c>
      <c r="S301" s="58">
        <f>IF(AND(Player_1[[#This Row],[Opponent Score]]&gt;0,Player_1[[#This Row],[Opponent Score]]&gt;Player_1[[#This Row],[Score]],K:K=TRUE())=TRUE(),1,0)</f>
        <v>0</v>
      </c>
    </row>
    <row r="302" spans="1:19" x14ac:dyDescent="0.25">
      <c r="A302" s="58" t="s">
        <v>609</v>
      </c>
      <c r="B302" s="58" t="s">
        <v>58</v>
      </c>
      <c r="C302" s="58" t="s">
        <v>610</v>
      </c>
      <c r="D302" s="58" t="s">
        <v>17</v>
      </c>
      <c r="E302" s="58">
        <v>1</v>
      </c>
      <c r="F302">
        <v>55</v>
      </c>
      <c r="G302">
        <v>1049</v>
      </c>
      <c r="H302" s="58" t="s">
        <v>11</v>
      </c>
      <c r="I302" s="58" t="s">
        <v>11</v>
      </c>
      <c r="J302" s="58" t="b">
        <f>IF(COUNTIFS('Player 2 Rounds'!A:A,Player_1[[#This Row],[Tournament]],'Player 2 Rounds'!C:C,Player_1[[#This Row],[Date]])&gt;0,TRUE(),FALSE())</f>
        <v>1</v>
      </c>
      <c r="K302" s="58" t="b">
        <f>IF(COUNTIFS('Player 2 Rounds'!A:A,Player_1[[#This Row],[Tournament]],'Player 2 Rounds'!C:C,Player_1[[#This Row],[Date]],'Player 2 Rounds'!D:D,Player_1[[#This Row],[Division]])&gt;0,TRUE(),FALSE())</f>
        <v>1</v>
      </c>
      <c r="L302" s="58" t="str">
        <f>RIGHT(Player_1[[#This Row],[Date]],4)</f>
        <v>2021</v>
      </c>
      <c r="M302" s="58" t="str">
        <f>LEFT(Player_1[[#This Row],[Date]],FIND("-",Player_1[[#This Row],[Date]],1)-1)</f>
        <v>26</v>
      </c>
      <c r="N302" s="58" t="str">
        <f>MID(Player_1[[#This Row],[Date]],FIND("-",Player_1[[#This Row],[Date]],1)+1,3)</f>
        <v>Mar</v>
      </c>
      <c r="O302" s="5">
        <f>DATEVALUE(Player_1[[#This Row],[Month]]&amp;" "&amp;Player_1[[#This Row],[Day]]&amp;", "&amp;Player_1[[#This Row],[Year]])</f>
        <v>44281</v>
      </c>
      <c r="P302" s="58">
        <f>COUNTIFS(A:A,Player_1[[#This Row],[Tournament]],E:E,Player_1[[#This Row],[Round]])</f>
        <v>1</v>
      </c>
      <c r="Q302" s="58" t="str">
        <f t="shared" si="4"/>
        <v>2021 26th Annual Texas State Disc Golf Championship Presented by Latitude 64 - National Tour</v>
      </c>
      <c r="R302" s="58">
        <f>SUMIFS('Player 2 Rounds'!F:F,'Player 2 Rounds'!Q:Q,Q302,'Player 2 Rounds'!E:E,E302)</f>
        <v>56</v>
      </c>
      <c r="S302" s="58">
        <f>IF(AND(Player_1[[#This Row],[Opponent Score]]&gt;0,Player_1[[#This Row],[Opponent Score]]&gt;Player_1[[#This Row],[Score]],K:K=TRUE())=TRUE(),1,0)</f>
        <v>1</v>
      </c>
    </row>
    <row r="303" spans="1:19" x14ac:dyDescent="0.25">
      <c r="A303" s="58" t="s">
        <v>232</v>
      </c>
      <c r="B303" s="58" t="s">
        <v>9</v>
      </c>
      <c r="C303" s="58" t="s">
        <v>1015</v>
      </c>
      <c r="D303" s="58" t="s">
        <v>17</v>
      </c>
      <c r="E303" s="58">
        <v>1</v>
      </c>
      <c r="F303">
        <v>62</v>
      </c>
      <c r="G303">
        <v>1027</v>
      </c>
      <c r="H303" s="58" t="s">
        <v>11</v>
      </c>
      <c r="I303" s="58" t="s">
        <v>11</v>
      </c>
      <c r="J303" s="58" t="b">
        <f>IF(COUNTIFS('Player 2 Rounds'!A:A,Player_1[[#This Row],[Tournament]],'Player 2 Rounds'!C:C,Player_1[[#This Row],[Date]])&gt;0,TRUE(),FALSE())</f>
        <v>0</v>
      </c>
      <c r="K303" s="58" t="b">
        <f>IF(COUNTIFS('Player 2 Rounds'!A:A,Player_1[[#This Row],[Tournament]],'Player 2 Rounds'!C:C,Player_1[[#This Row],[Date]],'Player 2 Rounds'!D:D,Player_1[[#This Row],[Division]])&gt;0,TRUE(),FALSE())</f>
        <v>0</v>
      </c>
      <c r="L303" s="58" t="str">
        <f>RIGHT(Player_1[[#This Row],[Date]],4)</f>
        <v>2010</v>
      </c>
      <c r="M303" s="58" t="str">
        <f>LEFT(Player_1[[#This Row],[Date]],FIND("-",Player_1[[#This Row],[Date]],1)-1)</f>
        <v>7</v>
      </c>
      <c r="N303" s="58" t="str">
        <f>MID(Player_1[[#This Row],[Date]],FIND("-",Player_1[[#This Row],[Date]],1)+1,3)</f>
        <v>Aug</v>
      </c>
      <c r="O303" s="5">
        <f>DATEVALUE(Player_1[[#This Row],[Month]]&amp;" "&amp;Player_1[[#This Row],[Day]]&amp;", "&amp;Player_1[[#This Row],[Year]])</f>
        <v>40397</v>
      </c>
      <c r="P303" s="58">
        <f>COUNTIFS(A:A,Player_1[[#This Row],[Tournament]],E:E,Player_1[[#This Row],[Round]])</f>
        <v>2</v>
      </c>
      <c r="Q303" s="58" t="str">
        <f t="shared" si="4"/>
        <v>2010 Scholl's Bicycle Center Pittsburgh Flying Disc Open</v>
      </c>
      <c r="R303" s="58">
        <f>SUMIFS('Player 2 Rounds'!F:F,'Player 2 Rounds'!Q:Q,Q303,'Player 2 Rounds'!E:E,E303)</f>
        <v>0</v>
      </c>
      <c r="S303" s="58">
        <f>IF(AND(Player_1[[#This Row],[Opponent Score]]&gt;0,Player_1[[#This Row],[Opponent Score]]&gt;Player_1[[#This Row],[Score]],K:K=TRUE())=TRUE(),1,0)</f>
        <v>0</v>
      </c>
    </row>
    <row r="304" spans="1:19" x14ac:dyDescent="0.25">
      <c r="A304" s="58" t="s">
        <v>1016</v>
      </c>
      <c r="B304" s="58" t="s">
        <v>13</v>
      </c>
      <c r="C304" s="58" t="s">
        <v>1017</v>
      </c>
      <c r="D304" s="58" t="s">
        <v>1018</v>
      </c>
      <c r="E304" s="58">
        <v>1</v>
      </c>
      <c r="F304">
        <v>56</v>
      </c>
      <c r="G304">
        <v>980</v>
      </c>
      <c r="H304" s="58" t="s">
        <v>11</v>
      </c>
      <c r="I304" s="58" t="s">
        <v>11</v>
      </c>
      <c r="J304" s="58" t="b">
        <f>IF(COUNTIFS('Player 2 Rounds'!A:A,Player_1[[#This Row],[Tournament]],'Player 2 Rounds'!C:C,Player_1[[#This Row],[Date]])&gt;0,TRUE(),FALSE())</f>
        <v>0</v>
      </c>
      <c r="K304" s="58" t="b">
        <f>IF(COUNTIFS('Player 2 Rounds'!A:A,Player_1[[#This Row],[Tournament]],'Player 2 Rounds'!C:C,Player_1[[#This Row],[Date]],'Player 2 Rounds'!D:D,Player_1[[#This Row],[Division]])&gt;0,TRUE(),FALSE())</f>
        <v>0</v>
      </c>
      <c r="L304" s="58" t="str">
        <f>RIGHT(Player_1[[#This Row],[Date]],4)</f>
        <v>2010</v>
      </c>
      <c r="M304" s="58" t="str">
        <f>LEFT(Player_1[[#This Row],[Date]],FIND("-",Player_1[[#This Row],[Date]],1)-1)</f>
        <v>29</v>
      </c>
      <c r="N304" s="58" t="str">
        <f>MID(Player_1[[#This Row],[Date]],FIND("-",Player_1[[#This Row],[Date]],1)+1,3)</f>
        <v>Jun</v>
      </c>
      <c r="O304" s="5">
        <f>DATEVALUE(Player_1[[#This Row],[Month]]&amp;" "&amp;Player_1[[#This Row],[Day]]&amp;", "&amp;Player_1[[#This Row],[Year]])</f>
        <v>40358</v>
      </c>
      <c r="P304" s="58">
        <f>COUNTIFS(A:A,Player_1[[#This Row],[Tournament]],E:E,Player_1[[#This Row],[Round]])</f>
        <v>1</v>
      </c>
      <c r="Q304" s="58" t="str">
        <f t="shared" si="4"/>
        <v>2010 PDGA Amateur Disc Golf World Championships</v>
      </c>
      <c r="R304" s="58">
        <f>SUMIFS('Player 2 Rounds'!F:F,'Player 2 Rounds'!Q:Q,Q304,'Player 2 Rounds'!E:E,E304)</f>
        <v>0</v>
      </c>
      <c r="S304" s="58">
        <f>IF(AND(Player_1[[#This Row],[Opponent Score]]&gt;0,Player_1[[#This Row],[Opponent Score]]&gt;Player_1[[#This Row],[Score]],K:K=TRUE())=TRUE(),1,0)</f>
        <v>0</v>
      </c>
    </row>
    <row r="305" spans="1:19" x14ac:dyDescent="0.25">
      <c r="A305" s="58" t="s">
        <v>553</v>
      </c>
      <c r="B305" s="58" t="s">
        <v>58</v>
      </c>
      <c r="C305" s="58" t="s">
        <v>554</v>
      </c>
      <c r="D305" s="58" t="s">
        <v>17</v>
      </c>
      <c r="E305" s="58">
        <v>1</v>
      </c>
      <c r="F305">
        <v>55</v>
      </c>
      <c r="G305">
        <v>1070</v>
      </c>
      <c r="H305" s="58" t="s">
        <v>11</v>
      </c>
      <c r="I305" s="58" t="s">
        <v>11</v>
      </c>
      <c r="J305" s="58" t="b">
        <f>IF(COUNTIFS('Player 2 Rounds'!A:A,Player_1[[#This Row],[Tournament]],'Player 2 Rounds'!C:C,Player_1[[#This Row],[Date]])&gt;0,TRUE(),FALSE())</f>
        <v>1</v>
      </c>
      <c r="K305" s="58" t="b">
        <f>IF(COUNTIFS('Player 2 Rounds'!A:A,Player_1[[#This Row],[Tournament]],'Player 2 Rounds'!C:C,Player_1[[#This Row],[Date]],'Player 2 Rounds'!D:D,Player_1[[#This Row],[Division]])&gt;0,TRUE(),FALSE())</f>
        <v>1</v>
      </c>
      <c r="L305" s="58" t="str">
        <f>RIGHT(Player_1[[#This Row],[Date]],4)</f>
        <v>2021</v>
      </c>
      <c r="M305" s="58" t="str">
        <f>LEFT(Player_1[[#This Row],[Date]],FIND("-",Player_1[[#This Row],[Date]],1)-1)</f>
        <v>14</v>
      </c>
      <c r="N305" s="58" t="str">
        <f>MID(Player_1[[#This Row],[Date]],FIND("-",Player_1[[#This Row],[Date]],1)+1,3)</f>
        <v>May</v>
      </c>
      <c r="O305" s="5">
        <f>DATEVALUE(Player_1[[#This Row],[Month]]&amp;" "&amp;Player_1[[#This Row],[Day]]&amp;", "&amp;Player_1[[#This Row],[Year]])</f>
        <v>44330</v>
      </c>
      <c r="P305" s="58">
        <f>COUNTIFS(A:A,Player_1[[#This Row],[Tournament]],E:E,Player_1[[#This Row],[Round]])</f>
        <v>1</v>
      </c>
      <c r="Q305" s="58" t="str">
        <f t="shared" si="4"/>
        <v>2021 DGPT - OTB Open presented by Innova</v>
      </c>
      <c r="R305" s="58">
        <f>SUMIFS('Player 2 Rounds'!F:F,'Player 2 Rounds'!Q:Q,Q305,'Player 2 Rounds'!E:E,E305)</f>
        <v>56</v>
      </c>
      <c r="S305" s="58">
        <f>IF(AND(Player_1[[#This Row],[Opponent Score]]&gt;0,Player_1[[#This Row],[Opponent Score]]&gt;Player_1[[#This Row],[Score]],K:K=TRUE())=TRUE(),1,0)</f>
        <v>1</v>
      </c>
    </row>
    <row r="306" spans="1:19" x14ac:dyDescent="0.25">
      <c r="A306" s="58" t="s">
        <v>1019</v>
      </c>
      <c r="B306" s="58" t="s">
        <v>12</v>
      </c>
      <c r="C306" s="58" t="s">
        <v>1020</v>
      </c>
      <c r="D306" s="58" t="s">
        <v>17</v>
      </c>
      <c r="E306" s="58">
        <v>1</v>
      </c>
      <c r="F306">
        <v>49</v>
      </c>
      <c r="G306">
        <v>1016</v>
      </c>
      <c r="H306" s="58" t="s">
        <v>11</v>
      </c>
      <c r="I306" s="58" t="s">
        <v>11</v>
      </c>
      <c r="J306" s="58" t="b">
        <f>IF(COUNTIFS('Player 2 Rounds'!A:A,Player_1[[#This Row],[Tournament]],'Player 2 Rounds'!C:C,Player_1[[#This Row],[Date]])&gt;0,TRUE(),FALSE())</f>
        <v>0</v>
      </c>
      <c r="K306" s="58" t="b">
        <f>IF(COUNTIFS('Player 2 Rounds'!A:A,Player_1[[#This Row],[Tournament]],'Player 2 Rounds'!C:C,Player_1[[#This Row],[Date]],'Player 2 Rounds'!D:D,Player_1[[#This Row],[Division]])&gt;0,TRUE(),FALSE())</f>
        <v>0</v>
      </c>
      <c r="L306" s="58" t="str">
        <f>RIGHT(Player_1[[#This Row],[Date]],4)</f>
        <v>2010</v>
      </c>
      <c r="M306" s="58" t="str">
        <f>LEFT(Player_1[[#This Row],[Date]],FIND("-",Player_1[[#This Row],[Date]],1)-1)</f>
        <v>16</v>
      </c>
      <c r="N306" s="58" t="str">
        <f>MID(Player_1[[#This Row],[Date]],FIND("-",Player_1[[#This Row],[Date]],1)+1,3)</f>
        <v>Jan</v>
      </c>
      <c r="O306" s="5">
        <f>DATEVALUE(Player_1[[#This Row],[Month]]&amp;" "&amp;Player_1[[#This Row],[Day]]&amp;", "&amp;Player_1[[#This Row],[Year]])</f>
        <v>40194</v>
      </c>
      <c r="P306" s="58">
        <f>COUNTIFS(A:A,Player_1[[#This Row],[Tournament]],E:E,Player_1[[#This Row],[Round]])</f>
        <v>1</v>
      </c>
      <c r="Q306" s="58" t="str">
        <f t="shared" si="4"/>
        <v>2010 19th Annual Columbus Ice Bowl</v>
      </c>
      <c r="R306" s="58">
        <f>SUMIFS('Player 2 Rounds'!F:F,'Player 2 Rounds'!Q:Q,Q306,'Player 2 Rounds'!E:E,E306)</f>
        <v>0</v>
      </c>
      <c r="S306" s="58">
        <f>IF(AND(Player_1[[#This Row],[Opponent Score]]&gt;0,Player_1[[#This Row],[Opponent Score]]&gt;Player_1[[#This Row],[Score]],K:K=TRUE())=TRUE(),1,0)</f>
        <v>0</v>
      </c>
    </row>
    <row r="307" spans="1:19" x14ac:dyDescent="0.25">
      <c r="A307" s="58" t="s">
        <v>1021</v>
      </c>
      <c r="B307" s="58" t="s">
        <v>12</v>
      </c>
      <c r="C307" s="58" t="s">
        <v>1022</v>
      </c>
      <c r="D307" s="58" t="s">
        <v>17</v>
      </c>
      <c r="E307" s="58">
        <v>1</v>
      </c>
      <c r="F307">
        <v>62</v>
      </c>
      <c r="G307">
        <v>1011</v>
      </c>
      <c r="H307" s="58" t="s">
        <v>11</v>
      </c>
      <c r="I307" s="58" t="s">
        <v>11</v>
      </c>
      <c r="J307" s="58" t="b">
        <f>IF(COUNTIFS('Player 2 Rounds'!A:A,Player_1[[#This Row],[Tournament]],'Player 2 Rounds'!C:C,Player_1[[#This Row],[Date]])&gt;0,TRUE(),FALSE())</f>
        <v>0</v>
      </c>
      <c r="K307" s="58" t="b">
        <f>IF(COUNTIFS('Player 2 Rounds'!A:A,Player_1[[#This Row],[Tournament]],'Player 2 Rounds'!C:C,Player_1[[#This Row],[Date]],'Player 2 Rounds'!D:D,Player_1[[#This Row],[Division]])&gt;0,TRUE(),FALSE())</f>
        <v>0</v>
      </c>
      <c r="L307" s="58" t="str">
        <f>RIGHT(Player_1[[#This Row],[Date]],4)</f>
        <v>2010</v>
      </c>
      <c r="M307" s="58" t="str">
        <f>LEFT(Player_1[[#This Row],[Date]],FIND("-",Player_1[[#This Row],[Date]],1)-1)</f>
        <v>23</v>
      </c>
      <c r="N307" s="58" t="str">
        <f>MID(Player_1[[#This Row],[Date]],FIND("-",Player_1[[#This Row],[Date]],1)+1,3)</f>
        <v>Jan</v>
      </c>
      <c r="O307" s="5">
        <f>DATEVALUE(Player_1[[#This Row],[Month]]&amp;" "&amp;Player_1[[#This Row],[Day]]&amp;", "&amp;Player_1[[#This Row],[Year]])</f>
        <v>40201</v>
      </c>
      <c r="P307" s="58">
        <f>COUNTIFS(A:A,Player_1[[#This Row],[Tournament]],E:E,Player_1[[#This Row],[Round]])</f>
        <v>1</v>
      </c>
      <c r="Q307" s="58" t="str">
        <f t="shared" si="4"/>
        <v>2010 Stark County Disc Golf Association Ice Bowl Sponsored by Beadle Hut</v>
      </c>
      <c r="R307" s="58">
        <f>SUMIFS('Player 2 Rounds'!F:F,'Player 2 Rounds'!Q:Q,Q307,'Player 2 Rounds'!E:E,E307)</f>
        <v>0</v>
      </c>
      <c r="S307" s="58">
        <f>IF(AND(Player_1[[#This Row],[Opponent Score]]&gt;0,Player_1[[#This Row],[Opponent Score]]&gt;Player_1[[#This Row],[Score]],K:K=TRUE())=TRUE(),1,0)</f>
        <v>0</v>
      </c>
    </row>
    <row r="308" spans="1:19" x14ac:dyDescent="0.25">
      <c r="A308" s="58" t="s">
        <v>1023</v>
      </c>
      <c r="B308" s="58" t="s">
        <v>12</v>
      </c>
      <c r="C308" s="58" t="s">
        <v>1024</v>
      </c>
      <c r="D308" s="58" t="s">
        <v>17</v>
      </c>
      <c r="E308" s="58">
        <v>1</v>
      </c>
      <c r="F308">
        <v>46</v>
      </c>
      <c r="G308">
        <v>1036</v>
      </c>
      <c r="H308" s="58" t="s">
        <v>11</v>
      </c>
      <c r="I308" s="58" t="s">
        <v>11</v>
      </c>
      <c r="J308" s="58" t="b">
        <f>IF(COUNTIFS('Player 2 Rounds'!A:A,Player_1[[#This Row],[Tournament]],'Player 2 Rounds'!C:C,Player_1[[#This Row],[Date]])&gt;0,TRUE(),FALSE())</f>
        <v>0</v>
      </c>
      <c r="K308" s="58" t="b">
        <f>IF(COUNTIFS('Player 2 Rounds'!A:A,Player_1[[#This Row],[Tournament]],'Player 2 Rounds'!C:C,Player_1[[#This Row],[Date]],'Player 2 Rounds'!D:D,Player_1[[#This Row],[Division]])&gt;0,TRUE(),FALSE())</f>
        <v>0</v>
      </c>
      <c r="L308" s="58" t="str">
        <f>RIGHT(Player_1[[#This Row],[Date]],4)</f>
        <v>2010</v>
      </c>
      <c r="M308" s="58" t="str">
        <f>LEFT(Player_1[[#This Row],[Date]],FIND("-",Player_1[[#This Row],[Date]],1)-1)</f>
        <v>19</v>
      </c>
      <c r="N308" s="58" t="str">
        <f>MID(Player_1[[#This Row],[Date]],FIND("-",Player_1[[#This Row],[Date]],1)+1,3)</f>
        <v>Jun</v>
      </c>
      <c r="O308" s="5">
        <f>DATEVALUE(Player_1[[#This Row],[Month]]&amp;" "&amp;Player_1[[#This Row],[Day]]&amp;", "&amp;Player_1[[#This Row],[Year]])</f>
        <v>40348</v>
      </c>
      <c r="P308" s="58">
        <f>COUNTIFS(A:A,Player_1[[#This Row],[Tournament]],E:E,Player_1[[#This Row],[Round]])</f>
        <v>1</v>
      </c>
      <c r="Q308" s="58" t="str">
        <f t="shared" si="4"/>
        <v>2010 Westside Challenge</v>
      </c>
      <c r="R308" s="58">
        <f>SUMIFS('Player 2 Rounds'!F:F,'Player 2 Rounds'!Q:Q,Q308,'Player 2 Rounds'!E:E,E308)</f>
        <v>0</v>
      </c>
      <c r="S308" s="58">
        <f>IF(AND(Player_1[[#This Row],[Opponent Score]]&gt;0,Player_1[[#This Row],[Opponent Score]]&gt;Player_1[[#This Row],[Score]],K:K=TRUE())=TRUE(),1,0)</f>
        <v>0</v>
      </c>
    </row>
    <row r="309" spans="1:19" x14ac:dyDescent="0.25">
      <c r="A309" s="58" t="s">
        <v>1025</v>
      </c>
      <c r="B309" s="58" t="s">
        <v>9</v>
      </c>
      <c r="C309" s="58" t="s">
        <v>1026</v>
      </c>
      <c r="D309" s="58" t="s">
        <v>17</v>
      </c>
      <c r="E309" s="58">
        <v>1</v>
      </c>
      <c r="F309">
        <v>56</v>
      </c>
      <c r="G309">
        <v>1055</v>
      </c>
      <c r="H309" s="58" t="s">
        <v>11</v>
      </c>
      <c r="I309" s="58" t="s">
        <v>11</v>
      </c>
      <c r="J309" s="58" t="b">
        <f>IF(COUNTIFS('Player 2 Rounds'!A:A,Player_1[[#This Row],[Tournament]],'Player 2 Rounds'!C:C,Player_1[[#This Row],[Date]])&gt;0,TRUE(),FALSE())</f>
        <v>0</v>
      </c>
      <c r="K309" s="58" t="b">
        <f>IF(COUNTIFS('Player 2 Rounds'!A:A,Player_1[[#This Row],[Tournament]],'Player 2 Rounds'!C:C,Player_1[[#This Row],[Date]],'Player 2 Rounds'!D:D,Player_1[[#This Row],[Division]])&gt;0,TRUE(),FALSE())</f>
        <v>0</v>
      </c>
      <c r="L309" s="58" t="str">
        <f>RIGHT(Player_1[[#This Row],[Date]],4)</f>
        <v>2021</v>
      </c>
      <c r="M309" s="58" t="str">
        <f>LEFT(Player_1[[#This Row],[Date]],FIND("-",Player_1[[#This Row],[Date]],1)-1)</f>
        <v>7</v>
      </c>
      <c r="N309" s="58" t="str">
        <f>MID(Player_1[[#This Row],[Date]],FIND("-",Player_1[[#This Row],[Date]],1)+1,3)</f>
        <v>May</v>
      </c>
      <c r="O309" s="5">
        <f>DATEVALUE(Player_1[[#This Row],[Month]]&amp;" "&amp;Player_1[[#This Row],[Day]]&amp;", "&amp;Player_1[[#This Row],[Year]])</f>
        <v>44323</v>
      </c>
      <c r="P309" s="58">
        <f>COUNTIFS(A:A,Player_1[[#This Row],[Tournament]],E:E,Player_1[[#This Row],[Round]])</f>
        <v>1</v>
      </c>
      <c r="Q309" s="58" t="str">
        <f t="shared" si="4"/>
        <v>2021 The Challenge @ Goat Hill Park - A DGPT Silver Series Event - Presented by Innova (MPO/FPO only)</v>
      </c>
      <c r="R309" s="58">
        <f>SUMIFS('Player 2 Rounds'!F:F,'Player 2 Rounds'!Q:Q,Q309,'Player 2 Rounds'!E:E,E309)</f>
        <v>0</v>
      </c>
      <c r="S309" s="58">
        <f>IF(AND(Player_1[[#This Row],[Opponent Score]]&gt;0,Player_1[[#This Row],[Opponent Score]]&gt;Player_1[[#This Row],[Score]],K:K=TRUE())=TRUE(),1,0)</f>
        <v>0</v>
      </c>
    </row>
    <row r="310" spans="1:19" x14ac:dyDescent="0.25">
      <c r="A310" s="58" t="s">
        <v>1027</v>
      </c>
      <c r="B310" s="58" t="s">
        <v>12</v>
      </c>
      <c r="C310" s="58" t="s">
        <v>1028</v>
      </c>
      <c r="D310" s="58" t="s">
        <v>17</v>
      </c>
      <c r="E310" s="58">
        <v>1</v>
      </c>
      <c r="F310">
        <v>66</v>
      </c>
      <c r="G310">
        <v>913</v>
      </c>
      <c r="H310" s="58" t="s">
        <v>11</v>
      </c>
      <c r="I310" s="58" t="s">
        <v>11</v>
      </c>
      <c r="J310" s="58" t="b">
        <f>IF(COUNTIFS('Player 2 Rounds'!A:A,Player_1[[#This Row],[Tournament]],'Player 2 Rounds'!C:C,Player_1[[#This Row],[Date]])&gt;0,TRUE(),FALSE())</f>
        <v>0</v>
      </c>
      <c r="K310" s="58" t="b">
        <f>IF(COUNTIFS('Player 2 Rounds'!A:A,Player_1[[#This Row],[Tournament]],'Player 2 Rounds'!C:C,Player_1[[#This Row],[Date]],'Player 2 Rounds'!D:D,Player_1[[#This Row],[Division]])&gt;0,TRUE(),FALSE())</f>
        <v>0</v>
      </c>
      <c r="L310" s="58" t="str">
        <f>RIGHT(Player_1[[#This Row],[Date]],4)</f>
        <v>2009</v>
      </c>
      <c r="M310" s="58" t="str">
        <f>LEFT(Player_1[[#This Row],[Date]],FIND("-",Player_1[[#This Row],[Date]],1)-1)</f>
        <v>12</v>
      </c>
      <c r="N310" s="58" t="str">
        <f>MID(Player_1[[#This Row],[Date]],FIND("-",Player_1[[#This Row],[Date]],1)+1,3)</f>
        <v>Dec</v>
      </c>
      <c r="O310" s="5">
        <f>DATEVALUE(Player_1[[#This Row],[Month]]&amp;" "&amp;Player_1[[#This Row],[Day]]&amp;", "&amp;Player_1[[#This Row],[Year]])</f>
        <v>40159</v>
      </c>
      <c r="P310" s="58">
        <f>COUNTIFS(A:A,Player_1[[#This Row],[Tournament]],E:E,Player_1[[#This Row],[Round]])</f>
        <v>1</v>
      </c>
      <c r="Q310" s="58" t="str">
        <f t="shared" si="4"/>
        <v>2009 The 5th Annual Holiday Hyzer</v>
      </c>
      <c r="R310" s="58">
        <f>SUMIFS('Player 2 Rounds'!F:F,'Player 2 Rounds'!Q:Q,Q310,'Player 2 Rounds'!E:E,E310)</f>
        <v>0</v>
      </c>
      <c r="S310" s="58">
        <f>IF(AND(Player_1[[#This Row],[Opponent Score]]&gt;0,Player_1[[#This Row],[Opponent Score]]&gt;Player_1[[#This Row],[Score]],K:K=TRUE())=TRUE(),1,0)</f>
        <v>0</v>
      </c>
    </row>
    <row r="311" spans="1:19" x14ac:dyDescent="0.25">
      <c r="A311" s="58" t="s">
        <v>91</v>
      </c>
      <c r="B311" s="58" t="s">
        <v>153</v>
      </c>
      <c r="C311" s="58" t="s">
        <v>679</v>
      </c>
      <c r="D311" s="58" t="s">
        <v>17</v>
      </c>
      <c r="E311" s="58">
        <v>1</v>
      </c>
      <c r="F311">
        <v>61</v>
      </c>
      <c r="G311">
        <v>1040</v>
      </c>
      <c r="H311" s="58" t="s">
        <v>11</v>
      </c>
      <c r="I311" s="58" t="s">
        <v>11</v>
      </c>
      <c r="J311" s="58" t="b">
        <f>IF(COUNTIFS('Player 2 Rounds'!A:A,Player_1[[#This Row],[Tournament]],'Player 2 Rounds'!C:C,Player_1[[#This Row],[Date]])&gt;0,TRUE(),FALSE())</f>
        <v>1</v>
      </c>
      <c r="K311" s="58" t="b">
        <f>IF(COUNTIFS('Player 2 Rounds'!A:A,Player_1[[#This Row],[Tournament]],'Player 2 Rounds'!C:C,Player_1[[#This Row],[Date]],'Player 2 Rounds'!D:D,Player_1[[#This Row],[Division]])&gt;0,TRUE(),FALSE())</f>
        <v>1</v>
      </c>
      <c r="L311" s="58" t="str">
        <f>RIGHT(Player_1[[#This Row],[Date]],4)</f>
        <v>2021</v>
      </c>
      <c r="M311" s="58" t="str">
        <f>LEFT(Player_1[[#This Row],[Date]],FIND("-",Player_1[[#This Row],[Date]],1)-1)</f>
        <v>6</v>
      </c>
      <c r="N311" s="58" t="str">
        <f>MID(Player_1[[#This Row],[Date]],FIND("-",Player_1[[#This Row],[Date]],1)+1,3)</f>
        <v>Oct</v>
      </c>
      <c r="O311" s="5">
        <f>DATEVALUE(Player_1[[#This Row],[Month]]&amp;" "&amp;Player_1[[#This Row],[Day]]&amp;", "&amp;Player_1[[#This Row],[Year]])</f>
        <v>44475</v>
      </c>
      <c r="P311" s="58">
        <f>COUNTIFS(A:A,Player_1[[#This Row],[Tournament]],E:E,Player_1[[#This Row],[Round]])</f>
        <v>3</v>
      </c>
      <c r="Q311" s="58" t="str">
        <f t="shared" si="4"/>
        <v>2021 United States Disc Golf Championship</v>
      </c>
      <c r="R311" s="58">
        <f>SUMIFS('Player 2 Rounds'!F:F,'Player 2 Rounds'!Q:Q,Q311,'Player 2 Rounds'!E:E,E311)</f>
        <v>60</v>
      </c>
      <c r="S311" s="58">
        <f>IF(AND(Player_1[[#This Row],[Opponent Score]]&gt;0,Player_1[[#This Row],[Opponent Score]]&gt;Player_1[[#This Row],[Score]],K:K=TRUE())=TRUE(),1,0)</f>
        <v>0</v>
      </c>
    </row>
    <row r="312" spans="1:19" x14ac:dyDescent="0.25">
      <c r="A312" s="58" t="s">
        <v>1029</v>
      </c>
      <c r="B312" s="58" t="s">
        <v>9</v>
      </c>
      <c r="C312" s="58" t="s">
        <v>1030</v>
      </c>
      <c r="D312" s="58" t="s">
        <v>17</v>
      </c>
      <c r="E312" s="58">
        <v>1</v>
      </c>
      <c r="F312">
        <v>45</v>
      </c>
      <c r="G312">
        <v>1012</v>
      </c>
      <c r="H312" s="58" t="s">
        <v>11</v>
      </c>
      <c r="I312" s="58" t="s">
        <v>11</v>
      </c>
      <c r="J312" s="58" t="b">
        <f>IF(COUNTIFS('Player 2 Rounds'!A:A,Player_1[[#This Row],[Tournament]],'Player 2 Rounds'!C:C,Player_1[[#This Row],[Date]])&gt;0,TRUE(),FALSE())</f>
        <v>0</v>
      </c>
      <c r="K312" s="58" t="b">
        <f>IF(COUNTIFS('Player 2 Rounds'!A:A,Player_1[[#This Row],[Tournament]],'Player 2 Rounds'!C:C,Player_1[[#This Row],[Date]],'Player 2 Rounds'!D:D,Player_1[[#This Row],[Division]])&gt;0,TRUE(),FALSE())</f>
        <v>0</v>
      </c>
      <c r="L312" s="58" t="str">
        <f>RIGHT(Player_1[[#This Row],[Date]],4)</f>
        <v>2010</v>
      </c>
      <c r="M312" s="58" t="str">
        <f>LEFT(Player_1[[#This Row],[Date]],FIND("-",Player_1[[#This Row],[Date]],1)-1)</f>
        <v>17</v>
      </c>
      <c r="N312" s="58" t="str">
        <f>MID(Player_1[[#This Row],[Date]],FIND("-",Player_1[[#This Row],[Date]],1)+1,3)</f>
        <v>Jul</v>
      </c>
      <c r="O312" s="5">
        <f>DATEVALUE(Player_1[[#This Row],[Month]]&amp;" "&amp;Player_1[[#This Row],[Day]]&amp;", "&amp;Player_1[[#This Row],[Year]])</f>
        <v>40376</v>
      </c>
      <c r="P312" s="58">
        <f>COUNTIFS(A:A,Player_1[[#This Row],[Tournament]],E:E,Player_1[[#This Row],[Round]])</f>
        <v>1</v>
      </c>
      <c r="Q312" s="58" t="str">
        <f t="shared" si="4"/>
        <v>2010 CCR Open</v>
      </c>
      <c r="R312" s="58">
        <f>SUMIFS('Player 2 Rounds'!F:F,'Player 2 Rounds'!Q:Q,Q312,'Player 2 Rounds'!E:E,E312)</f>
        <v>0</v>
      </c>
      <c r="S312" s="58">
        <f>IF(AND(Player_1[[#This Row],[Opponent Score]]&gt;0,Player_1[[#This Row],[Opponent Score]]&gt;Player_1[[#This Row],[Score]],K:K=TRUE())=TRUE(),1,0)</f>
        <v>0</v>
      </c>
    </row>
    <row r="313" spans="1:19" x14ac:dyDescent="0.25">
      <c r="A313" s="58" t="s">
        <v>76</v>
      </c>
      <c r="B313" s="58" t="s">
        <v>58</v>
      </c>
      <c r="C313" s="58" t="s">
        <v>169</v>
      </c>
      <c r="D313" s="58" t="s">
        <v>17</v>
      </c>
      <c r="E313" s="58">
        <v>1</v>
      </c>
      <c r="F313">
        <v>72</v>
      </c>
      <c r="G313">
        <v>1047</v>
      </c>
      <c r="H313" s="58" t="s">
        <v>11</v>
      </c>
      <c r="I313" s="58" t="s">
        <v>11</v>
      </c>
      <c r="J313" s="58" t="b">
        <f>IF(COUNTIFS('Player 2 Rounds'!A:A,Player_1[[#This Row],[Tournament]],'Player 2 Rounds'!C:C,Player_1[[#This Row],[Date]])&gt;0,TRUE(),FALSE())</f>
        <v>0</v>
      </c>
      <c r="K313" s="58" t="b">
        <f>IF(COUNTIFS('Player 2 Rounds'!A:A,Player_1[[#This Row],[Tournament]],'Player 2 Rounds'!C:C,Player_1[[#This Row],[Date]],'Player 2 Rounds'!D:D,Player_1[[#This Row],[Division]])&gt;0,TRUE(),FALSE())</f>
        <v>0</v>
      </c>
      <c r="L313" s="58" t="str">
        <f>RIGHT(Player_1[[#This Row],[Date]],4)</f>
        <v>2010</v>
      </c>
      <c r="M313" s="58" t="str">
        <f>LEFT(Player_1[[#This Row],[Date]],FIND("-",Player_1[[#This Row],[Date]],1)-1)</f>
        <v>10</v>
      </c>
      <c r="N313" s="58" t="str">
        <f>MID(Player_1[[#This Row],[Date]],FIND("-",Player_1[[#This Row],[Date]],1)+1,3)</f>
        <v>Jul</v>
      </c>
      <c r="O313" s="5">
        <f>DATEVALUE(Player_1[[#This Row],[Month]]&amp;" "&amp;Player_1[[#This Row],[Day]]&amp;", "&amp;Player_1[[#This Row],[Year]])</f>
        <v>40369</v>
      </c>
      <c r="P313" s="58">
        <f>COUNTIFS(A:A,Player_1[[#This Row],[Tournament]],E:E,Player_1[[#This Row],[Round]])</f>
        <v>4</v>
      </c>
      <c r="Q313" s="58" t="str">
        <f t="shared" si="4"/>
        <v>2010 Brent Hambrick Memorial Open</v>
      </c>
      <c r="R313" s="58">
        <f>SUMIFS('Player 2 Rounds'!F:F,'Player 2 Rounds'!Q:Q,Q313,'Player 2 Rounds'!E:E,E313)</f>
        <v>0</v>
      </c>
      <c r="S313" s="58">
        <f>IF(AND(Player_1[[#This Row],[Opponent Score]]&gt;0,Player_1[[#This Row],[Opponent Score]]&gt;Player_1[[#This Row],[Score]],K:K=TRUE())=TRUE(),1,0)</f>
        <v>0</v>
      </c>
    </row>
    <row r="314" spans="1:19" x14ac:dyDescent="0.25">
      <c r="A314" s="58" t="s">
        <v>673</v>
      </c>
      <c r="B314" s="58" t="s">
        <v>58</v>
      </c>
      <c r="C314" s="58" t="s">
        <v>674</v>
      </c>
      <c r="D314" s="58" t="s">
        <v>17</v>
      </c>
      <c r="E314" s="58">
        <v>1</v>
      </c>
      <c r="F314">
        <v>52</v>
      </c>
      <c r="G314">
        <v>1036</v>
      </c>
      <c r="H314" s="58" t="s">
        <v>10</v>
      </c>
      <c r="I314" s="58" t="s">
        <v>10</v>
      </c>
      <c r="J314" s="58" t="b">
        <f>IF(COUNTIFS('Player 2 Rounds'!A:A,Player_1[[#This Row],[Tournament]],'Player 2 Rounds'!C:C,Player_1[[#This Row],[Date]])&gt;0,TRUE(),FALSE())</f>
        <v>1</v>
      </c>
      <c r="K314" s="58" t="b">
        <f>IF(COUNTIFS('Player 2 Rounds'!A:A,Player_1[[#This Row],[Tournament]],'Player 2 Rounds'!C:C,Player_1[[#This Row],[Date]],'Player 2 Rounds'!D:D,Player_1[[#This Row],[Division]])&gt;0,TRUE(),FALSE())</f>
        <v>1</v>
      </c>
      <c r="L314" s="58" t="str">
        <f>RIGHT(Player_1[[#This Row],[Date]],4)</f>
        <v>2021</v>
      </c>
      <c r="M314" s="58" t="str">
        <f>LEFT(Player_1[[#This Row],[Date]],FIND("-",Player_1[[#This Row],[Date]],1)-1)</f>
        <v>23</v>
      </c>
      <c r="N314" s="58" t="str">
        <f>MID(Player_1[[#This Row],[Date]],FIND("-",Player_1[[#This Row],[Date]],1)+1,3)</f>
        <v>Sep</v>
      </c>
      <c r="O314" s="5">
        <f>DATEVALUE(Player_1[[#This Row],[Month]]&amp;" "&amp;Player_1[[#This Row],[Day]]&amp;", "&amp;Player_1[[#This Row],[Year]])</f>
        <v>44462</v>
      </c>
      <c r="P314" s="58">
        <f>COUNTIFS(A:A,Player_1[[#This Row],[Tournament]],E:E,Player_1[[#This Row],[Round]])</f>
        <v>1</v>
      </c>
      <c r="Q314" s="58" t="str">
        <f t="shared" si="4"/>
        <v>2021 Music City Open Presented by Dynamic Discs - NT Finale</v>
      </c>
      <c r="R314" s="58">
        <f>SUMIFS('Player 2 Rounds'!F:F,'Player 2 Rounds'!Q:Q,Q314,'Player 2 Rounds'!E:E,E314)</f>
        <v>55</v>
      </c>
      <c r="S314" s="58">
        <f>IF(AND(Player_1[[#This Row],[Opponent Score]]&gt;0,Player_1[[#This Row],[Opponent Score]]&gt;Player_1[[#This Row],[Score]],K:K=TRUE())=TRUE(),1,0)</f>
        <v>1</v>
      </c>
    </row>
    <row r="315" spans="1:19" x14ac:dyDescent="0.25">
      <c r="A315" s="58" t="s">
        <v>993</v>
      </c>
      <c r="B315" s="58" t="s">
        <v>14</v>
      </c>
      <c r="C315" s="58" t="s">
        <v>1031</v>
      </c>
      <c r="D315" s="58" t="s">
        <v>1032</v>
      </c>
      <c r="E315" s="58">
        <v>1</v>
      </c>
      <c r="F315">
        <v>82</v>
      </c>
      <c r="G315">
        <v>914</v>
      </c>
      <c r="H315" s="58" t="s">
        <v>11</v>
      </c>
      <c r="I315" s="58" t="s">
        <v>11</v>
      </c>
      <c r="J315" s="58" t="b">
        <f>IF(COUNTIFS('Player 2 Rounds'!A:A,Player_1[[#This Row],[Tournament]],'Player 2 Rounds'!C:C,Player_1[[#This Row],[Date]])&gt;0,TRUE(),FALSE())</f>
        <v>0</v>
      </c>
      <c r="K315" s="58" t="b">
        <f>IF(COUNTIFS('Player 2 Rounds'!A:A,Player_1[[#This Row],[Tournament]],'Player 2 Rounds'!C:C,Player_1[[#This Row],[Date]],'Player 2 Rounds'!D:D,Player_1[[#This Row],[Division]])&gt;0,TRUE(),FALSE())</f>
        <v>0</v>
      </c>
      <c r="L315" s="58" t="str">
        <f>RIGHT(Player_1[[#This Row],[Date]],4)</f>
        <v>2009</v>
      </c>
      <c r="M315" s="58" t="str">
        <f>LEFT(Player_1[[#This Row],[Date]],FIND("-",Player_1[[#This Row],[Date]],1)-1)</f>
        <v>28</v>
      </c>
      <c r="N315" s="58" t="str">
        <f>MID(Player_1[[#This Row],[Date]],FIND("-",Player_1[[#This Row],[Date]],1)+1,3)</f>
        <v>Mar</v>
      </c>
      <c r="O315" s="5">
        <f>DATEVALUE(Player_1[[#This Row],[Month]]&amp;" "&amp;Player_1[[#This Row],[Day]]&amp;", "&amp;Player_1[[#This Row],[Year]])</f>
        <v>39900</v>
      </c>
      <c r="P315" s="58">
        <f>COUNTIFS(A:A,Player_1[[#This Row],[Tournament]],E:E,Player_1[[#This Row],[Round]])</f>
        <v>2</v>
      </c>
      <c r="Q315" s="58" t="str">
        <f t="shared" si="4"/>
        <v>2009 March Madness</v>
      </c>
      <c r="R315" s="58">
        <f>SUMIFS('Player 2 Rounds'!F:F,'Player 2 Rounds'!Q:Q,Q315,'Player 2 Rounds'!E:E,E315)</f>
        <v>0</v>
      </c>
      <c r="S315" s="58">
        <f>IF(AND(Player_1[[#This Row],[Opponent Score]]&gt;0,Player_1[[#This Row],[Opponent Score]]&gt;Player_1[[#This Row],[Score]],K:K=TRUE())=TRUE(),1,0)</f>
        <v>0</v>
      </c>
    </row>
    <row r="316" spans="1:19" x14ac:dyDescent="0.25">
      <c r="A316" s="58" t="s">
        <v>1033</v>
      </c>
      <c r="B316" s="58" t="s">
        <v>9</v>
      </c>
      <c r="C316" s="58" t="s">
        <v>1034</v>
      </c>
      <c r="D316" s="58" t="s">
        <v>17</v>
      </c>
      <c r="E316" s="58">
        <v>1</v>
      </c>
      <c r="F316">
        <v>62</v>
      </c>
      <c r="G316">
        <v>1034</v>
      </c>
      <c r="H316" s="58" t="s">
        <v>11</v>
      </c>
      <c r="I316" s="58" t="s">
        <v>11</v>
      </c>
      <c r="J316" s="58" t="b">
        <f>IF(COUNTIFS('Player 2 Rounds'!A:A,Player_1[[#This Row],[Tournament]],'Player 2 Rounds'!C:C,Player_1[[#This Row],[Date]])&gt;0,TRUE(),FALSE())</f>
        <v>0</v>
      </c>
      <c r="K316" s="58" t="b">
        <f>IF(COUNTIFS('Player 2 Rounds'!A:A,Player_1[[#This Row],[Tournament]],'Player 2 Rounds'!C:C,Player_1[[#This Row],[Date]],'Player 2 Rounds'!D:D,Player_1[[#This Row],[Division]])&gt;0,TRUE(),FALSE())</f>
        <v>0</v>
      </c>
      <c r="L316" s="58" t="str">
        <f>RIGHT(Player_1[[#This Row],[Date]],4)</f>
        <v>2019</v>
      </c>
      <c r="M316" s="58" t="str">
        <f>LEFT(Player_1[[#This Row],[Date]],FIND("-",Player_1[[#This Row],[Date]],1)-1)</f>
        <v>26</v>
      </c>
      <c r="N316" s="58" t="str">
        <f>MID(Player_1[[#This Row],[Date]],FIND("-",Player_1[[#This Row],[Date]],1)+1,3)</f>
        <v>Jul</v>
      </c>
      <c r="O316" s="5">
        <f>DATEVALUE(Player_1[[#This Row],[Month]]&amp;" "&amp;Player_1[[#This Row],[Day]]&amp;", "&amp;Player_1[[#This Row],[Year]])</f>
        <v>43672</v>
      </c>
      <c r="P316" s="58">
        <f>COUNTIFS(A:A,Player_1[[#This Row],[Tournament]],E:E,Player_1[[#This Row],[Round]])</f>
        <v>1</v>
      </c>
      <c r="Q316" s="58" t="str">
        <f t="shared" si="4"/>
        <v>2019 DGPT - Idlewild Open driven by Innova Discs &amp; The Nati</v>
      </c>
      <c r="R316" s="58">
        <f>SUMIFS('Player 2 Rounds'!F:F,'Player 2 Rounds'!Q:Q,Q316,'Player 2 Rounds'!E:E,E316)</f>
        <v>0</v>
      </c>
      <c r="S316" s="58">
        <f>IF(AND(Player_1[[#This Row],[Opponent Score]]&gt;0,Player_1[[#This Row],[Opponent Score]]&gt;Player_1[[#This Row],[Score]],K:K=TRUE())=TRUE(),1,0)</f>
        <v>0</v>
      </c>
    </row>
    <row r="317" spans="1:19" x14ac:dyDescent="0.25">
      <c r="A317" s="58" t="s">
        <v>1035</v>
      </c>
      <c r="B317" s="58" t="s">
        <v>14</v>
      </c>
      <c r="C317" s="58" t="s">
        <v>1036</v>
      </c>
      <c r="D317" s="58" t="s">
        <v>17</v>
      </c>
      <c r="E317" s="58">
        <v>1</v>
      </c>
      <c r="F317">
        <v>52</v>
      </c>
      <c r="G317">
        <v>1023</v>
      </c>
      <c r="H317" s="58" t="s">
        <v>11</v>
      </c>
      <c r="I317" s="58" t="s">
        <v>11</v>
      </c>
      <c r="J317" s="58" t="b">
        <f>IF(COUNTIFS('Player 2 Rounds'!A:A,Player_1[[#This Row],[Tournament]],'Player 2 Rounds'!C:C,Player_1[[#This Row],[Date]])&gt;0,TRUE(),FALSE())</f>
        <v>0</v>
      </c>
      <c r="K317" s="58" t="b">
        <f>IF(COUNTIFS('Player 2 Rounds'!A:A,Player_1[[#This Row],[Tournament]],'Player 2 Rounds'!C:C,Player_1[[#This Row],[Date]],'Player 2 Rounds'!D:D,Player_1[[#This Row],[Division]])&gt;0,TRUE(),FALSE())</f>
        <v>0</v>
      </c>
      <c r="L317" s="58" t="str">
        <f>RIGHT(Player_1[[#This Row],[Date]],4)</f>
        <v>2011</v>
      </c>
      <c r="M317" s="58" t="str">
        <f>LEFT(Player_1[[#This Row],[Date]],FIND("-",Player_1[[#This Row],[Date]],1)-1)</f>
        <v>10</v>
      </c>
      <c r="N317" s="58" t="str">
        <f>MID(Player_1[[#This Row],[Date]],FIND("-",Player_1[[#This Row],[Date]],1)+1,3)</f>
        <v>Apr</v>
      </c>
      <c r="O317" s="5">
        <f>DATEVALUE(Player_1[[#This Row],[Month]]&amp;" "&amp;Player_1[[#This Row],[Day]]&amp;", "&amp;Player_1[[#This Row],[Year]])</f>
        <v>40643</v>
      </c>
      <c r="P317" s="58">
        <f>COUNTIFS(A:A,Player_1[[#This Row],[Tournament]],E:E,Player_1[[#This Row],[Round]])</f>
        <v>1</v>
      </c>
      <c r="Q317" s="58" t="str">
        <f t="shared" si="4"/>
        <v>2011 Champion Creek Challenge</v>
      </c>
      <c r="R317" s="58">
        <f>SUMIFS('Player 2 Rounds'!F:F,'Player 2 Rounds'!Q:Q,Q317,'Player 2 Rounds'!E:E,E317)</f>
        <v>0</v>
      </c>
      <c r="S317" s="58">
        <f>IF(AND(Player_1[[#This Row],[Opponent Score]]&gt;0,Player_1[[#This Row],[Opponent Score]]&gt;Player_1[[#This Row],[Score]],K:K=TRUE())=TRUE(),1,0)</f>
        <v>0</v>
      </c>
    </row>
    <row r="318" spans="1:19" x14ac:dyDescent="0.25">
      <c r="A318" s="58" t="s">
        <v>991</v>
      </c>
      <c r="B318" s="58" t="s">
        <v>13</v>
      </c>
      <c r="C318" s="58" t="s">
        <v>1037</v>
      </c>
      <c r="D318" s="58" t="s">
        <v>16</v>
      </c>
      <c r="E318" s="58">
        <v>1</v>
      </c>
      <c r="F318">
        <v>68</v>
      </c>
      <c r="G318">
        <v>914</v>
      </c>
      <c r="H318" s="58" t="s">
        <v>11</v>
      </c>
      <c r="I318" s="58" t="s">
        <v>11</v>
      </c>
      <c r="J318" s="58" t="b">
        <f>IF(COUNTIFS('Player 2 Rounds'!A:A,Player_1[[#This Row],[Tournament]],'Player 2 Rounds'!C:C,Player_1[[#This Row],[Date]])&gt;0,TRUE(),FALSE())</f>
        <v>0</v>
      </c>
      <c r="K318" s="58" t="b">
        <f>IF(COUNTIFS('Player 2 Rounds'!A:A,Player_1[[#This Row],[Tournament]],'Player 2 Rounds'!C:C,Player_1[[#This Row],[Date]],'Player 2 Rounds'!D:D,Player_1[[#This Row],[Division]])&gt;0,TRUE(),FALSE())</f>
        <v>0</v>
      </c>
      <c r="L318" s="58" t="str">
        <f>RIGHT(Player_1[[#This Row],[Date]],4)</f>
        <v>2009</v>
      </c>
      <c r="M318" s="58" t="str">
        <f>LEFT(Player_1[[#This Row],[Date]],FIND("-",Player_1[[#This Row],[Date]],1)-1)</f>
        <v>12</v>
      </c>
      <c r="N318" s="58" t="str">
        <f>MID(Player_1[[#This Row],[Date]],FIND("-",Player_1[[#This Row],[Date]],1)+1,3)</f>
        <v>Jun</v>
      </c>
      <c r="O318" s="5">
        <f>DATEVALUE(Player_1[[#This Row],[Month]]&amp;" "&amp;Player_1[[#This Row],[Day]]&amp;", "&amp;Player_1[[#This Row],[Year]])</f>
        <v>39976</v>
      </c>
      <c r="P318" s="58">
        <f>COUNTIFS(A:A,Player_1[[#This Row],[Tournament]],E:E,Player_1[[#This Row],[Round]])</f>
        <v>2</v>
      </c>
      <c r="Q318" s="58" t="str">
        <f t="shared" si="4"/>
        <v>2009 United States Amateur Disc Golf Championship</v>
      </c>
      <c r="R318" s="58">
        <f>SUMIFS('Player 2 Rounds'!F:F,'Player 2 Rounds'!Q:Q,Q318,'Player 2 Rounds'!E:E,E318)</f>
        <v>0</v>
      </c>
      <c r="S318" s="58">
        <f>IF(AND(Player_1[[#This Row],[Opponent Score]]&gt;0,Player_1[[#This Row],[Opponent Score]]&gt;Player_1[[#This Row],[Score]],K:K=TRUE())=TRUE(),1,0)</f>
        <v>0</v>
      </c>
    </row>
    <row r="319" spans="1:19" x14ac:dyDescent="0.25">
      <c r="A319" s="58" t="s">
        <v>708</v>
      </c>
      <c r="B319" s="58" t="s">
        <v>13</v>
      </c>
      <c r="C319" s="58" t="s">
        <v>709</v>
      </c>
      <c r="D319" s="58" t="s">
        <v>17</v>
      </c>
      <c r="E319" s="58">
        <v>1</v>
      </c>
      <c r="F319">
        <v>57</v>
      </c>
      <c r="G319">
        <v>1053</v>
      </c>
      <c r="H319" s="58" t="s">
        <v>11</v>
      </c>
      <c r="I319" s="58" t="s">
        <v>11</v>
      </c>
      <c r="J319" s="58" t="b">
        <f>IF(COUNTIFS('Player 2 Rounds'!A:A,Player_1[[#This Row],[Tournament]],'Player 2 Rounds'!C:C,Player_1[[#This Row],[Date]])&gt;0,TRUE(),FALSE())</f>
        <v>1</v>
      </c>
      <c r="K319" s="58" t="b">
        <f>IF(COUNTIFS('Player 2 Rounds'!A:A,Player_1[[#This Row],[Tournament]],'Player 2 Rounds'!C:C,Player_1[[#This Row],[Date]],'Player 2 Rounds'!D:D,Player_1[[#This Row],[Division]])&gt;0,TRUE(),FALSE())</f>
        <v>1</v>
      </c>
      <c r="L319" s="58" t="str">
        <f>RIGHT(Player_1[[#This Row],[Date]],4)</f>
        <v>2019</v>
      </c>
      <c r="M319" s="58" t="str">
        <f>LEFT(Player_1[[#This Row],[Date]],FIND("-",Player_1[[#This Row],[Date]],1)-1)</f>
        <v>13</v>
      </c>
      <c r="N319" s="58" t="str">
        <f>MID(Player_1[[#This Row],[Date]],FIND("-",Player_1[[#This Row],[Date]],1)+1,3)</f>
        <v>Aug</v>
      </c>
      <c r="O319" s="5">
        <f>DATEVALUE(Player_1[[#This Row],[Month]]&amp;" "&amp;Player_1[[#This Row],[Day]]&amp;", "&amp;Player_1[[#This Row],[Year]])</f>
        <v>43690</v>
      </c>
      <c r="P319" s="58">
        <f>COUNTIFS(A:A,Player_1[[#This Row],[Tournament]],E:E,Player_1[[#This Row],[Round]])</f>
        <v>1</v>
      </c>
      <c r="Q319" s="58" t="str">
        <f t="shared" si="4"/>
        <v>2019 PDGA Professional Disc Golf World Championships</v>
      </c>
      <c r="R319" s="58">
        <f>SUMIFS('Player 2 Rounds'!F:F,'Player 2 Rounds'!Q:Q,Q319,'Player 2 Rounds'!E:E,E319)</f>
        <v>53</v>
      </c>
      <c r="S319" s="58">
        <f>IF(AND(Player_1[[#This Row],[Opponent Score]]&gt;0,Player_1[[#This Row],[Opponent Score]]&gt;Player_1[[#This Row],[Score]],K:K=TRUE())=TRUE(),1,0)</f>
        <v>0</v>
      </c>
    </row>
    <row r="320" spans="1:19" x14ac:dyDescent="0.25">
      <c r="A320" s="58" t="s">
        <v>658</v>
      </c>
      <c r="B320" s="58" t="s">
        <v>626</v>
      </c>
      <c r="C320" s="58" t="s">
        <v>659</v>
      </c>
      <c r="D320" s="58" t="s">
        <v>17</v>
      </c>
      <c r="E320" s="58">
        <v>1</v>
      </c>
      <c r="F320">
        <v>61</v>
      </c>
      <c r="G320">
        <v>1011</v>
      </c>
      <c r="H320" s="58" t="s">
        <v>10</v>
      </c>
      <c r="I320" s="58" t="s">
        <v>10</v>
      </c>
      <c r="J320" s="58" t="b">
        <f>IF(COUNTIFS('Player 2 Rounds'!A:A,Player_1[[#This Row],[Tournament]],'Player 2 Rounds'!C:C,Player_1[[#This Row],[Date]])&gt;0,TRUE(),FALSE())</f>
        <v>1</v>
      </c>
      <c r="K320" s="58" t="b">
        <f>IF(COUNTIFS('Player 2 Rounds'!A:A,Player_1[[#This Row],[Tournament]],'Player 2 Rounds'!C:C,Player_1[[#This Row],[Date]],'Player 2 Rounds'!D:D,Player_1[[#This Row],[Division]])&gt;0,TRUE(),FALSE())</f>
        <v>1</v>
      </c>
      <c r="L320" s="58" t="str">
        <f>RIGHT(Player_1[[#This Row],[Date]],4)</f>
        <v>2022</v>
      </c>
      <c r="M320" s="58" t="str">
        <f>LEFT(Player_1[[#This Row],[Date]],FIND("-",Player_1[[#This Row],[Date]],1)-1)</f>
        <v>19</v>
      </c>
      <c r="N320" s="58" t="str">
        <f>MID(Player_1[[#This Row],[Date]],FIND("-",Player_1[[#This Row],[Date]],1)+1,3)</f>
        <v>Aug</v>
      </c>
      <c r="O320" s="5">
        <f>DATEVALUE(Player_1[[#This Row],[Month]]&amp;" "&amp;Player_1[[#This Row],[Day]]&amp;", "&amp;Player_1[[#This Row],[Year]])</f>
        <v>44792</v>
      </c>
      <c r="P320" s="58">
        <f>COUNTIFS(A:A,Player_1[[#This Row],[Tournament]],E:E,Player_1[[#This Row],[Round]])</f>
        <v>1</v>
      </c>
      <c r="Q320" s="58" t="str">
        <f t="shared" si="4"/>
        <v>2022 DGPT - The TruBank Des Moines Challenge presented by Discraft</v>
      </c>
      <c r="R320" s="58">
        <f>SUMIFS('Player 2 Rounds'!F:F,'Player 2 Rounds'!Q:Q,Q320,'Player 2 Rounds'!E:E,E320)</f>
        <v>62</v>
      </c>
      <c r="S320" s="58">
        <f>IF(AND(Player_1[[#This Row],[Opponent Score]]&gt;0,Player_1[[#This Row],[Opponent Score]]&gt;Player_1[[#This Row],[Score]],K:K=TRUE())=TRUE(),1,0)</f>
        <v>1</v>
      </c>
    </row>
    <row r="321" spans="1:19" x14ac:dyDescent="0.25">
      <c r="A321" s="58" t="s">
        <v>1038</v>
      </c>
      <c r="B321" s="58" t="s">
        <v>9</v>
      </c>
      <c r="C321" s="58" t="s">
        <v>1039</v>
      </c>
      <c r="D321" s="58" t="s">
        <v>17</v>
      </c>
      <c r="E321" s="58">
        <v>1</v>
      </c>
      <c r="F321">
        <v>55</v>
      </c>
      <c r="G321">
        <v>994</v>
      </c>
      <c r="H321" s="58" t="s">
        <v>11</v>
      </c>
      <c r="I321" s="58" t="s">
        <v>11</v>
      </c>
      <c r="J321" s="58" t="b">
        <f>IF(COUNTIFS('Player 2 Rounds'!A:A,Player_1[[#This Row],[Tournament]],'Player 2 Rounds'!C:C,Player_1[[#This Row],[Date]])&gt;0,TRUE(),FALSE())</f>
        <v>0</v>
      </c>
      <c r="K321" s="58" t="b">
        <f>IF(COUNTIFS('Player 2 Rounds'!A:A,Player_1[[#This Row],[Tournament]],'Player 2 Rounds'!C:C,Player_1[[#This Row],[Date]],'Player 2 Rounds'!D:D,Player_1[[#This Row],[Division]])&gt;0,TRUE(),FALSE())</f>
        <v>0</v>
      </c>
      <c r="L321" s="58" t="str">
        <f>RIGHT(Player_1[[#This Row],[Date]],4)</f>
        <v>2019</v>
      </c>
      <c r="M321" s="58" t="str">
        <f>LEFT(Player_1[[#This Row],[Date]],FIND("-",Player_1[[#This Row],[Date]],1)-1)</f>
        <v>11</v>
      </c>
      <c r="N321" s="58" t="str">
        <f>MID(Player_1[[#This Row],[Date]],FIND("-",Player_1[[#This Row],[Date]],1)+1,3)</f>
        <v>Jul</v>
      </c>
      <c r="O321" s="5">
        <f>DATEVALUE(Player_1[[#This Row],[Month]]&amp;" "&amp;Player_1[[#This Row],[Day]]&amp;", "&amp;Player_1[[#This Row],[Year]])</f>
        <v>43657</v>
      </c>
      <c r="P321" s="58">
        <f>COUNTIFS(A:A,Player_1[[#This Row],[Tournament]],E:E,Player_1[[#This Row],[Round]])</f>
        <v>1</v>
      </c>
      <c r="Q321" s="58" t="str">
        <f t="shared" si="4"/>
        <v>ET#7 - Estonian Open 2019 powered by Prodigy Disc</v>
      </c>
      <c r="R321" s="58">
        <f>SUMIFS('Player 2 Rounds'!F:F,'Player 2 Rounds'!Q:Q,Q321,'Player 2 Rounds'!E:E,E321)</f>
        <v>0</v>
      </c>
      <c r="S321" s="58">
        <f>IF(AND(Player_1[[#This Row],[Opponent Score]]&gt;0,Player_1[[#This Row],[Opponent Score]]&gt;Player_1[[#This Row],[Score]],K:K=TRUE())=TRUE(),1,0)</f>
        <v>0</v>
      </c>
    </row>
    <row r="322" spans="1:19" x14ac:dyDescent="0.25">
      <c r="A322" s="58" t="s">
        <v>1040</v>
      </c>
      <c r="B322" s="58" t="s">
        <v>14</v>
      </c>
      <c r="C322" s="58" t="s">
        <v>1041</v>
      </c>
      <c r="D322" s="58" t="s">
        <v>16</v>
      </c>
      <c r="E322" s="58">
        <v>1</v>
      </c>
      <c r="F322">
        <v>69</v>
      </c>
      <c r="G322">
        <v>961</v>
      </c>
      <c r="H322" s="58" t="s">
        <v>11</v>
      </c>
      <c r="I322" s="58" t="s">
        <v>11</v>
      </c>
      <c r="J322" s="58" t="b">
        <f>IF(COUNTIFS('Player 2 Rounds'!A:A,Player_1[[#This Row],[Tournament]],'Player 2 Rounds'!C:C,Player_1[[#This Row],[Date]])&gt;0,TRUE(),FALSE())</f>
        <v>0</v>
      </c>
      <c r="K322" s="58" t="b">
        <f>IF(COUNTIFS('Player 2 Rounds'!A:A,Player_1[[#This Row],[Tournament]],'Player 2 Rounds'!C:C,Player_1[[#This Row],[Date]],'Player 2 Rounds'!D:D,Player_1[[#This Row],[Division]])&gt;0,TRUE(),FALSE())</f>
        <v>0</v>
      </c>
      <c r="L322" s="58" t="str">
        <f>RIGHT(Player_1[[#This Row],[Date]],4)</f>
        <v>2009</v>
      </c>
      <c r="M322" s="58" t="str">
        <f>LEFT(Player_1[[#This Row],[Date]],FIND("-",Player_1[[#This Row],[Date]],1)-1)</f>
        <v>16</v>
      </c>
      <c r="N322" s="58" t="str">
        <f>MID(Player_1[[#This Row],[Date]],FIND("-",Player_1[[#This Row],[Date]],1)+1,3)</f>
        <v>May</v>
      </c>
      <c r="O322" s="5">
        <f>DATEVALUE(Player_1[[#This Row],[Month]]&amp;" "&amp;Player_1[[#This Row],[Day]]&amp;", "&amp;Player_1[[#This Row],[Year]])</f>
        <v>39949</v>
      </c>
      <c r="P322" s="58">
        <f>COUNTIFS(A:A,Player_1[[#This Row],[Tournament]],E:E,Player_1[[#This Row],[Round]])</f>
        <v>1</v>
      </c>
      <c r="Q322" s="58" t="str">
        <f t="shared" ref="Q322:Q385" si="5">IF(ISERROR(FIND(L322,A322,1))=TRUE(),L322&amp;" "&amp;A322,A322)</f>
        <v>2009 18th Annual Quonset Hut Hall of Chains Classic</v>
      </c>
      <c r="R322" s="58">
        <f>SUMIFS('Player 2 Rounds'!F:F,'Player 2 Rounds'!Q:Q,Q322,'Player 2 Rounds'!E:E,E322)</f>
        <v>0</v>
      </c>
      <c r="S322" s="58">
        <f>IF(AND(Player_1[[#This Row],[Opponent Score]]&gt;0,Player_1[[#This Row],[Opponent Score]]&gt;Player_1[[#This Row],[Score]],K:K=TRUE())=TRUE(),1,0)</f>
        <v>0</v>
      </c>
    </row>
    <row r="323" spans="1:19" x14ac:dyDescent="0.25">
      <c r="A323" s="58" t="s">
        <v>884</v>
      </c>
      <c r="B323" s="58" t="s">
        <v>14</v>
      </c>
      <c r="C323" s="58" t="s">
        <v>104</v>
      </c>
      <c r="D323" s="58" t="s">
        <v>17</v>
      </c>
      <c r="E323" s="58">
        <v>1</v>
      </c>
      <c r="F323">
        <v>67</v>
      </c>
      <c r="G323">
        <v>1008</v>
      </c>
      <c r="H323" s="58" t="s">
        <v>11</v>
      </c>
      <c r="I323" s="58" t="s">
        <v>11</v>
      </c>
      <c r="J323" s="58" t="b">
        <f>IF(COUNTIFS('Player 2 Rounds'!A:A,Player_1[[#This Row],[Tournament]],'Player 2 Rounds'!C:C,Player_1[[#This Row],[Date]])&gt;0,TRUE(),FALSE())</f>
        <v>0</v>
      </c>
      <c r="K323" s="58" t="b">
        <f>IF(COUNTIFS('Player 2 Rounds'!A:A,Player_1[[#This Row],[Tournament]],'Player 2 Rounds'!C:C,Player_1[[#This Row],[Date]],'Player 2 Rounds'!D:D,Player_1[[#This Row],[Division]])&gt;0,TRUE(),FALSE())</f>
        <v>0</v>
      </c>
      <c r="L323" s="58" t="str">
        <f>RIGHT(Player_1[[#This Row],[Date]],4)</f>
        <v>2011</v>
      </c>
      <c r="M323" s="58" t="str">
        <f>LEFT(Player_1[[#This Row],[Date]],FIND("-",Player_1[[#This Row],[Date]],1)-1)</f>
        <v>16</v>
      </c>
      <c r="N323" s="58" t="str">
        <f>MID(Player_1[[#This Row],[Date]],FIND("-",Player_1[[#This Row],[Date]],1)+1,3)</f>
        <v>Apr</v>
      </c>
      <c r="O323" s="5">
        <f>DATEVALUE(Player_1[[#This Row],[Month]]&amp;" "&amp;Player_1[[#This Row],[Day]]&amp;", "&amp;Player_1[[#This Row],[Year]])</f>
        <v>40649</v>
      </c>
      <c r="P323" s="58">
        <f>COUNTIFS(A:A,Player_1[[#This Row],[Tournament]],E:E,Player_1[[#This Row],[Round]])</f>
        <v>4</v>
      </c>
      <c r="Q323" s="58" t="str">
        <f t="shared" si="5"/>
        <v>2011 Ironwood Open at Moraine State Park</v>
      </c>
      <c r="R323" s="58">
        <f>SUMIFS('Player 2 Rounds'!F:F,'Player 2 Rounds'!Q:Q,Q323,'Player 2 Rounds'!E:E,E323)</f>
        <v>0</v>
      </c>
      <c r="S323" s="58">
        <f>IF(AND(Player_1[[#This Row],[Opponent Score]]&gt;0,Player_1[[#This Row],[Opponent Score]]&gt;Player_1[[#This Row],[Score]],K:K=TRUE())=TRUE(),1,0)</f>
        <v>0</v>
      </c>
    </row>
    <row r="324" spans="1:19" x14ac:dyDescent="0.25">
      <c r="A324" s="58" t="s">
        <v>86</v>
      </c>
      <c r="B324" s="58" t="s">
        <v>13</v>
      </c>
      <c r="C324" s="58" t="s">
        <v>702</v>
      </c>
      <c r="D324" s="58" t="s">
        <v>17</v>
      </c>
      <c r="E324" s="58">
        <v>1</v>
      </c>
      <c r="F324">
        <v>53</v>
      </c>
      <c r="G324">
        <v>1069</v>
      </c>
      <c r="H324" s="58" t="s">
        <v>11</v>
      </c>
      <c r="I324" s="58" t="s">
        <v>11</v>
      </c>
      <c r="J324" s="58" t="b">
        <f>IF(COUNTIFS('Player 2 Rounds'!A:A,Player_1[[#This Row],[Tournament]],'Player 2 Rounds'!C:C,Player_1[[#This Row],[Date]])&gt;0,TRUE(),FALSE())</f>
        <v>1</v>
      </c>
      <c r="K324" s="58" t="b">
        <f>IF(COUNTIFS('Player 2 Rounds'!A:A,Player_1[[#This Row],[Tournament]],'Player 2 Rounds'!C:C,Player_1[[#This Row],[Date]],'Player 2 Rounds'!D:D,Player_1[[#This Row],[Division]])&gt;0,TRUE(),FALSE())</f>
        <v>1</v>
      </c>
      <c r="L324" s="58" t="str">
        <f>RIGHT(Player_1[[#This Row],[Date]],4)</f>
        <v>2019</v>
      </c>
      <c r="M324" s="58" t="str">
        <f>LEFT(Player_1[[#This Row],[Date]],FIND("-",Player_1[[#This Row],[Date]],1)-1)</f>
        <v>18</v>
      </c>
      <c r="N324" s="58" t="str">
        <f>MID(Player_1[[#This Row],[Date]],FIND("-",Player_1[[#This Row],[Date]],1)+1,3)</f>
        <v>Jul</v>
      </c>
      <c r="O324" s="5">
        <f>DATEVALUE(Player_1[[#This Row],[Month]]&amp;" "&amp;Player_1[[#This Row],[Day]]&amp;", "&amp;Player_1[[#This Row],[Year]])</f>
        <v>43664</v>
      </c>
      <c r="P324" s="58">
        <f>COUNTIFS(A:A,Player_1[[#This Row],[Tournament]],E:E,Player_1[[#This Row],[Round]])</f>
        <v>4</v>
      </c>
      <c r="Q324" s="58" t="str">
        <f t="shared" si="5"/>
        <v>2019 European Open</v>
      </c>
      <c r="R324" s="58">
        <f>SUMIFS('Player 2 Rounds'!F:F,'Player 2 Rounds'!Q:Q,Q324,'Player 2 Rounds'!E:E,E324)</f>
        <v>54</v>
      </c>
      <c r="S324" s="58">
        <f>IF(AND(Player_1[[#This Row],[Opponent Score]]&gt;0,Player_1[[#This Row],[Opponent Score]]&gt;Player_1[[#This Row],[Score]],K:K=TRUE())=TRUE(),1,0)</f>
        <v>1</v>
      </c>
    </row>
    <row r="325" spans="1:19" x14ac:dyDescent="0.25">
      <c r="A325" s="58" t="s">
        <v>545</v>
      </c>
      <c r="B325" s="58" t="s">
        <v>626</v>
      </c>
      <c r="C325" s="58" t="s">
        <v>655</v>
      </c>
      <c r="D325" s="58" t="s">
        <v>17</v>
      </c>
      <c r="E325" s="58">
        <v>1</v>
      </c>
      <c r="F325">
        <v>58</v>
      </c>
      <c r="G325">
        <v>1040</v>
      </c>
      <c r="H325" s="58" t="s">
        <v>10</v>
      </c>
      <c r="I325" s="58" t="s">
        <v>10</v>
      </c>
      <c r="J325" s="58" t="b">
        <f>IF(COUNTIFS('Player 2 Rounds'!A:A,Player_1[[#This Row],[Tournament]],'Player 2 Rounds'!C:C,Player_1[[#This Row],[Date]])&gt;0,TRUE(),FALSE())</f>
        <v>1</v>
      </c>
      <c r="K325" s="58" t="b">
        <f>IF(COUNTIFS('Player 2 Rounds'!A:A,Player_1[[#This Row],[Tournament]],'Player 2 Rounds'!C:C,Player_1[[#This Row],[Date]],'Player 2 Rounds'!D:D,Player_1[[#This Row],[Division]])&gt;0,TRUE(),FALSE())</f>
        <v>1</v>
      </c>
      <c r="L325" s="58" t="str">
        <f>RIGHT(Player_1[[#This Row],[Date]],4)</f>
        <v>2022</v>
      </c>
      <c r="M325" s="58" t="str">
        <f>LEFT(Player_1[[#This Row],[Date]],FIND("-",Player_1[[#This Row],[Date]],1)-1)</f>
        <v>29</v>
      </c>
      <c r="N325" s="58" t="str">
        <f>MID(Player_1[[#This Row],[Date]],FIND("-",Player_1[[#This Row],[Date]],1)+1,3)</f>
        <v>Jul</v>
      </c>
      <c r="O325" s="5">
        <f>DATEVALUE(Player_1[[#This Row],[Month]]&amp;" "&amp;Player_1[[#This Row],[Day]]&amp;", "&amp;Player_1[[#This Row],[Year]])</f>
        <v>44771</v>
      </c>
      <c r="P325" s="58">
        <f>COUNTIFS(A:A,Player_1[[#This Row],[Tournament]],E:E,Player_1[[#This Row],[Round]])</f>
        <v>2</v>
      </c>
      <c r="Q325" s="58" t="str">
        <f t="shared" si="5"/>
        <v>2022 DGPT - Discraft's Great Lakes Open</v>
      </c>
      <c r="R325" s="58">
        <f>SUMIFS('Player 2 Rounds'!F:F,'Player 2 Rounds'!Q:Q,Q325,'Player 2 Rounds'!E:E,E325)</f>
        <v>55</v>
      </c>
      <c r="S325" s="58">
        <f>IF(AND(Player_1[[#This Row],[Opponent Score]]&gt;0,Player_1[[#This Row],[Opponent Score]]&gt;Player_1[[#This Row],[Score]],K:K=TRUE())=TRUE(),1,0)</f>
        <v>0</v>
      </c>
    </row>
    <row r="326" spans="1:19" x14ac:dyDescent="0.25">
      <c r="A326" s="58" t="s">
        <v>1042</v>
      </c>
      <c r="B326" s="58" t="s">
        <v>934</v>
      </c>
      <c r="C326" s="58" t="s">
        <v>1043</v>
      </c>
      <c r="D326" s="58" t="s">
        <v>16</v>
      </c>
      <c r="E326" s="58">
        <v>1</v>
      </c>
      <c r="F326">
        <v>64</v>
      </c>
      <c r="G326">
        <v>935</v>
      </c>
      <c r="H326" s="58" t="s">
        <v>11</v>
      </c>
      <c r="I326" s="58" t="s">
        <v>11</v>
      </c>
      <c r="J326" s="58" t="b">
        <f>IF(COUNTIFS('Player 2 Rounds'!A:A,Player_1[[#This Row],[Tournament]],'Player 2 Rounds'!C:C,Player_1[[#This Row],[Date]])&gt;0,TRUE(),FALSE())</f>
        <v>0</v>
      </c>
      <c r="K326" s="58" t="b">
        <f>IF(COUNTIFS('Player 2 Rounds'!A:A,Player_1[[#This Row],[Tournament]],'Player 2 Rounds'!C:C,Player_1[[#This Row],[Date]],'Player 2 Rounds'!D:D,Player_1[[#This Row],[Division]])&gt;0,TRUE(),FALSE())</f>
        <v>0</v>
      </c>
      <c r="L326" s="58" t="str">
        <f>RIGHT(Player_1[[#This Row],[Date]],4)</f>
        <v>2009</v>
      </c>
      <c r="M326" s="58" t="str">
        <f>LEFT(Player_1[[#This Row],[Date]],FIND("-",Player_1[[#This Row],[Date]],1)-1)</f>
        <v>20</v>
      </c>
      <c r="N326" s="58" t="str">
        <f>MID(Player_1[[#This Row],[Date]],FIND("-",Player_1[[#This Row],[Date]],1)+1,3)</f>
        <v>Jun</v>
      </c>
      <c r="O326" s="5">
        <f>DATEVALUE(Player_1[[#This Row],[Month]]&amp;" "&amp;Player_1[[#This Row],[Day]]&amp;", "&amp;Player_1[[#This Row],[Year]])</f>
        <v>39984</v>
      </c>
      <c r="P326" s="58">
        <f>COUNTIFS(A:A,Player_1[[#This Row],[Tournament]],E:E,Player_1[[#This Row],[Round]])</f>
        <v>1</v>
      </c>
      <c r="Q326" s="58" t="str">
        <f t="shared" si="5"/>
        <v>2009 12th Annual Ottawa Park Open</v>
      </c>
      <c r="R326" s="58">
        <f>SUMIFS('Player 2 Rounds'!F:F,'Player 2 Rounds'!Q:Q,Q326,'Player 2 Rounds'!E:E,E326)</f>
        <v>0</v>
      </c>
      <c r="S326" s="58">
        <f>IF(AND(Player_1[[#This Row],[Opponent Score]]&gt;0,Player_1[[#This Row],[Opponent Score]]&gt;Player_1[[#This Row],[Score]],K:K=TRUE())=TRUE(),1,0)</f>
        <v>0</v>
      </c>
    </row>
    <row r="327" spans="1:19" x14ac:dyDescent="0.25">
      <c r="A327" s="58" t="s">
        <v>1044</v>
      </c>
      <c r="B327" s="58" t="s">
        <v>14</v>
      </c>
      <c r="C327" s="58" t="s">
        <v>1045</v>
      </c>
      <c r="D327" s="58" t="s">
        <v>16</v>
      </c>
      <c r="E327" s="58">
        <v>1</v>
      </c>
      <c r="F327">
        <v>50</v>
      </c>
      <c r="G327">
        <v>998</v>
      </c>
      <c r="H327" s="58" t="s">
        <v>11</v>
      </c>
      <c r="I327" s="58" t="s">
        <v>11</v>
      </c>
      <c r="J327" s="58" t="b">
        <f>IF(COUNTIFS('Player 2 Rounds'!A:A,Player_1[[#This Row],[Tournament]],'Player 2 Rounds'!C:C,Player_1[[#This Row],[Date]])&gt;0,TRUE(),FALSE())</f>
        <v>0</v>
      </c>
      <c r="K327" s="58" t="b">
        <f>IF(COUNTIFS('Player 2 Rounds'!A:A,Player_1[[#This Row],[Tournament]],'Player 2 Rounds'!C:C,Player_1[[#This Row],[Date]],'Player 2 Rounds'!D:D,Player_1[[#This Row],[Division]])&gt;0,TRUE(),FALSE())</f>
        <v>0</v>
      </c>
      <c r="L327" s="58" t="str">
        <f>RIGHT(Player_1[[#This Row],[Date]],4)</f>
        <v>2009</v>
      </c>
      <c r="M327" s="58" t="str">
        <f>LEFT(Player_1[[#This Row],[Date]],FIND("-",Player_1[[#This Row],[Date]],1)-1)</f>
        <v>28</v>
      </c>
      <c r="N327" s="58" t="str">
        <f>MID(Player_1[[#This Row],[Date]],FIND("-",Player_1[[#This Row],[Date]],1)+1,3)</f>
        <v>Jun</v>
      </c>
      <c r="O327" s="5">
        <f>DATEVALUE(Player_1[[#This Row],[Month]]&amp;" "&amp;Player_1[[#This Row],[Day]]&amp;", "&amp;Player_1[[#This Row],[Year]])</f>
        <v>39992</v>
      </c>
      <c r="P327" s="58">
        <f>COUNTIFS(A:A,Player_1[[#This Row],[Tournament]],E:E,Player_1[[#This Row],[Round]])</f>
        <v>1</v>
      </c>
      <c r="Q327" s="58" t="str">
        <f t="shared" si="5"/>
        <v>2009 Roscoe's Revenge Presented by iCandi Graphics (Am)</v>
      </c>
      <c r="R327" s="58">
        <f>SUMIFS('Player 2 Rounds'!F:F,'Player 2 Rounds'!Q:Q,Q327,'Player 2 Rounds'!E:E,E327)</f>
        <v>0</v>
      </c>
      <c r="S327" s="58">
        <f>IF(AND(Player_1[[#This Row],[Opponent Score]]&gt;0,Player_1[[#This Row],[Opponent Score]]&gt;Player_1[[#This Row],[Score]],K:K=TRUE())=TRUE(),1,0)</f>
        <v>0</v>
      </c>
    </row>
    <row r="328" spans="1:19" x14ac:dyDescent="0.25">
      <c r="A328" s="58" t="s">
        <v>1046</v>
      </c>
      <c r="B328" s="58" t="s">
        <v>14</v>
      </c>
      <c r="C328" s="58" t="s">
        <v>1047</v>
      </c>
      <c r="D328" s="58" t="s">
        <v>17</v>
      </c>
      <c r="E328" s="58">
        <v>1</v>
      </c>
      <c r="F328">
        <v>58</v>
      </c>
      <c r="G328">
        <v>1045</v>
      </c>
      <c r="H328" s="58" t="s">
        <v>11</v>
      </c>
      <c r="I328" s="58" t="s">
        <v>11</v>
      </c>
      <c r="J328" s="58" t="b">
        <f>IF(COUNTIFS('Player 2 Rounds'!A:A,Player_1[[#This Row],[Tournament]],'Player 2 Rounds'!C:C,Player_1[[#This Row],[Date]])&gt;0,TRUE(),FALSE())</f>
        <v>0</v>
      </c>
      <c r="K328" s="58" t="b">
        <f>IF(COUNTIFS('Player 2 Rounds'!A:A,Player_1[[#This Row],[Tournament]],'Player 2 Rounds'!C:C,Player_1[[#This Row],[Date]],'Player 2 Rounds'!D:D,Player_1[[#This Row],[Division]])&gt;0,TRUE(),FALSE())</f>
        <v>0</v>
      </c>
      <c r="L328" s="58" t="str">
        <f>RIGHT(Player_1[[#This Row],[Date]],4)</f>
        <v>2019</v>
      </c>
      <c r="M328" s="58" t="str">
        <f>LEFT(Player_1[[#This Row],[Date]],FIND("-",Player_1[[#This Row],[Date]],1)-1)</f>
        <v>7</v>
      </c>
      <c r="N328" s="58" t="str">
        <f>MID(Player_1[[#This Row],[Date]],FIND("-",Player_1[[#This Row],[Date]],1)+1,3)</f>
        <v>Sep</v>
      </c>
      <c r="O328" s="5">
        <f>DATEVALUE(Player_1[[#This Row],[Month]]&amp;" "&amp;Player_1[[#This Row],[Day]]&amp;", "&amp;Player_1[[#This Row],[Year]])</f>
        <v>43715</v>
      </c>
      <c r="P328" s="58">
        <f>COUNTIFS(A:A,Player_1[[#This Row],[Tournament]],E:E,Player_1[[#This Row],[Round]])</f>
        <v>1</v>
      </c>
      <c r="Q328" s="58" t="str">
        <f t="shared" si="5"/>
        <v>2019 Nantucket Disc Golf Open - Pros</v>
      </c>
      <c r="R328" s="58">
        <f>SUMIFS('Player 2 Rounds'!F:F,'Player 2 Rounds'!Q:Q,Q328,'Player 2 Rounds'!E:E,E328)</f>
        <v>0</v>
      </c>
      <c r="S328" s="58">
        <f>IF(AND(Player_1[[#This Row],[Opponent Score]]&gt;0,Player_1[[#This Row],[Opponent Score]]&gt;Player_1[[#This Row],[Score]],K:K=TRUE())=TRUE(),1,0)</f>
        <v>0</v>
      </c>
    </row>
    <row r="329" spans="1:19" x14ac:dyDescent="0.25">
      <c r="A329" s="58" t="s">
        <v>347</v>
      </c>
      <c r="B329" s="58" t="s">
        <v>9</v>
      </c>
      <c r="C329" s="58" t="s">
        <v>740</v>
      </c>
      <c r="D329" s="58" t="s">
        <v>17</v>
      </c>
      <c r="E329" s="58">
        <v>1</v>
      </c>
      <c r="F329">
        <v>57</v>
      </c>
      <c r="G329">
        <v>1038</v>
      </c>
      <c r="H329" s="58" t="s">
        <v>11</v>
      </c>
      <c r="I329" s="58" t="s">
        <v>11</v>
      </c>
      <c r="J329" s="58" t="b">
        <f>IF(COUNTIFS('Player 2 Rounds'!A:A,Player_1[[#This Row],[Tournament]],'Player 2 Rounds'!C:C,Player_1[[#This Row],[Date]])&gt;0,TRUE(),FALSE())</f>
        <v>1</v>
      </c>
      <c r="K329" s="58" t="b">
        <f>IF(COUNTIFS('Player 2 Rounds'!A:A,Player_1[[#This Row],[Tournament]],'Player 2 Rounds'!C:C,Player_1[[#This Row],[Date]],'Player 2 Rounds'!D:D,Player_1[[#This Row],[Division]])&gt;0,TRUE(),FALSE())</f>
        <v>1</v>
      </c>
      <c r="L329" s="58" t="str">
        <f>RIGHT(Player_1[[#This Row],[Date]],4)</f>
        <v>2019</v>
      </c>
      <c r="M329" s="58" t="str">
        <f>LEFT(Player_1[[#This Row],[Date]],FIND("-",Player_1[[#This Row],[Date]],1)-1)</f>
        <v>30</v>
      </c>
      <c r="N329" s="58" t="str">
        <f>MID(Player_1[[#This Row],[Date]],FIND("-",Player_1[[#This Row],[Date]],1)+1,3)</f>
        <v>Aug</v>
      </c>
      <c r="O329" s="5">
        <f>DATEVALUE(Player_1[[#This Row],[Month]]&amp;" "&amp;Player_1[[#This Row],[Day]]&amp;", "&amp;Player_1[[#This Row],[Year]])</f>
        <v>43707</v>
      </c>
      <c r="P329" s="58">
        <f>COUNTIFS(A:A,Player_1[[#This Row],[Tournament]],E:E,Player_1[[#This Row],[Round]])</f>
        <v>5</v>
      </c>
      <c r="Q329" s="58" t="str">
        <f t="shared" si="5"/>
        <v>2019 DGPT - MVP Open at Maple Hill</v>
      </c>
      <c r="R329" s="58">
        <f>SUMIFS('Player 2 Rounds'!F:F,'Player 2 Rounds'!Q:Q,Q329,'Player 2 Rounds'!E:E,E329)</f>
        <v>55</v>
      </c>
      <c r="S329" s="58">
        <f>IF(AND(Player_1[[#This Row],[Opponent Score]]&gt;0,Player_1[[#This Row],[Opponent Score]]&gt;Player_1[[#This Row],[Score]],K:K=TRUE())=TRUE(),1,0)</f>
        <v>0</v>
      </c>
    </row>
    <row r="330" spans="1:19" x14ac:dyDescent="0.25">
      <c r="A330" s="58" t="s">
        <v>1048</v>
      </c>
      <c r="B330" s="58" t="s">
        <v>14</v>
      </c>
      <c r="C330" s="58" t="s">
        <v>1049</v>
      </c>
      <c r="D330" s="58" t="s">
        <v>17</v>
      </c>
      <c r="E330" s="58">
        <v>1</v>
      </c>
      <c r="F330">
        <v>49</v>
      </c>
      <c r="G330">
        <v>1036</v>
      </c>
      <c r="H330" s="58" t="s">
        <v>11</v>
      </c>
      <c r="I330" s="58" t="s">
        <v>11</v>
      </c>
      <c r="J330" s="58" t="b">
        <f>IF(COUNTIFS('Player 2 Rounds'!A:A,Player_1[[#This Row],[Tournament]],'Player 2 Rounds'!C:C,Player_1[[#This Row],[Date]])&gt;0,TRUE(),FALSE())</f>
        <v>0</v>
      </c>
      <c r="K330" s="58" t="b">
        <f>IF(COUNTIFS('Player 2 Rounds'!A:A,Player_1[[#This Row],[Tournament]],'Player 2 Rounds'!C:C,Player_1[[#This Row],[Date]],'Player 2 Rounds'!D:D,Player_1[[#This Row],[Division]])&gt;0,TRUE(),FALSE())</f>
        <v>0</v>
      </c>
      <c r="L330" s="58" t="str">
        <f>RIGHT(Player_1[[#This Row],[Date]],4)</f>
        <v>2011</v>
      </c>
      <c r="M330" s="58" t="str">
        <f>LEFT(Player_1[[#This Row],[Date]],FIND("-",Player_1[[#This Row],[Date]],1)-1)</f>
        <v>3</v>
      </c>
      <c r="N330" s="58" t="str">
        <f>MID(Player_1[[#This Row],[Date]],FIND("-",Player_1[[#This Row],[Date]],1)+1,3)</f>
        <v>Apr</v>
      </c>
      <c r="O330" s="5">
        <f>DATEVALUE(Player_1[[#This Row],[Month]]&amp;" "&amp;Player_1[[#This Row],[Day]]&amp;", "&amp;Player_1[[#This Row],[Year]])</f>
        <v>40636</v>
      </c>
      <c r="P330" s="58">
        <f>COUNTIFS(A:A,Player_1[[#This Row],[Tournament]],E:E,Player_1[[#This Row],[Round]])</f>
        <v>1</v>
      </c>
      <c r="Q330" s="58" t="str">
        <f t="shared" si="5"/>
        <v>2011 Sherando Spartan</v>
      </c>
      <c r="R330" s="58">
        <f>SUMIFS('Player 2 Rounds'!F:F,'Player 2 Rounds'!Q:Q,Q330,'Player 2 Rounds'!E:E,E330)</f>
        <v>0</v>
      </c>
      <c r="S330" s="58">
        <f>IF(AND(Player_1[[#This Row],[Opponent Score]]&gt;0,Player_1[[#This Row],[Opponent Score]]&gt;Player_1[[#This Row],[Score]],K:K=TRUE())=TRUE(),1,0)</f>
        <v>0</v>
      </c>
    </row>
    <row r="331" spans="1:19" x14ac:dyDescent="0.25">
      <c r="A331" s="58" t="s">
        <v>653</v>
      </c>
      <c r="B331" s="58" t="s">
        <v>626</v>
      </c>
      <c r="C331" s="58" t="s">
        <v>654</v>
      </c>
      <c r="D331" s="58" t="s">
        <v>17</v>
      </c>
      <c r="E331" s="58">
        <v>1</v>
      </c>
      <c r="F331">
        <v>57</v>
      </c>
      <c r="G331">
        <v>1052</v>
      </c>
      <c r="H331" s="58" t="s">
        <v>10</v>
      </c>
      <c r="I331" s="58" t="s">
        <v>10</v>
      </c>
      <c r="J331" s="58" t="b">
        <f>IF(COUNTIFS('Player 2 Rounds'!A:A,Player_1[[#This Row],[Tournament]],'Player 2 Rounds'!C:C,Player_1[[#This Row],[Date]])&gt;0,TRUE(),FALSE())</f>
        <v>1</v>
      </c>
      <c r="K331" s="58" t="b">
        <f>IF(COUNTIFS('Player 2 Rounds'!A:A,Player_1[[#This Row],[Tournament]],'Player 2 Rounds'!C:C,Player_1[[#This Row],[Date]],'Player 2 Rounds'!D:D,Player_1[[#This Row],[Division]])&gt;0,TRUE(),FALSE())</f>
        <v>1</v>
      </c>
      <c r="L331" s="58" t="str">
        <f>RIGHT(Player_1[[#This Row],[Date]],4)</f>
        <v>2022</v>
      </c>
      <c r="M331" s="58" t="str">
        <f>LEFT(Player_1[[#This Row],[Date]],FIND("-",Player_1[[#This Row],[Date]],1)-1)</f>
        <v>11</v>
      </c>
      <c r="N331" s="58" t="str">
        <f>MID(Player_1[[#This Row],[Date]],FIND("-",Player_1[[#This Row],[Date]],1)+1,3)</f>
        <v>Aug</v>
      </c>
      <c r="O331" s="5">
        <f>DATEVALUE(Player_1[[#This Row],[Month]]&amp;" "&amp;Player_1[[#This Row],[Day]]&amp;", "&amp;Player_1[[#This Row],[Year]])</f>
        <v>44784</v>
      </c>
      <c r="P331" s="58">
        <f>COUNTIFS(A:A,Player_1[[#This Row],[Tournament]],E:E,Player_1[[#This Row],[Round]])</f>
        <v>1</v>
      </c>
      <c r="Q331" s="58" t="str">
        <f t="shared" si="5"/>
        <v>2022 DGPT - Discraft Ledgestone Open</v>
      </c>
      <c r="R331" s="58">
        <f>SUMIFS('Player 2 Rounds'!F:F,'Player 2 Rounds'!Q:Q,Q331,'Player 2 Rounds'!E:E,E331)</f>
        <v>59</v>
      </c>
      <c r="S331" s="58">
        <f>IF(AND(Player_1[[#This Row],[Opponent Score]]&gt;0,Player_1[[#This Row],[Opponent Score]]&gt;Player_1[[#This Row],[Score]],K:K=TRUE())=TRUE(),1,0)</f>
        <v>1</v>
      </c>
    </row>
    <row r="332" spans="1:19" x14ac:dyDescent="0.25">
      <c r="A332" s="58" t="s">
        <v>1050</v>
      </c>
      <c r="B332" s="58" t="s">
        <v>12</v>
      </c>
      <c r="C332" s="58" t="s">
        <v>1051</v>
      </c>
      <c r="D332" s="58" t="s">
        <v>17</v>
      </c>
      <c r="E332" s="58">
        <v>1</v>
      </c>
      <c r="F332">
        <v>56</v>
      </c>
      <c r="G332">
        <v>1016</v>
      </c>
      <c r="H332" s="58" t="s">
        <v>11</v>
      </c>
      <c r="I332" s="58" t="s">
        <v>11</v>
      </c>
      <c r="J332" s="58" t="b">
        <f>IF(COUNTIFS('Player 2 Rounds'!A:A,Player_1[[#This Row],[Tournament]],'Player 2 Rounds'!C:C,Player_1[[#This Row],[Date]])&gt;0,TRUE(),FALSE())</f>
        <v>0</v>
      </c>
      <c r="K332" s="58" t="b">
        <f>IF(COUNTIFS('Player 2 Rounds'!A:A,Player_1[[#This Row],[Tournament]],'Player 2 Rounds'!C:C,Player_1[[#This Row],[Date]],'Player 2 Rounds'!D:D,Player_1[[#This Row],[Division]])&gt;0,TRUE(),FALSE())</f>
        <v>0</v>
      </c>
      <c r="L332" s="58" t="str">
        <f>RIGHT(Player_1[[#This Row],[Date]],4)</f>
        <v>2011</v>
      </c>
      <c r="M332" s="58" t="str">
        <f>LEFT(Player_1[[#This Row],[Date]],FIND("-",Player_1[[#This Row],[Date]],1)-1)</f>
        <v>2</v>
      </c>
      <c r="N332" s="58" t="str">
        <f>MID(Player_1[[#This Row],[Date]],FIND("-",Player_1[[#This Row],[Date]],1)+1,3)</f>
        <v>Apr</v>
      </c>
      <c r="O332" s="5">
        <f>DATEVALUE(Player_1[[#This Row],[Month]]&amp;" "&amp;Player_1[[#This Row],[Day]]&amp;", "&amp;Player_1[[#This Row],[Year]])</f>
        <v>40635</v>
      </c>
      <c r="P332" s="58">
        <f>COUNTIFS(A:A,Player_1[[#This Row],[Tournament]],E:E,Player_1[[#This Row],[Round]])</f>
        <v>1</v>
      </c>
      <c r="Q332" s="58" t="str">
        <f t="shared" si="5"/>
        <v>2011 Fools at The Falls</v>
      </c>
      <c r="R332" s="58">
        <f>SUMIFS('Player 2 Rounds'!F:F,'Player 2 Rounds'!Q:Q,Q332,'Player 2 Rounds'!E:E,E332)</f>
        <v>0</v>
      </c>
      <c r="S332" s="58">
        <f>IF(AND(Player_1[[#This Row],[Opponent Score]]&gt;0,Player_1[[#This Row],[Opponent Score]]&gt;Player_1[[#This Row],[Score]],K:K=TRUE())=TRUE(),1,0)</f>
        <v>0</v>
      </c>
    </row>
    <row r="333" spans="1:19" x14ac:dyDescent="0.25">
      <c r="A333" s="58" t="s">
        <v>1052</v>
      </c>
      <c r="B333" s="58" t="s">
        <v>12</v>
      </c>
      <c r="C333" s="58" t="s">
        <v>1053</v>
      </c>
      <c r="D333" s="58" t="s">
        <v>17</v>
      </c>
      <c r="E333" s="58">
        <v>1</v>
      </c>
      <c r="F333">
        <v>65</v>
      </c>
      <c r="G333">
        <v>1011</v>
      </c>
      <c r="H333" s="58" t="s">
        <v>11</v>
      </c>
      <c r="I333" s="58" t="s">
        <v>11</v>
      </c>
      <c r="J333" s="58" t="b">
        <f>IF(COUNTIFS('Player 2 Rounds'!A:A,Player_1[[#This Row],[Tournament]],'Player 2 Rounds'!C:C,Player_1[[#This Row],[Date]])&gt;0,TRUE(),FALSE())</f>
        <v>0</v>
      </c>
      <c r="K333" s="58" t="b">
        <f>IF(COUNTIFS('Player 2 Rounds'!A:A,Player_1[[#This Row],[Tournament]],'Player 2 Rounds'!C:C,Player_1[[#This Row],[Date]],'Player 2 Rounds'!D:D,Player_1[[#This Row],[Division]])&gt;0,TRUE(),FALSE())</f>
        <v>0</v>
      </c>
      <c r="L333" s="58" t="str">
        <f>RIGHT(Player_1[[#This Row],[Date]],4)</f>
        <v>2011</v>
      </c>
      <c r="M333" s="58" t="str">
        <f>LEFT(Player_1[[#This Row],[Date]],FIND("-",Player_1[[#This Row],[Date]],1)-1)</f>
        <v>27</v>
      </c>
      <c r="N333" s="58" t="str">
        <f>MID(Player_1[[#This Row],[Date]],FIND("-",Player_1[[#This Row],[Date]],1)+1,3)</f>
        <v>Mar</v>
      </c>
      <c r="O333" s="5">
        <f>DATEVALUE(Player_1[[#This Row],[Month]]&amp;" "&amp;Player_1[[#This Row],[Day]]&amp;", "&amp;Player_1[[#This Row],[Year]])</f>
        <v>40629</v>
      </c>
      <c r="P333" s="58">
        <f>COUNTIFS(A:A,Player_1[[#This Row],[Tournament]],E:E,Player_1[[#This Row],[Round]])</f>
        <v>1</v>
      </c>
      <c r="Q333" s="58" t="str">
        <f t="shared" si="5"/>
        <v>2011 22nd Annual No Foolin</v>
      </c>
      <c r="R333" s="58">
        <f>SUMIFS('Player 2 Rounds'!F:F,'Player 2 Rounds'!Q:Q,Q333,'Player 2 Rounds'!E:E,E333)</f>
        <v>0</v>
      </c>
      <c r="S333" s="58">
        <f>IF(AND(Player_1[[#This Row],[Opponent Score]]&gt;0,Player_1[[#This Row],[Opponent Score]]&gt;Player_1[[#This Row],[Score]],K:K=TRUE())=TRUE(),1,0)</f>
        <v>0</v>
      </c>
    </row>
    <row r="334" spans="1:19" x14ac:dyDescent="0.25">
      <c r="A334" s="58" t="s">
        <v>1054</v>
      </c>
      <c r="B334" s="58" t="s">
        <v>58</v>
      </c>
      <c r="C334" s="58" t="s">
        <v>1055</v>
      </c>
      <c r="D334" s="58" t="s">
        <v>17</v>
      </c>
      <c r="E334" s="58">
        <v>1</v>
      </c>
      <c r="F334">
        <v>64</v>
      </c>
      <c r="G334">
        <v>1041</v>
      </c>
      <c r="H334" s="58" t="s">
        <v>11</v>
      </c>
      <c r="I334" s="58" t="s">
        <v>11</v>
      </c>
      <c r="J334" s="58" t="b">
        <f>IF(COUNTIFS('Player 2 Rounds'!A:A,Player_1[[#This Row],[Tournament]],'Player 2 Rounds'!C:C,Player_1[[#This Row],[Date]])&gt;0,TRUE(),FALSE())</f>
        <v>0</v>
      </c>
      <c r="K334" s="58" t="b">
        <f>IF(COUNTIFS('Player 2 Rounds'!A:A,Player_1[[#This Row],[Tournament]],'Player 2 Rounds'!C:C,Player_1[[#This Row],[Date]],'Player 2 Rounds'!D:D,Player_1[[#This Row],[Division]])&gt;0,TRUE(),FALSE())</f>
        <v>0</v>
      </c>
      <c r="L334" s="58" t="str">
        <f>RIGHT(Player_1[[#This Row],[Date]],4)</f>
        <v>2019</v>
      </c>
      <c r="M334" s="58" t="str">
        <f>LEFT(Player_1[[#This Row],[Date]],FIND("-",Player_1[[#This Row],[Date]],1)-1)</f>
        <v>23</v>
      </c>
      <c r="N334" s="58" t="str">
        <f>MID(Player_1[[#This Row],[Date]],FIND("-",Player_1[[#This Row],[Date]],1)+1,3)</f>
        <v>Aug</v>
      </c>
      <c r="O334" s="5">
        <f>DATEVALUE(Player_1[[#This Row],[Month]]&amp;" "&amp;Player_1[[#This Row],[Day]]&amp;", "&amp;Player_1[[#This Row],[Year]])</f>
        <v>43700</v>
      </c>
      <c r="P334" s="58">
        <f>COUNTIFS(A:A,Player_1[[#This Row],[Tournament]],E:E,Player_1[[#This Row],[Round]])</f>
        <v>1</v>
      </c>
      <c r="Q334" s="58" t="str">
        <f t="shared" si="5"/>
        <v>2019 Delaware Disc Golf Challenge - National Tour</v>
      </c>
      <c r="R334" s="58">
        <f>SUMIFS('Player 2 Rounds'!F:F,'Player 2 Rounds'!Q:Q,Q334,'Player 2 Rounds'!E:E,E334)</f>
        <v>0</v>
      </c>
      <c r="S334" s="58">
        <f>IF(AND(Player_1[[#This Row],[Opponent Score]]&gt;0,Player_1[[#This Row],[Opponent Score]]&gt;Player_1[[#This Row],[Score]],K:K=TRUE())=TRUE(),1,0)</f>
        <v>0</v>
      </c>
    </row>
    <row r="335" spans="1:19" x14ac:dyDescent="0.25">
      <c r="A335" s="58" t="s">
        <v>882</v>
      </c>
      <c r="B335" s="58" t="s">
        <v>12</v>
      </c>
      <c r="C335" s="58" t="s">
        <v>1056</v>
      </c>
      <c r="D335" s="58" t="s">
        <v>17</v>
      </c>
      <c r="E335" s="58">
        <v>1</v>
      </c>
      <c r="F335">
        <v>48</v>
      </c>
      <c r="G335">
        <v>1013</v>
      </c>
      <c r="H335" s="58" t="s">
        <v>11</v>
      </c>
      <c r="I335" s="58" t="s">
        <v>11</v>
      </c>
      <c r="J335" s="58" t="b">
        <f>IF(COUNTIFS('Player 2 Rounds'!A:A,Player_1[[#This Row],[Tournament]],'Player 2 Rounds'!C:C,Player_1[[#This Row],[Date]])&gt;0,TRUE(),FALSE())</f>
        <v>0</v>
      </c>
      <c r="K335" s="58" t="b">
        <f>IF(COUNTIFS('Player 2 Rounds'!A:A,Player_1[[#This Row],[Tournament]],'Player 2 Rounds'!C:C,Player_1[[#This Row],[Date]],'Player 2 Rounds'!D:D,Player_1[[#This Row],[Division]])&gt;0,TRUE(),FALSE())</f>
        <v>0</v>
      </c>
      <c r="L335" s="58" t="str">
        <f>RIGHT(Player_1[[#This Row],[Date]],4)</f>
        <v>2011</v>
      </c>
      <c r="M335" s="58" t="str">
        <f>LEFT(Player_1[[#This Row],[Date]],FIND("-",Player_1[[#This Row],[Date]],1)-1)</f>
        <v>24</v>
      </c>
      <c r="N335" s="58" t="str">
        <f>MID(Player_1[[#This Row],[Date]],FIND("-",Player_1[[#This Row],[Date]],1)+1,3)</f>
        <v>May</v>
      </c>
      <c r="O335" s="5">
        <f>DATEVALUE(Player_1[[#This Row],[Month]]&amp;" "&amp;Player_1[[#This Row],[Day]]&amp;", "&amp;Player_1[[#This Row],[Year]])</f>
        <v>40687</v>
      </c>
      <c r="P335" s="58">
        <f>COUNTIFS(A:A,Player_1[[#This Row],[Tournament]],E:E,Player_1[[#This Row],[Round]])</f>
        <v>2</v>
      </c>
      <c r="Q335" s="58" t="str">
        <f t="shared" si="5"/>
        <v>2011 Sunnyside Championship</v>
      </c>
      <c r="R335" s="58">
        <f>SUMIFS('Player 2 Rounds'!F:F,'Player 2 Rounds'!Q:Q,Q335,'Player 2 Rounds'!E:E,E335)</f>
        <v>0</v>
      </c>
      <c r="S335" s="58">
        <f>IF(AND(Player_1[[#This Row],[Opponent Score]]&gt;0,Player_1[[#This Row],[Opponent Score]]&gt;Player_1[[#This Row],[Score]],K:K=TRUE())=TRUE(),1,0)</f>
        <v>0</v>
      </c>
    </row>
    <row r="336" spans="1:19" x14ac:dyDescent="0.25">
      <c r="A336" s="58" t="s">
        <v>643</v>
      </c>
      <c r="B336" s="58" t="s">
        <v>626</v>
      </c>
      <c r="C336" s="58" t="s">
        <v>644</v>
      </c>
      <c r="D336" s="58" t="s">
        <v>17</v>
      </c>
      <c r="E336" s="58">
        <v>1</v>
      </c>
      <c r="F336">
        <v>52</v>
      </c>
      <c r="G336">
        <v>1058</v>
      </c>
      <c r="H336" s="58" t="s">
        <v>10</v>
      </c>
      <c r="I336" s="58" t="s">
        <v>10</v>
      </c>
      <c r="J336" s="58" t="b">
        <f>IF(COUNTIFS('Player 2 Rounds'!A:A,Player_1[[#This Row],[Tournament]],'Player 2 Rounds'!C:C,Player_1[[#This Row],[Date]])&gt;0,TRUE(),FALSE())</f>
        <v>1</v>
      </c>
      <c r="K336" s="58" t="b">
        <f>IF(COUNTIFS('Player 2 Rounds'!A:A,Player_1[[#This Row],[Tournament]],'Player 2 Rounds'!C:C,Player_1[[#This Row],[Date]],'Player 2 Rounds'!D:D,Player_1[[#This Row],[Division]])&gt;0,TRUE(),FALSE())</f>
        <v>1</v>
      </c>
      <c r="L336" s="58" t="str">
        <f>RIGHT(Player_1[[#This Row],[Date]],4)</f>
        <v>2022</v>
      </c>
      <c r="M336" s="58" t="str">
        <f>LEFT(Player_1[[#This Row],[Date]],FIND("-",Player_1[[#This Row],[Date]],1)-1)</f>
        <v>15</v>
      </c>
      <c r="N336" s="58" t="str">
        <f>MID(Player_1[[#This Row],[Date]],FIND("-",Player_1[[#This Row],[Date]],1)+1,3)</f>
        <v>Sep</v>
      </c>
      <c r="O336" s="5">
        <f>DATEVALUE(Player_1[[#This Row],[Month]]&amp;" "&amp;Player_1[[#This Row],[Day]]&amp;", "&amp;Player_1[[#This Row],[Year]])</f>
        <v>44819</v>
      </c>
      <c r="P336" s="58">
        <f>COUNTIFS(A:A,Player_1[[#This Row],[Tournament]],E:E,Player_1[[#This Row],[Round]])</f>
        <v>1</v>
      </c>
      <c r="Q336" s="58" t="str">
        <f t="shared" si="5"/>
        <v>2022 DGPT Playoffs - Discraft's Green Mountain Championship</v>
      </c>
      <c r="R336" s="58">
        <f>SUMIFS('Player 2 Rounds'!F:F,'Player 2 Rounds'!Q:Q,Q336,'Player 2 Rounds'!E:E,E336)</f>
        <v>51</v>
      </c>
      <c r="S336" s="58">
        <f>IF(AND(Player_1[[#This Row],[Opponent Score]]&gt;0,Player_1[[#This Row],[Opponent Score]]&gt;Player_1[[#This Row],[Score]],K:K=TRUE())=TRUE(),1,0)</f>
        <v>0</v>
      </c>
    </row>
    <row r="337" spans="1:19" x14ac:dyDescent="0.25">
      <c r="A337" s="58" t="s">
        <v>341</v>
      </c>
      <c r="B337" s="58" t="s">
        <v>58</v>
      </c>
      <c r="C337" s="58" t="s">
        <v>747</v>
      </c>
      <c r="D337" s="58" t="s">
        <v>17</v>
      </c>
      <c r="E337" s="58">
        <v>1</v>
      </c>
      <c r="F337">
        <v>59</v>
      </c>
      <c r="G337">
        <v>1092</v>
      </c>
      <c r="H337" s="58" t="s">
        <v>11</v>
      </c>
      <c r="I337" s="58" t="s">
        <v>11</v>
      </c>
      <c r="J337" s="58" t="b">
        <f>IF(COUNTIFS('Player 2 Rounds'!A:A,Player_1[[#This Row],[Tournament]],'Player 2 Rounds'!C:C,Player_1[[#This Row],[Date]])&gt;0,TRUE(),FALSE())</f>
        <v>1</v>
      </c>
      <c r="K337" s="58" t="b">
        <f>IF(COUNTIFS('Player 2 Rounds'!A:A,Player_1[[#This Row],[Tournament]],'Player 2 Rounds'!C:C,Player_1[[#This Row],[Date]],'Player 2 Rounds'!D:D,Player_1[[#This Row],[Division]])&gt;0,TRUE(),FALSE())</f>
        <v>1</v>
      </c>
      <c r="L337" s="58" t="str">
        <f>RIGHT(Player_1[[#This Row],[Date]],4)</f>
        <v>2019</v>
      </c>
      <c r="M337" s="58" t="str">
        <f>LEFT(Player_1[[#This Row],[Date]],FIND("-",Player_1[[#This Row],[Date]],1)-1)</f>
        <v>17</v>
      </c>
      <c r="N337" s="58" t="str">
        <f>MID(Player_1[[#This Row],[Date]],FIND("-",Player_1[[#This Row],[Date]],1)+1,3)</f>
        <v>May</v>
      </c>
      <c r="O337" s="5">
        <f>DATEVALUE(Player_1[[#This Row],[Month]]&amp;" "&amp;Player_1[[#This Row],[Day]]&amp;", "&amp;Player_1[[#This Row],[Year]])</f>
        <v>43602</v>
      </c>
      <c r="P337" s="58">
        <f>COUNTIFS(A:A,Player_1[[#This Row],[Tournament]],E:E,Player_1[[#This Row],[Round]])</f>
        <v>2</v>
      </c>
      <c r="Q337" s="58" t="str">
        <f t="shared" si="5"/>
        <v>2019 Santa Cruz Masters Cup presented by Innova - National Tour</v>
      </c>
      <c r="R337" s="58">
        <f>SUMIFS('Player 2 Rounds'!F:F,'Player 2 Rounds'!Q:Q,Q337,'Player 2 Rounds'!E:E,E337)</f>
        <v>61</v>
      </c>
      <c r="S337" s="58">
        <f>IF(AND(Player_1[[#This Row],[Opponent Score]]&gt;0,Player_1[[#This Row],[Opponent Score]]&gt;Player_1[[#This Row],[Score]],K:K=TRUE())=TRUE(),1,0)</f>
        <v>1</v>
      </c>
    </row>
    <row r="338" spans="1:19" x14ac:dyDescent="0.25">
      <c r="A338" s="58" t="s">
        <v>884</v>
      </c>
      <c r="B338" s="58" t="s">
        <v>14</v>
      </c>
      <c r="C338" s="58" t="s">
        <v>139</v>
      </c>
      <c r="D338" s="58" t="s">
        <v>16</v>
      </c>
      <c r="E338" s="58">
        <v>1</v>
      </c>
      <c r="F338">
        <v>71</v>
      </c>
      <c r="G338">
        <v>901</v>
      </c>
      <c r="H338" s="58" t="s">
        <v>11</v>
      </c>
      <c r="I338" s="58" t="s">
        <v>11</v>
      </c>
      <c r="J338" s="58" t="b">
        <f>IF(COUNTIFS('Player 2 Rounds'!A:A,Player_1[[#This Row],[Tournament]],'Player 2 Rounds'!C:C,Player_1[[#This Row],[Date]])&gt;0,TRUE(),FALSE())</f>
        <v>0</v>
      </c>
      <c r="K338" s="58" t="b">
        <f>IF(COUNTIFS('Player 2 Rounds'!A:A,Player_1[[#This Row],[Tournament]],'Player 2 Rounds'!C:C,Player_1[[#This Row],[Date]],'Player 2 Rounds'!D:D,Player_1[[#This Row],[Division]])&gt;0,TRUE(),FALSE())</f>
        <v>0</v>
      </c>
      <c r="L338" s="58" t="str">
        <f>RIGHT(Player_1[[#This Row],[Date]],4)</f>
        <v>2009</v>
      </c>
      <c r="M338" s="58" t="str">
        <f>LEFT(Player_1[[#This Row],[Date]],FIND("-",Player_1[[#This Row],[Date]],1)-1)</f>
        <v>18</v>
      </c>
      <c r="N338" s="58" t="str">
        <f>MID(Player_1[[#This Row],[Date]],FIND("-",Player_1[[#This Row],[Date]],1)+1,3)</f>
        <v>Apr</v>
      </c>
      <c r="O338" s="5">
        <f>DATEVALUE(Player_1[[#This Row],[Month]]&amp;" "&amp;Player_1[[#This Row],[Day]]&amp;", "&amp;Player_1[[#This Row],[Year]])</f>
        <v>39921</v>
      </c>
      <c r="P338" s="58">
        <f>COUNTIFS(A:A,Player_1[[#This Row],[Tournament]],E:E,Player_1[[#This Row],[Round]])</f>
        <v>4</v>
      </c>
      <c r="Q338" s="58" t="str">
        <f t="shared" si="5"/>
        <v>2009 Ironwood Open at Moraine State Park</v>
      </c>
      <c r="R338" s="58">
        <f>SUMIFS('Player 2 Rounds'!F:F,'Player 2 Rounds'!Q:Q,Q338,'Player 2 Rounds'!E:E,E338)</f>
        <v>0</v>
      </c>
      <c r="S338" s="58">
        <f>IF(AND(Player_1[[#This Row],[Opponent Score]]&gt;0,Player_1[[#This Row],[Opponent Score]]&gt;Player_1[[#This Row],[Score]],K:K=TRUE())=TRUE(),1,0)</f>
        <v>0</v>
      </c>
    </row>
    <row r="339" spans="1:19" x14ac:dyDescent="0.25">
      <c r="A339" s="58" t="s">
        <v>1057</v>
      </c>
      <c r="B339" s="58" t="s">
        <v>12</v>
      </c>
      <c r="C339" s="58" t="s">
        <v>1058</v>
      </c>
      <c r="D339" s="58" t="s">
        <v>17</v>
      </c>
      <c r="E339" s="58">
        <v>1</v>
      </c>
      <c r="F339">
        <v>57</v>
      </c>
      <c r="G339">
        <v>1022</v>
      </c>
      <c r="H339" s="58" t="s">
        <v>11</v>
      </c>
      <c r="I339" s="58" t="s">
        <v>11</v>
      </c>
      <c r="J339" s="58" t="b">
        <f>IF(COUNTIFS('Player 2 Rounds'!A:A,Player_1[[#This Row],[Tournament]],'Player 2 Rounds'!C:C,Player_1[[#This Row],[Date]])&gt;0,TRUE(),FALSE())</f>
        <v>0</v>
      </c>
      <c r="K339" s="58" t="b">
        <f>IF(COUNTIFS('Player 2 Rounds'!A:A,Player_1[[#This Row],[Tournament]],'Player 2 Rounds'!C:C,Player_1[[#This Row],[Date]],'Player 2 Rounds'!D:D,Player_1[[#This Row],[Division]])&gt;0,TRUE(),FALSE())</f>
        <v>0</v>
      </c>
      <c r="L339" s="58" t="str">
        <f>RIGHT(Player_1[[#This Row],[Date]],4)</f>
        <v>2011</v>
      </c>
      <c r="M339" s="58" t="str">
        <f>LEFT(Player_1[[#This Row],[Date]],FIND("-",Player_1[[#This Row],[Date]],1)-1)</f>
        <v>21</v>
      </c>
      <c r="N339" s="58" t="str">
        <f>MID(Player_1[[#This Row],[Date]],FIND("-",Player_1[[#This Row],[Date]],1)+1,3)</f>
        <v>May</v>
      </c>
      <c r="O339" s="5">
        <f>DATEVALUE(Player_1[[#This Row],[Month]]&amp;" "&amp;Player_1[[#This Row],[Day]]&amp;", "&amp;Player_1[[#This Row],[Year]])</f>
        <v>40684</v>
      </c>
      <c r="P339" s="58">
        <f>COUNTIFS(A:A,Player_1[[#This Row],[Tournament]],E:E,Player_1[[#This Row],[Round]])</f>
        <v>1</v>
      </c>
      <c r="Q339" s="58" t="str">
        <f t="shared" si="5"/>
        <v>2011 Turtlecreek Open</v>
      </c>
      <c r="R339" s="58">
        <f>SUMIFS('Player 2 Rounds'!F:F,'Player 2 Rounds'!Q:Q,Q339,'Player 2 Rounds'!E:E,E339)</f>
        <v>0</v>
      </c>
      <c r="S339" s="58">
        <f>IF(AND(Player_1[[#This Row],[Opponent Score]]&gt;0,Player_1[[#This Row],[Opponent Score]]&gt;Player_1[[#This Row],[Score]],K:K=TRUE())=TRUE(),1,0)</f>
        <v>0</v>
      </c>
    </row>
    <row r="340" spans="1:19" x14ac:dyDescent="0.25">
      <c r="A340" s="58" t="s">
        <v>1059</v>
      </c>
      <c r="B340" s="58" t="s">
        <v>9</v>
      </c>
      <c r="C340" s="58" t="s">
        <v>1060</v>
      </c>
      <c r="D340" s="58" t="s">
        <v>17</v>
      </c>
      <c r="E340" s="58">
        <v>1</v>
      </c>
      <c r="F340">
        <v>49</v>
      </c>
      <c r="G340">
        <v>1068</v>
      </c>
      <c r="H340" s="58" t="s">
        <v>11</v>
      </c>
      <c r="I340" s="58" t="s">
        <v>11</v>
      </c>
      <c r="J340" s="58" t="b">
        <f>IF(COUNTIFS('Player 2 Rounds'!A:A,Player_1[[#This Row],[Tournament]],'Player 2 Rounds'!C:C,Player_1[[#This Row],[Date]])&gt;0,TRUE(),FALSE())</f>
        <v>0</v>
      </c>
      <c r="K340" s="58" t="b">
        <f>IF(COUNTIFS('Player 2 Rounds'!A:A,Player_1[[#This Row],[Tournament]],'Player 2 Rounds'!C:C,Player_1[[#This Row],[Date]],'Player 2 Rounds'!D:D,Player_1[[#This Row],[Division]])&gt;0,TRUE(),FALSE())</f>
        <v>0</v>
      </c>
      <c r="L340" s="58" t="str">
        <f>RIGHT(Player_1[[#This Row],[Date]],4)</f>
        <v>2019</v>
      </c>
      <c r="M340" s="58" t="str">
        <f>LEFT(Player_1[[#This Row],[Date]],FIND("-",Player_1[[#This Row],[Date]],1)-1)</f>
        <v>2</v>
      </c>
      <c r="N340" s="58" t="str">
        <f>MID(Player_1[[#This Row],[Date]],FIND("-",Player_1[[#This Row],[Date]],1)+1,3)</f>
        <v>May</v>
      </c>
      <c r="O340" s="5">
        <f>DATEVALUE(Player_1[[#This Row],[Month]]&amp;" "&amp;Player_1[[#This Row],[Day]]&amp;", "&amp;Player_1[[#This Row],[Year]])</f>
        <v>43587</v>
      </c>
      <c r="P340" s="58">
        <f>COUNTIFS(A:A,Player_1[[#This Row],[Tournament]],E:E,Player_1[[#This Row],[Round]])</f>
        <v>1</v>
      </c>
      <c r="Q340" s="58" t="str">
        <f t="shared" si="5"/>
        <v>2019 Utah Open Presented by Lucky Disc Golf</v>
      </c>
      <c r="R340" s="58">
        <f>SUMIFS('Player 2 Rounds'!F:F,'Player 2 Rounds'!Q:Q,Q340,'Player 2 Rounds'!E:E,E340)</f>
        <v>0</v>
      </c>
      <c r="S340" s="58">
        <f>IF(AND(Player_1[[#This Row],[Opponent Score]]&gt;0,Player_1[[#This Row],[Opponent Score]]&gt;Player_1[[#This Row],[Score]],K:K=TRUE())=TRUE(),1,0)</f>
        <v>0</v>
      </c>
    </row>
    <row r="341" spans="1:19" x14ac:dyDescent="0.25">
      <c r="A341" s="58" t="s">
        <v>890</v>
      </c>
      <c r="B341" s="58" t="s">
        <v>12</v>
      </c>
      <c r="C341" s="58" t="s">
        <v>1061</v>
      </c>
      <c r="D341" s="58" t="s">
        <v>17</v>
      </c>
      <c r="E341" s="58">
        <v>1</v>
      </c>
      <c r="F341">
        <v>48</v>
      </c>
      <c r="G341">
        <v>1049</v>
      </c>
      <c r="H341" s="58" t="s">
        <v>11</v>
      </c>
      <c r="I341" s="58" t="s">
        <v>11</v>
      </c>
      <c r="J341" s="58" t="b">
        <f>IF(COUNTIFS('Player 2 Rounds'!A:A,Player_1[[#This Row],[Tournament]],'Player 2 Rounds'!C:C,Player_1[[#This Row],[Date]])&gt;0,TRUE(),FALSE())</f>
        <v>0</v>
      </c>
      <c r="K341" s="58" t="b">
        <f>IF(COUNTIFS('Player 2 Rounds'!A:A,Player_1[[#This Row],[Tournament]],'Player 2 Rounds'!C:C,Player_1[[#This Row],[Date]],'Player 2 Rounds'!D:D,Player_1[[#This Row],[Division]])&gt;0,TRUE(),FALSE())</f>
        <v>0</v>
      </c>
      <c r="L341" s="58" t="str">
        <f>RIGHT(Player_1[[#This Row],[Date]],4)</f>
        <v>2011</v>
      </c>
      <c r="M341" s="58" t="str">
        <f>LEFT(Player_1[[#This Row],[Date]],FIND("-",Player_1[[#This Row],[Date]],1)-1)</f>
        <v>26</v>
      </c>
      <c r="N341" s="58" t="str">
        <f>MID(Player_1[[#This Row],[Date]],FIND("-",Player_1[[#This Row],[Date]],1)+1,3)</f>
        <v>May</v>
      </c>
      <c r="O341" s="5">
        <f>DATEVALUE(Player_1[[#This Row],[Month]]&amp;" "&amp;Player_1[[#This Row],[Day]]&amp;", "&amp;Player_1[[#This Row],[Year]])</f>
        <v>40689</v>
      </c>
      <c r="P341" s="58">
        <f>COUNTIFS(A:A,Player_1[[#This Row],[Tournament]],E:E,Player_1[[#This Row],[Round]])</f>
        <v>2</v>
      </c>
      <c r="Q341" s="58" t="str">
        <f t="shared" si="5"/>
        <v>2011 Darkside Championship</v>
      </c>
      <c r="R341" s="58">
        <f>SUMIFS('Player 2 Rounds'!F:F,'Player 2 Rounds'!Q:Q,Q341,'Player 2 Rounds'!E:E,E341)</f>
        <v>0</v>
      </c>
      <c r="S341" s="58">
        <f>IF(AND(Player_1[[#This Row],[Opponent Score]]&gt;0,Player_1[[#This Row],[Opponent Score]]&gt;Player_1[[#This Row],[Score]],K:K=TRUE())=TRUE(),1,0)</f>
        <v>0</v>
      </c>
    </row>
    <row r="342" spans="1:19" x14ac:dyDescent="0.25">
      <c r="A342" s="58" t="s">
        <v>1062</v>
      </c>
      <c r="B342" s="58" t="s">
        <v>12</v>
      </c>
      <c r="C342" s="58" t="s">
        <v>1063</v>
      </c>
      <c r="D342" s="58" t="s">
        <v>17</v>
      </c>
      <c r="E342" s="58">
        <v>1</v>
      </c>
      <c r="F342">
        <v>45</v>
      </c>
      <c r="G342">
        <v>1030</v>
      </c>
      <c r="H342" s="58" t="s">
        <v>11</v>
      </c>
      <c r="I342" s="58" t="s">
        <v>11</v>
      </c>
      <c r="J342" s="58" t="b">
        <f>IF(COUNTIFS('Player 2 Rounds'!A:A,Player_1[[#This Row],[Tournament]],'Player 2 Rounds'!C:C,Player_1[[#This Row],[Date]])&gt;0,TRUE(),FALSE())</f>
        <v>0</v>
      </c>
      <c r="K342" s="58" t="b">
        <f>IF(COUNTIFS('Player 2 Rounds'!A:A,Player_1[[#This Row],[Tournament]],'Player 2 Rounds'!C:C,Player_1[[#This Row],[Date]],'Player 2 Rounds'!D:D,Player_1[[#This Row],[Division]])&gt;0,TRUE(),FALSE())</f>
        <v>0</v>
      </c>
      <c r="L342" s="58" t="str">
        <f>RIGHT(Player_1[[#This Row],[Date]],4)</f>
        <v>2011</v>
      </c>
      <c r="M342" s="58" t="str">
        <f>LEFT(Player_1[[#This Row],[Date]],FIND("-",Player_1[[#This Row],[Date]],1)-1)</f>
        <v>25</v>
      </c>
      <c r="N342" s="58" t="str">
        <f>MID(Player_1[[#This Row],[Date]],FIND("-",Player_1[[#This Row],[Date]],1)+1,3)</f>
        <v>May</v>
      </c>
      <c r="O342" s="5">
        <f>DATEVALUE(Player_1[[#This Row],[Month]]&amp;" "&amp;Player_1[[#This Row],[Day]]&amp;", "&amp;Player_1[[#This Row],[Year]])</f>
        <v>40688</v>
      </c>
      <c r="P342" s="58">
        <f>COUNTIFS(A:A,Player_1[[#This Row],[Tournament]],E:E,Player_1[[#This Row],[Round]])</f>
        <v>1</v>
      </c>
      <c r="Q342" s="58" t="str">
        <f t="shared" si="5"/>
        <v>2011 Loriella Open</v>
      </c>
      <c r="R342" s="58">
        <f>SUMIFS('Player 2 Rounds'!F:F,'Player 2 Rounds'!Q:Q,Q342,'Player 2 Rounds'!E:E,E342)</f>
        <v>0</v>
      </c>
      <c r="S342" s="58">
        <f>IF(AND(Player_1[[#This Row],[Opponent Score]]&gt;0,Player_1[[#This Row],[Opponent Score]]&gt;Player_1[[#This Row],[Score]],K:K=TRUE())=TRUE(),1,0)</f>
        <v>0</v>
      </c>
    </row>
    <row r="343" spans="1:19" x14ac:dyDescent="0.25">
      <c r="A343" s="58" t="s">
        <v>347</v>
      </c>
      <c r="B343" s="58" t="s">
        <v>626</v>
      </c>
      <c r="C343" s="58" t="s">
        <v>649</v>
      </c>
      <c r="D343" s="58" t="s">
        <v>17</v>
      </c>
      <c r="E343" s="58">
        <v>1</v>
      </c>
      <c r="F343">
        <v>58</v>
      </c>
      <c r="G343">
        <v>1039</v>
      </c>
      <c r="H343" s="58" t="s">
        <v>10</v>
      </c>
      <c r="I343" s="58" t="s">
        <v>10</v>
      </c>
      <c r="J343" s="58" t="b">
        <f>IF(COUNTIFS('Player 2 Rounds'!A:A,Player_1[[#This Row],[Tournament]],'Player 2 Rounds'!C:C,Player_1[[#This Row],[Date]])&gt;0,TRUE(),FALSE())</f>
        <v>1</v>
      </c>
      <c r="K343" s="58" t="b">
        <f>IF(COUNTIFS('Player 2 Rounds'!A:A,Player_1[[#This Row],[Tournament]],'Player 2 Rounds'!C:C,Player_1[[#This Row],[Date]],'Player 2 Rounds'!D:D,Player_1[[#This Row],[Division]])&gt;0,TRUE(),FALSE())</f>
        <v>1</v>
      </c>
      <c r="L343" s="58" t="str">
        <f>RIGHT(Player_1[[#This Row],[Date]],4)</f>
        <v>2022</v>
      </c>
      <c r="M343" s="58" t="str">
        <f>LEFT(Player_1[[#This Row],[Date]],FIND("-",Player_1[[#This Row],[Date]],1)-1)</f>
        <v>22</v>
      </c>
      <c r="N343" s="58" t="str">
        <f>MID(Player_1[[#This Row],[Date]],FIND("-",Player_1[[#This Row],[Date]],1)+1,3)</f>
        <v>Sep</v>
      </c>
      <c r="O343" s="5">
        <f>DATEVALUE(Player_1[[#This Row],[Month]]&amp;" "&amp;Player_1[[#This Row],[Day]]&amp;", "&amp;Player_1[[#This Row],[Year]])</f>
        <v>44826</v>
      </c>
      <c r="P343" s="58">
        <f>COUNTIFS(A:A,Player_1[[#This Row],[Tournament]],E:E,Player_1[[#This Row],[Round]])</f>
        <v>5</v>
      </c>
      <c r="Q343" s="58" t="str">
        <f t="shared" si="5"/>
        <v>2022 DGPT - MVP Open at Maple Hill</v>
      </c>
      <c r="R343" s="58">
        <f>SUMIFS('Player 2 Rounds'!F:F,'Player 2 Rounds'!Q:Q,Q343,'Player 2 Rounds'!E:E,E343)</f>
        <v>57</v>
      </c>
      <c r="S343" s="58">
        <f>IF(AND(Player_1[[#This Row],[Opponent Score]]&gt;0,Player_1[[#This Row],[Opponent Score]]&gt;Player_1[[#This Row],[Score]],K:K=TRUE())=TRUE(),1,0)</f>
        <v>0</v>
      </c>
    </row>
    <row r="344" spans="1:19" x14ac:dyDescent="0.25">
      <c r="A344" s="58" t="s">
        <v>752</v>
      </c>
      <c r="B344" s="58" t="s">
        <v>9</v>
      </c>
      <c r="C344" s="58" t="s">
        <v>753</v>
      </c>
      <c r="D344" s="58" t="s">
        <v>17</v>
      </c>
      <c r="E344" s="58">
        <v>1</v>
      </c>
      <c r="F344">
        <v>54</v>
      </c>
      <c r="G344">
        <v>1068</v>
      </c>
      <c r="H344" s="58" t="s">
        <v>11</v>
      </c>
      <c r="I344" s="58" t="s">
        <v>11</v>
      </c>
      <c r="J344" s="58" t="b">
        <f>IF(COUNTIFS('Player 2 Rounds'!A:A,Player_1[[#This Row],[Tournament]],'Player 2 Rounds'!C:C,Player_1[[#This Row],[Date]])&gt;0,TRUE(),FALSE())</f>
        <v>1</v>
      </c>
      <c r="K344" s="58" t="b">
        <f>IF(COUNTIFS('Player 2 Rounds'!A:A,Player_1[[#This Row],[Tournament]],'Player 2 Rounds'!C:C,Player_1[[#This Row],[Date]],'Player 2 Rounds'!D:D,Player_1[[#This Row],[Division]])&gt;0,TRUE(),FALSE())</f>
        <v>1</v>
      </c>
      <c r="L344" s="58" t="str">
        <f>RIGHT(Player_1[[#This Row],[Date]],4)</f>
        <v>2019</v>
      </c>
      <c r="M344" s="58" t="str">
        <f>LEFT(Player_1[[#This Row],[Date]],FIND("-",Player_1[[#This Row],[Date]],1)-1)</f>
        <v>10</v>
      </c>
      <c r="N344" s="58" t="str">
        <f>MID(Player_1[[#This Row],[Date]],FIND("-",Player_1[[#This Row],[Date]],1)+1,3)</f>
        <v>May</v>
      </c>
      <c r="O344" s="5">
        <f>DATEVALUE(Player_1[[#This Row],[Month]]&amp;" "&amp;Player_1[[#This Row],[Day]]&amp;", "&amp;Player_1[[#This Row],[Year]])</f>
        <v>43595</v>
      </c>
      <c r="P344" s="58">
        <f>COUNTIFS(A:A,Player_1[[#This Row],[Tournament]],E:E,Player_1[[#This Row],[Round]])</f>
        <v>1</v>
      </c>
      <c r="Q344" s="58" t="str">
        <f t="shared" si="5"/>
        <v>2019 DGPT - AbsoluteXtracts presents the San Francisco Open driven by Innova at Gleneagles DGC</v>
      </c>
      <c r="R344" s="58">
        <f>SUMIFS('Player 2 Rounds'!F:F,'Player 2 Rounds'!Q:Q,Q344,'Player 2 Rounds'!E:E,E344)</f>
        <v>56</v>
      </c>
      <c r="S344" s="58">
        <f>IF(AND(Player_1[[#This Row],[Opponent Score]]&gt;0,Player_1[[#This Row],[Opponent Score]]&gt;Player_1[[#This Row],[Score]],K:K=TRUE())=TRUE(),1,0)</f>
        <v>1</v>
      </c>
    </row>
    <row r="345" spans="1:19" x14ac:dyDescent="0.25">
      <c r="A345" s="58" t="s">
        <v>1064</v>
      </c>
      <c r="B345" s="58" t="s">
        <v>12</v>
      </c>
      <c r="C345" s="58" t="s">
        <v>1065</v>
      </c>
      <c r="D345" s="58" t="s">
        <v>17</v>
      </c>
      <c r="E345" s="58">
        <v>1</v>
      </c>
      <c r="F345">
        <v>74</v>
      </c>
      <c r="G345">
        <v>965</v>
      </c>
      <c r="H345" s="58" t="s">
        <v>11</v>
      </c>
      <c r="I345" s="58" t="s">
        <v>11</v>
      </c>
      <c r="J345" s="58" t="b">
        <f>IF(COUNTIFS('Player 2 Rounds'!A:A,Player_1[[#This Row],[Tournament]],'Player 2 Rounds'!C:C,Player_1[[#This Row],[Date]])&gt;0,TRUE(),FALSE())</f>
        <v>0</v>
      </c>
      <c r="K345" s="58" t="b">
        <f>IF(COUNTIFS('Player 2 Rounds'!A:A,Player_1[[#This Row],[Tournament]],'Player 2 Rounds'!C:C,Player_1[[#This Row],[Date]],'Player 2 Rounds'!D:D,Player_1[[#This Row],[Division]])&gt;0,TRUE(),FALSE())</f>
        <v>0</v>
      </c>
      <c r="L345" s="58" t="str">
        <f>RIGHT(Player_1[[#This Row],[Date]],4)</f>
        <v>2009</v>
      </c>
      <c r="M345" s="58" t="str">
        <f>LEFT(Player_1[[#This Row],[Date]],FIND("-",Player_1[[#This Row],[Date]],1)-1)</f>
        <v>9</v>
      </c>
      <c r="N345" s="58" t="str">
        <f>MID(Player_1[[#This Row],[Date]],FIND("-",Player_1[[#This Row],[Date]],1)+1,3)</f>
        <v>May</v>
      </c>
      <c r="O345" s="5">
        <f>DATEVALUE(Player_1[[#This Row],[Month]]&amp;" "&amp;Player_1[[#This Row],[Day]]&amp;", "&amp;Player_1[[#This Row],[Year]])</f>
        <v>39942</v>
      </c>
      <c r="P345" s="58">
        <f>COUNTIFS(A:A,Player_1[[#This Row],[Tournament]],E:E,Player_1[[#This Row],[Round]])</f>
        <v>1</v>
      </c>
      <c r="Q345" s="58" t="str">
        <f t="shared" si="5"/>
        <v>2009 Memorial Daze</v>
      </c>
      <c r="R345" s="58">
        <f>SUMIFS('Player 2 Rounds'!F:F,'Player 2 Rounds'!Q:Q,Q345,'Player 2 Rounds'!E:E,E345)</f>
        <v>0</v>
      </c>
      <c r="S345" s="58">
        <f>IF(AND(Player_1[[#This Row],[Opponent Score]]&gt;0,Player_1[[#This Row],[Opponent Score]]&gt;Player_1[[#This Row],[Score]],K:K=TRUE())=TRUE(),1,0)</f>
        <v>0</v>
      </c>
    </row>
    <row r="346" spans="1:19" x14ac:dyDescent="0.25">
      <c r="A346" s="58" t="s">
        <v>1066</v>
      </c>
      <c r="B346" s="58" t="s">
        <v>9</v>
      </c>
      <c r="C346" s="58" t="s">
        <v>61</v>
      </c>
      <c r="D346" s="58" t="s">
        <v>17</v>
      </c>
      <c r="E346" s="58">
        <v>1</v>
      </c>
      <c r="F346">
        <v>56</v>
      </c>
      <c r="G346">
        <v>1002</v>
      </c>
      <c r="H346" s="58" t="s">
        <v>11</v>
      </c>
      <c r="I346" s="58" t="s">
        <v>11</v>
      </c>
      <c r="J346" s="58" t="b">
        <f>IF(COUNTIFS('Player 2 Rounds'!A:A,Player_1[[#This Row],[Tournament]],'Player 2 Rounds'!C:C,Player_1[[#This Row],[Date]])&gt;0,TRUE(),FALSE())</f>
        <v>0</v>
      </c>
      <c r="K346" s="58" t="b">
        <f>IF(COUNTIFS('Player 2 Rounds'!A:A,Player_1[[#This Row],[Tournament]],'Player 2 Rounds'!C:C,Player_1[[#This Row],[Date]],'Player 2 Rounds'!D:D,Player_1[[#This Row],[Division]])&gt;0,TRUE(),FALSE())</f>
        <v>0</v>
      </c>
      <c r="L346" s="58" t="str">
        <f>RIGHT(Player_1[[#This Row],[Date]],4)</f>
        <v>2011</v>
      </c>
      <c r="M346" s="58" t="str">
        <f>LEFT(Player_1[[#This Row],[Date]],FIND("-",Player_1[[#This Row],[Date]],1)-1)</f>
        <v>7</v>
      </c>
      <c r="N346" s="58" t="str">
        <f>MID(Player_1[[#This Row],[Date]],FIND("-",Player_1[[#This Row],[Date]],1)+1,3)</f>
        <v>May</v>
      </c>
      <c r="O346" s="5">
        <f>DATEVALUE(Player_1[[#This Row],[Month]]&amp;" "&amp;Player_1[[#This Row],[Day]]&amp;", "&amp;Player_1[[#This Row],[Year]])</f>
        <v>40670</v>
      </c>
      <c r="P346" s="58">
        <f>COUNTIFS(A:A,Player_1[[#This Row],[Tournament]],E:E,Player_1[[#This Row],[Round]])</f>
        <v>1</v>
      </c>
      <c r="Q346" s="58" t="str">
        <f t="shared" si="5"/>
        <v>2011 Seneca Creek Soiree</v>
      </c>
      <c r="R346" s="58">
        <f>SUMIFS('Player 2 Rounds'!F:F,'Player 2 Rounds'!Q:Q,Q346,'Player 2 Rounds'!E:E,E346)</f>
        <v>0</v>
      </c>
      <c r="S346" s="58">
        <f>IF(AND(Player_1[[#This Row],[Opponent Score]]&gt;0,Player_1[[#This Row],[Opponent Score]]&gt;Player_1[[#This Row],[Score]],K:K=TRUE())=TRUE(),1,0)</f>
        <v>0</v>
      </c>
    </row>
    <row r="347" spans="1:19" x14ac:dyDescent="0.25">
      <c r="A347" s="58" t="s">
        <v>362</v>
      </c>
      <c r="B347" s="58" t="s">
        <v>9</v>
      </c>
      <c r="C347" s="58" t="s">
        <v>705</v>
      </c>
      <c r="D347" s="58" t="s">
        <v>17</v>
      </c>
      <c r="E347" s="58">
        <v>1</v>
      </c>
      <c r="F347">
        <v>58</v>
      </c>
      <c r="G347">
        <v>1048</v>
      </c>
      <c r="H347" s="58" t="s">
        <v>11</v>
      </c>
      <c r="I347" s="58" t="s">
        <v>11</v>
      </c>
      <c r="J347" s="58" t="b">
        <f>IF(COUNTIFS('Player 2 Rounds'!A:A,Player_1[[#This Row],[Tournament]],'Player 2 Rounds'!C:C,Player_1[[#This Row],[Date]])&gt;0,TRUE(),FALSE())</f>
        <v>1</v>
      </c>
      <c r="K347" s="58" t="b">
        <f>IF(COUNTIFS('Player 2 Rounds'!A:A,Player_1[[#This Row],[Tournament]],'Player 2 Rounds'!C:C,Player_1[[#This Row],[Date]],'Player 2 Rounds'!D:D,Player_1[[#This Row],[Division]])&gt;0,TRUE(),FALSE())</f>
        <v>1</v>
      </c>
      <c r="L347" s="58" t="str">
        <f>RIGHT(Player_1[[#This Row],[Date]],4)</f>
        <v>2019</v>
      </c>
      <c r="M347" s="58" t="str">
        <f>LEFT(Player_1[[#This Row],[Date]],FIND("-",Player_1[[#This Row],[Date]],1)-1)</f>
        <v>21</v>
      </c>
      <c r="N347" s="58" t="str">
        <f>MID(Player_1[[#This Row],[Date]],FIND("-",Player_1[[#This Row],[Date]],1)+1,3)</f>
        <v>Jun</v>
      </c>
      <c r="O347" s="5">
        <f>DATEVALUE(Player_1[[#This Row],[Month]]&amp;" "&amp;Player_1[[#This Row],[Day]]&amp;", "&amp;Player_1[[#This Row],[Year]])</f>
        <v>43637</v>
      </c>
      <c r="P347" s="58">
        <f>COUNTIFS(A:A,Player_1[[#This Row],[Tournament]],E:E,Player_1[[#This Row],[Round]])</f>
        <v>2</v>
      </c>
      <c r="Q347" s="58" t="str">
        <f t="shared" si="5"/>
        <v>2019 DGPT - Discraft Ledgestone Insurance Open</v>
      </c>
      <c r="R347" s="58">
        <f>SUMIFS('Player 2 Rounds'!F:F,'Player 2 Rounds'!Q:Q,Q347,'Player 2 Rounds'!E:E,E347)</f>
        <v>52</v>
      </c>
      <c r="S347" s="58">
        <f>IF(AND(Player_1[[#This Row],[Opponent Score]]&gt;0,Player_1[[#This Row],[Opponent Score]]&gt;Player_1[[#This Row],[Score]],K:K=TRUE())=TRUE(),1,0)</f>
        <v>0</v>
      </c>
    </row>
    <row r="348" spans="1:19" x14ac:dyDescent="0.25">
      <c r="A348" s="58" t="s">
        <v>1067</v>
      </c>
      <c r="B348" s="58" t="s">
        <v>14</v>
      </c>
      <c r="C348" s="58" t="s">
        <v>1068</v>
      </c>
      <c r="D348" s="58" t="s">
        <v>17</v>
      </c>
      <c r="E348" s="58">
        <v>1</v>
      </c>
      <c r="F348">
        <v>49</v>
      </c>
      <c r="G348">
        <v>1039</v>
      </c>
      <c r="H348" s="58" t="s">
        <v>11</v>
      </c>
      <c r="I348" s="58" t="s">
        <v>11</v>
      </c>
      <c r="J348" s="58" t="b">
        <f>IF(COUNTIFS('Player 2 Rounds'!A:A,Player_1[[#This Row],[Tournament]],'Player 2 Rounds'!C:C,Player_1[[#This Row],[Date]])&gt;0,TRUE(),FALSE())</f>
        <v>0</v>
      </c>
      <c r="K348" s="58" t="b">
        <f>IF(COUNTIFS('Player 2 Rounds'!A:A,Player_1[[#This Row],[Tournament]],'Player 2 Rounds'!C:C,Player_1[[#This Row],[Date]],'Player 2 Rounds'!D:D,Player_1[[#This Row],[Division]])&gt;0,TRUE(),FALSE())</f>
        <v>0</v>
      </c>
      <c r="L348" s="58" t="str">
        <f>RIGHT(Player_1[[#This Row],[Date]],4)</f>
        <v>2011</v>
      </c>
      <c r="M348" s="58" t="str">
        <f>LEFT(Player_1[[#This Row],[Date]],FIND("-",Player_1[[#This Row],[Date]],1)-1)</f>
        <v>30</v>
      </c>
      <c r="N348" s="58" t="str">
        <f>MID(Player_1[[#This Row],[Date]],FIND("-",Player_1[[#This Row],[Date]],1)+1,3)</f>
        <v>Apr</v>
      </c>
      <c r="O348" s="5">
        <f>DATEVALUE(Player_1[[#This Row],[Month]]&amp;" "&amp;Player_1[[#This Row],[Day]]&amp;", "&amp;Player_1[[#This Row],[Year]])</f>
        <v>40663</v>
      </c>
      <c r="P348" s="58">
        <f>COUNTIFS(A:A,Player_1[[#This Row],[Tournament]],E:E,Player_1[[#This Row],[Round]])</f>
        <v>1</v>
      </c>
      <c r="Q348" s="58" t="str">
        <f t="shared" si="5"/>
        <v>2011 Loco Sixo</v>
      </c>
      <c r="R348" s="58">
        <f>SUMIFS('Player 2 Rounds'!F:F,'Player 2 Rounds'!Q:Q,Q348,'Player 2 Rounds'!E:E,E348)</f>
        <v>0</v>
      </c>
      <c r="S348" s="58">
        <f>IF(AND(Player_1[[#This Row],[Opponent Score]]&gt;0,Player_1[[#This Row],[Opponent Score]]&gt;Player_1[[#This Row],[Score]],K:K=TRUE())=TRUE(),1,0)</f>
        <v>0</v>
      </c>
    </row>
    <row r="349" spans="1:19" x14ac:dyDescent="0.25">
      <c r="A349" s="58" t="s">
        <v>1069</v>
      </c>
      <c r="B349" s="58" t="s">
        <v>934</v>
      </c>
      <c r="C349" s="58" t="s">
        <v>1070</v>
      </c>
      <c r="D349" s="58" t="s">
        <v>17</v>
      </c>
      <c r="E349" s="58">
        <v>1</v>
      </c>
      <c r="F349">
        <v>62</v>
      </c>
      <c r="G349">
        <v>1007</v>
      </c>
      <c r="H349" s="58" t="s">
        <v>11</v>
      </c>
      <c r="I349" s="58" t="s">
        <v>11</v>
      </c>
      <c r="J349" s="58" t="b">
        <f>IF(COUNTIFS('Player 2 Rounds'!A:A,Player_1[[#This Row],[Tournament]],'Player 2 Rounds'!C:C,Player_1[[#This Row],[Date]])&gt;0,TRUE(),FALSE())</f>
        <v>0</v>
      </c>
      <c r="K349" s="58" t="b">
        <f>IF(COUNTIFS('Player 2 Rounds'!A:A,Player_1[[#This Row],[Tournament]],'Player 2 Rounds'!C:C,Player_1[[#This Row],[Date]],'Player 2 Rounds'!D:D,Player_1[[#This Row],[Division]])&gt;0,TRUE(),FALSE())</f>
        <v>0</v>
      </c>
      <c r="L349" s="58" t="str">
        <f>RIGHT(Player_1[[#This Row],[Date]],4)</f>
        <v>2011</v>
      </c>
      <c r="M349" s="58" t="str">
        <f>LEFT(Player_1[[#This Row],[Date]],FIND("-",Player_1[[#This Row],[Date]],1)-1)</f>
        <v>1</v>
      </c>
      <c r="N349" s="58" t="str">
        <f>MID(Player_1[[#This Row],[Date]],FIND("-",Player_1[[#This Row],[Date]],1)+1,3)</f>
        <v>May</v>
      </c>
      <c r="O349" s="5">
        <f>DATEVALUE(Player_1[[#This Row],[Month]]&amp;" "&amp;Player_1[[#This Row],[Day]]&amp;", "&amp;Player_1[[#This Row],[Year]])</f>
        <v>40664</v>
      </c>
      <c r="P349" s="58">
        <f>COUNTIFS(A:A,Player_1[[#This Row],[Tournament]],E:E,Player_1[[#This Row],[Round]])</f>
        <v>1</v>
      </c>
      <c r="Q349" s="58" t="str">
        <f t="shared" si="5"/>
        <v>2011 Sunnybrook Spring Fling</v>
      </c>
      <c r="R349" s="58">
        <f>SUMIFS('Player 2 Rounds'!F:F,'Player 2 Rounds'!Q:Q,Q349,'Player 2 Rounds'!E:E,E349)</f>
        <v>0</v>
      </c>
      <c r="S349" s="58">
        <f>IF(AND(Player_1[[#This Row],[Opponent Score]]&gt;0,Player_1[[#This Row],[Opponent Score]]&gt;Player_1[[#This Row],[Score]],K:K=TRUE())=TRUE(),1,0)</f>
        <v>0</v>
      </c>
    </row>
    <row r="350" spans="1:19" x14ac:dyDescent="0.25">
      <c r="A350" s="58" t="s">
        <v>1071</v>
      </c>
      <c r="B350" s="58" t="s">
        <v>9</v>
      </c>
      <c r="C350" s="58" t="s">
        <v>1072</v>
      </c>
      <c r="D350" s="58" t="s">
        <v>17</v>
      </c>
      <c r="E350" s="58">
        <v>1</v>
      </c>
      <c r="F350">
        <v>64</v>
      </c>
      <c r="G350">
        <v>1006</v>
      </c>
      <c r="H350" s="58" t="s">
        <v>11</v>
      </c>
      <c r="I350" s="58" t="s">
        <v>11</v>
      </c>
      <c r="J350" s="58" t="b">
        <f>IF(COUNTIFS('Player 2 Rounds'!A:A,Player_1[[#This Row],[Tournament]],'Player 2 Rounds'!C:C,Player_1[[#This Row],[Date]])&gt;0,TRUE(),FALSE())</f>
        <v>0</v>
      </c>
      <c r="K350" s="58" t="b">
        <f>IF(COUNTIFS('Player 2 Rounds'!A:A,Player_1[[#This Row],[Tournament]],'Player 2 Rounds'!C:C,Player_1[[#This Row],[Date]],'Player 2 Rounds'!D:D,Player_1[[#This Row],[Division]])&gt;0,TRUE(),FALSE())</f>
        <v>0</v>
      </c>
      <c r="L350" s="58" t="str">
        <f>RIGHT(Player_1[[#This Row],[Date]],4)</f>
        <v>2019</v>
      </c>
      <c r="M350" s="58" t="str">
        <f>LEFT(Player_1[[#This Row],[Date]],FIND("-",Player_1[[#This Row],[Date]],1)-1)</f>
        <v>25</v>
      </c>
      <c r="N350" s="58" t="str">
        <f>MID(Player_1[[#This Row],[Date]],FIND("-",Player_1[[#This Row],[Date]],1)+1,3)</f>
        <v>May</v>
      </c>
      <c r="O350" s="5">
        <f>DATEVALUE(Player_1[[#This Row],[Month]]&amp;" "&amp;Player_1[[#This Row],[Day]]&amp;", "&amp;Player_1[[#This Row],[Year]])</f>
        <v>43610</v>
      </c>
      <c r="P350" s="58">
        <f>COUNTIFS(A:A,Player_1[[#This Row],[Tournament]],E:E,Player_1[[#This Row],[Round]])</f>
        <v>1</v>
      </c>
      <c r="Q350" s="58" t="str">
        <f t="shared" si="5"/>
        <v>2019 DGPT - Discraft's Portland Open presented by Bevel Craft Brewing</v>
      </c>
      <c r="R350" s="58">
        <f>SUMIFS('Player 2 Rounds'!F:F,'Player 2 Rounds'!Q:Q,Q350,'Player 2 Rounds'!E:E,E350)</f>
        <v>0</v>
      </c>
      <c r="S350" s="58">
        <f>IF(AND(Player_1[[#This Row],[Opponent Score]]&gt;0,Player_1[[#This Row],[Opponent Score]]&gt;Player_1[[#This Row],[Score]],K:K=TRUE())=TRUE(),1,0)</f>
        <v>0</v>
      </c>
    </row>
    <row r="351" spans="1:19" x14ac:dyDescent="0.25">
      <c r="A351" s="58" t="s">
        <v>1073</v>
      </c>
      <c r="B351" s="58" t="s">
        <v>934</v>
      </c>
      <c r="C351" s="58" t="s">
        <v>1074</v>
      </c>
      <c r="D351" s="58" t="s">
        <v>16</v>
      </c>
      <c r="E351" s="58">
        <v>1</v>
      </c>
      <c r="F351">
        <v>68</v>
      </c>
      <c r="G351">
        <v>924</v>
      </c>
      <c r="H351" s="58" t="s">
        <v>11</v>
      </c>
      <c r="I351" s="58" t="s">
        <v>11</v>
      </c>
      <c r="J351" s="58" t="b">
        <f>IF(COUNTIFS('Player 2 Rounds'!A:A,Player_1[[#This Row],[Tournament]],'Player 2 Rounds'!C:C,Player_1[[#This Row],[Date]])&gt;0,TRUE(),FALSE())</f>
        <v>0</v>
      </c>
      <c r="K351" s="58" t="b">
        <f>IF(COUNTIFS('Player 2 Rounds'!A:A,Player_1[[#This Row],[Tournament]],'Player 2 Rounds'!C:C,Player_1[[#This Row],[Date]],'Player 2 Rounds'!D:D,Player_1[[#This Row],[Division]])&gt;0,TRUE(),FALSE())</f>
        <v>0</v>
      </c>
      <c r="L351" s="58" t="str">
        <f>RIGHT(Player_1[[#This Row],[Date]],4)</f>
        <v>2009</v>
      </c>
      <c r="M351" s="58" t="str">
        <f>LEFT(Player_1[[#This Row],[Date]],FIND("-",Player_1[[#This Row],[Date]],1)-1)</f>
        <v>25</v>
      </c>
      <c r="N351" s="58" t="str">
        <f>MID(Player_1[[#This Row],[Date]],FIND("-",Player_1[[#This Row],[Date]],1)+1,3)</f>
        <v>Apr</v>
      </c>
      <c r="O351" s="5">
        <f>DATEVALUE(Player_1[[#This Row],[Month]]&amp;" "&amp;Player_1[[#This Row],[Day]]&amp;", "&amp;Player_1[[#This Row],[Year]])</f>
        <v>39928</v>
      </c>
      <c r="P351" s="58">
        <f>COUNTIFS(A:A,Player_1[[#This Row],[Tournament]],E:E,Player_1[[#This Row],[Round]])</f>
        <v>1</v>
      </c>
      <c r="Q351" s="58" t="str">
        <f t="shared" si="5"/>
        <v>2009 Spring Hyzer 6</v>
      </c>
      <c r="R351" s="58">
        <f>SUMIFS('Player 2 Rounds'!F:F,'Player 2 Rounds'!Q:Q,Q351,'Player 2 Rounds'!E:E,E351)</f>
        <v>0</v>
      </c>
      <c r="S351" s="58">
        <f>IF(AND(Player_1[[#This Row],[Opponent Score]]&gt;0,Player_1[[#This Row],[Opponent Score]]&gt;Player_1[[#This Row],[Score]],K:K=TRUE())=TRUE(),1,0)</f>
        <v>0</v>
      </c>
    </row>
    <row r="352" spans="1:19" x14ac:dyDescent="0.25">
      <c r="A352" s="58" t="s">
        <v>656</v>
      </c>
      <c r="B352" s="58" t="s">
        <v>13</v>
      </c>
      <c r="C352" s="58" t="s">
        <v>657</v>
      </c>
      <c r="D352" s="58" t="s">
        <v>17</v>
      </c>
      <c r="E352" s="58">
        <v>1</v>
      </c>
      <c r="F352">
        <v>61</v>
      </c>
      <c r="G352">
        <v>1021</v>
      </c>
      <c r="H352" s="58" t="s">
        <v>10</v>
      </c>
      <c r="I352" s="58" t="s">
        <v>10</v>
      </c>
      <c r="J352" s="58" t="b">
        <f>IF(COUNTIFS('Player 2 Rounds'!A:A,Player_1[[#This Row],[Tournament]],'Player 2 Rounds'!C:C,Player_1[[#This Row],[Date]])&gt;0,TRUE(),FALSE())</f>
        <v>1</v>
      </c>
      <c r="K352" s="58" t="b">
        <f>IF(COUNTIFS('Player 2 Rounds'!A:A,Player_1[[#This Row],[Tournament]],'Player 2 Rounds'!C:C,Player_1[[#This Row],[Date]],'Player 2 Rounds'!D:D,Player_1[[#This Row],[Division]])&gt;0,TRUE(),FALSE())</f>
        <v>1</v>
      </c>
      <c r="L352" s="58" t="str">
        <f>RIGHT(Player_1[[#This Row],[Date]],4)</f>
        <v>2022</v>
      </c>
      <c r="M352" s="58" t="str">
        <f>LEFT(Player_1[[#This Row],[Date]],FIND("-",Player_1[[#This Row],[Date]],1)-1)</f>
        <v>30</v>
      </c>
      <c r="N352" s="58" t="str">
        <f>MID(Player_1[[#This Row],[Date]],FIND("-",Player_1[[#This Row],[Date]],1)+1,3)</f>
        <v>Aug</v>
      </c>
      <c r="O352" s="5">
        <f>DATEVALUE(Player_1[[#This Row],[Month]]&amp;" "&amp;Player_1[[#This Row],[Day]]&amp;", "&amp;Player_1[[#This Row],[Year]])</f>
        <v>44803</v>
      </c>
      <c r="P352" s="58">
        <f>COUNTIFS(A:A,Player_1[[#This Row],[Tournament]],E:E,Player_1[[#This Row],[Round]])</f>
        <v>1</v>
      </c>
      <c r="Q352" s="58" t="str">
        <f t="shared" si="5"/>
        <v>2022 PDGA Professional Disc Golf World Championships Presented by Dynamic Discs</v>
      </c>
      <c r="R352" s="58">
        <f>SUMIFS('Player 2 Rounds'!F:F,'Player 2 Rounds'!Q:Q,Q352,'Player 2 Rounds'!E:E,E352)</f>
        <v>56</v>
      </c>
      <c r="S352" s="58">
        <f>IF(AND(Player_1[[#This Row],[Opponent Score]]&gt;0,Player_1[[#This Row],[Opponent Score]]&gt;Player_1[[#This Row],[Score]],K:K=TRUE())=TRUE(),1,0)</f>
        <v>0</v>
      </c>
    </row>
    <row r="353" spans="1:19" x14ac:dyDescent="0.25">
      <c r="A353" s="58" t="s">
        <v>326</v>
      </c>
      <c r="B353" s="58" t="s">
        <v>58</v>
      </c>
      <c r="C353" s="58" t="s">
        <v>1075</v>
      </c>
      <c r="D353" s="58" t="s">
        <v>17</v>
      </c>
      <c r="E353" s="58">
        <v>1</v>
      </c>
      <c r="F353">
        <v>56</v>
      </c>
      <c r="G353">
        <v>1022</v>
      </c>
      <c r="H353" s="58" t="s">
        <v>11</v>
      </c>
      <c r="I353" s="58" t="s">
        <v>11</v>
      </c>
      <c r="J353" s="58" t="b">
        <f>IF(COUNTIFS('Player 2 Rounds'!A:A,Player_1[[#This Row],[Tournament]],'Player 2 Rounds'!C:C,Player_1[[#This Row],[Date]])&gt;0,TRUE(),FALSE())</f>
        <v>0</v>
      </c>
      <c r="K353" s="58" t="b">
        <f>IF(COUNTIFS('Player 2 Rounds'!A:A,Player_1[[#This Row],[Tournament]],'Player 2 Rounds'!C:C,Player_1[[#This Row],[Date]],'Player 2 Rounds'!D:D,Player_1[[#This Row],[Division]])&gt;0,TRUE(),FALSE())</f>
        <v>0</v>
      </c>
      <c r="L353" s="58" t="str">
        <f>RIGHT(Player_1[[#This Row],[Date]],4)</f>
        <v>2019</v>
      </c>
      <c r="M353" s="58" t="str">
        <f>LEFT(Player_1[[#This Row],[Date]],FIND("-",Player_1[[#This Row],[Date]],1)-1)</f>
        <v>7</v>
      </c>
      <c r="N353" s="58" t="str">
        <f>MID(Player_1[[#This Row],[Date]],FIND("-",Player_1[[#This Row],[Date]],1)+1,3)</f>
        <v>Jun</v>
      </c>
      <c r="O353" s="5">
        <f>DATEVALUE(Player_1[[#This Row],[Month]]&amp;" "&amp;Player_1[[#This Row],[Day]]&amp;", "&amp;Player_1[[#This Row],[Year]])</f>
        <v>43623</v>
      </c>
      <c r="P353" s="58">
        <f>COUNTIFS(A:A,Player_1[[#This Row],[Tournament]],E:E,Player_1[[#This Row],[Round]])</f>
        <v>3</v>
      </c>
      <c r="Q353" s="58" t="str">
        <f t="shared" si="5"/>
        <v>2019 Beaver State Fling presented by KEEN - National Tour</v>
      </c>
      <c r="R353" s="58">
        <f>SUMIFS('Player 2 Rounds'!F:F,'Player 2 Rounds'!Q:Q,Q353,'Player 2 Rounds'!E:E,E353)</f>
        <v>0</v>
      </c>
      <c r="S353" s="58">
        <f>IF(AND(Player_1[[#This Row],[Opponent Score]]&gt;0,Player_1[[#This Row],[Opponent Score]]&gt;Player_1[[#This Row],[Score]],K:K=TRUE())=TRUE(),1,0)</f>
        <v>0</v>
      </c>
    </row>
    <row r="354" spans="1:19" x14ac:dyDescent="0.25">
      <c r="A354" s="58" t="s">
        <v>1076</v>
      </c>
      <c r="B354" s="58" t="s">
        <v>14</v>
      </c>
      <c r="C354" s="58" t="s">
        <v>1077</v>
      </c>
      <c r="D354" s="58" t="s">
        <v>17</v>
      </c>
      <c r="E354" s="58">
        <v>1</v>
      </c>
      <c r="F354">
        <v>53</v>
      </c>
      <c r="G354">
        <v>1027</v>
      </c>
      <c r="H354" s="58" t="s">
        <v>11</v>
      </c>
      <c r="I354" s="58" t="s">
        <v>11</v>
      </c>
      <c r="J354" s="58" t="b">
        <f>IF(COUNTIFS('Player 2 Rounds'!A:A,Player_1[[#This Row],[Tournament]],'Player 2 Rounds'!C:C,Player_1[[#This Row],[Date]])&gt;0,TRUE(),FALSE())</f>
        <v>0</v>
      </c>
      <c r="K354" s="58" t="b">
        <f>IF(COUNTIFS('Player 2 Rounds'!A:A,Player_1[[#This Row],[Tournament]],'Player 2 Rounds'!C:C,Player_1[[#This Row],[Date]],'Player 2 Rounds'!D:D,Player_1[[#This Row],[Division]])&gt;0,TRUE(),FALSE())</f>
        <v>0</v>
      </c>
      <c r="L354" s="58" t="str">
        <f>RIGHT(Player_1[[#This Row],[Date]],4)</f>
        <v>2011</v>
      </c>
      <c r="M354" s="58" t="str">
        <f>LEFT(Player_1[[#This Row],[Date]],FIND("-",Player_1[[#This Row],[Date]],1)-1)</f>
        <v>15</v>
      </c>
      <c r="N354" s="58" t="str">
        <f>MID(Player_1[[#This Row],[Date]],FIND("-",Player_1[[#This Row],[Date]],1)+1,3)</f>
        <v>May</v>
      </c>
      <c r="O354" s="5">
        <f>DATEVALUE(Player_1[[#This Row],[Month]]&amp;" "&amp;Player_1[[#This Row],[Day]]&amp;", "&amp;Player_1[[#This Row],[Year]])</f>
        <v>40678</v>
      </c>
      <c r="P354" s="58">
        <f>COUNTIFS(A:A,Player_1[[#This Row],[Tournament]],E:E,Player_1[[#This Row],[Round]])</f>
        <v>1</v>
      </c>
      <c r="Q354" s="58" t="str">
        <f t="shared" si="5"/>
        <v>2011 Angry Squirrel - MPO, Am Women, Pro Women, MA1, Grand Masters</v>
      </c>
      <c r="R354" s="58">
        <f>SUMIFS('Player 2 Rounds'!F:F,'Player 2 Rounds'!Q:Q,Q354,'Player 2 Rounds'!E:E,E354)</f>
        <v>0</v>
      </c>
      <c r="S354" s="58">
        <f>IF(AND(Player_1[[#This Row],[Opponent Score]]&gt;0,Player_1[[#This Row],[Opponent Score]]&gt;Player_1[[#This Row],[Score]],K:K=TRUE())=TRUE(),1,0)</f>
        <v>0</v>
      </c>
    </row>
    <row r="355" spans="1:19" x14ac:dyDescent="0.25">
      <c r="A355" s="58" t="s">
        <v>995</v>
      </c>
      <c r="B355" s="58" t="s">
        <v>12</v>
      </c>
      <c r="C355" s="58" t="s">
        <v>1078</v>
      </c>
      <c r="D355" s="58" t="s">
        <v>17</v>
      </c>
      <c r="E355" s="58">
        <v>1</v>
      </c>
      <c r="F355">
        <v>43</v>
      </c>
      <c r="G355">
        <v>1049</v>
      </c>
      <c r="H355" s="58" t="s">
        <v>11</v>
      </c>
      <c r="I355" s="58" t="s">
        <v>11</v>
      </c>
      <c r="J355" s="58" t="b">
        <f>IF(COUNTIFS('Player 2 Rounds'!A:A,Player_1[[#This Row],[Tournament]],'Player 2 Rounds'!C:C,Player_1[[#This Row],[Date]])&gt;0,TRUE(),FALSE())</f>
        <v>0</v>
      </c>
      <c r="K355" s="58" t="b">
        <f>IF(COUNTIFS('Player 2 Rounds'!A:A,Player_1[[#This Row],[Tournament]],'Player 2 Rounds'!C:C,Player_1[[#This Row],[Date]],'Player 2 Rounds'!D:D,Player_1[[#This Row],[Division]])&gt;0,TRUE(),FALSE())</f>
        <v>0</v>
      </c>
      <c r="L355" s="58" t="str">
        <f>RIGHT(Player_1[[#This Row],[Date]],4)</f>
        <v>2011</v>
      </c>
      <c r="M355" s="58" t="str">
        <f>LEFT(Player_1[[#This Row],[Date]],FIND("-",Player_1[[#This Row],[Date]],1)-1)</f>
        <v>12</v>
      </c>
      <c r="N355" s="58" t="str">
        <f>MID(Player_1[[#This Row],[Date]],FIND("-",Player_1[[#This Row],[Date]],1)+1,3)</f>
        <v>Mar</v>
      </c>
      <c r="O355" s="5">
        <f>DATEVALUE(Player_1[[#This Row],[Month]]&amp;" "&amp;Player_1[[#This Row],[Day]]&amp;", "&amp;Player_1[[#This Row],[Year]])</f>
        <v>40614</v>
      </c>
      <c r="P355" s="58">
        <f>COUNTIFS(A:A,Player_1[[#This Row],[Tournament]],E:E,Player_1[[#This Row],[Round]])</f>
        <v>2</v>
      </c>
      <c r="Q355" s="58" t="str">
        <f t="shared" si="5"/>
        <v>2011 Lobdell Open</v>
      </c>
      <c r="R355" s="58">
        <f>SUMIFS('Player 2 Rounds'!F:F,'Player 2 Rounds'!Q:Q,Q355,'Player 2 Rounds'!E:E,E355)</f>
        <v>0</v>
      </c>
      <c r="S355" s="58">
        <f>IF(AND(Player_1[[#This Row],[Opponent Score]]&gt;0,Player_1[[#This Row],[Opponent Score]]&gt;Player_1[[#This Row],[Score]],K:K=TRUE())=TRUE(),1,0)</f>
        <v>0</v>
      </c>
    </row>
    <row r="356" spans="1:19" x14ac:dyDescent="0.25">
      <c r="A356" s="58" t="s">
        <v>611</v>
      </c>
      <c r="B356" s="58" t="s">
        <v>9</v>
      </c>
      <c r="C356" s="58" t="s">
        <v>734</v>
      </c>
      <c r="D356" s="58" t="s">
        <v>17</v>
      </c>
      <c r="E356" s="58">
        <v>1</v>
      </c>
      <c r="F356">
        <v>63</v>
      </c>
      <c r="G356">
        <v>998</v>
      </c>
      <c r="H356" s="58" t="s">
        <v>11</v>
      </c>
      <c r="I356" s="58" t="s">
        <v>11</v>
      </c>
      <c r="J356" s="58" t="b">
        <f>IF(COUNTIFS('Player 2 Rounds'!A:A,Player_1[[#This Row],[Tournament]],'Player 2 Rounds'!C:C,Player_1[[#This Row],[Date]])&gt;0,TRUE(),FALSE())</f>
        <v>1</v>
      </c>
      <c r="K356" s="58" t="b">
        <f>IF(COUNTIFS('Player 2 Rounds'!A:A,Player_1[[#This Row],[Tournament]],'Player 2 Rounds'!C:C,Player_1[[#This Row],[Date]],'Player 2 Rounds'!D:D,Player_1[[#This Row],[Division]])&gt;0,TRUE(),FALSE())</f>
        <v>1</v>
      </c>
      <c r="L356" s="58" t="str">
        <f>RIGHT(Player_1[[#This Row],[Date]],4)</f>
        <v>2020</v>
      </c>
      <c r="M356" s="58" t="str">
        <f>LEFT(Player_1[[#This Row],[Date]],FIND("-",Player_1[[#This Row],[Date]],1)-1)</f>
        <v>12</v>
      </c>
      <c r="N356" s="58" t="str">
        <f>MID(Player_1[[#This Row],[Date]],FIND("-",Player_1[[#This Row],[Date]],1)+1,3)</f>
        <v>Mar</v>
      </c>
      <c r="O356" s="5">
        <f>DATEVALUE(Player_1[[#This Row],[Month]]&amp;" "&amp;Player_1[[#This Row],[Day]]&amp;", "&amp;Player_1[[#This Row],[Year]])</f>
        <v>43902</v>
      </c>
      <c r="P356" s="58">
        <f>COUNTIFS(A:A,Player_1[[#This Row],[Tournament]],E:E,Player_1[[#This Row],[Round]])</f>
        <v>3</v>
      </c>
      <c r="Q356" s="58" t="str">
        <f t="shared" si="5"/>
        <v>2020 DGPT - Waco Annual Charity Open presented by Prodigy Disc</v>
      </c>
      <c r="R356" s="58">
        <f>SUMIFS('Player 2 Rounds'!F:F,'Player 2 Rounds'!Q:Q,Q356,'Player 2 Rounds'!E:E,E356)</f>
        <v>53</v>
      </c>
      <c r="S356" s="58">
        <f>IF(AND(Player_1[[#This Row],[Opponent Score]]&gt;0,Player_1[[#This Row],[Opponent Score]]&gt;Player_1[[#This Row],[Score]],K:K=TRUE())=TRUE(),1,0)</f>
        <v>0</v>
      </c>
    </row>
    <row r="357" spans="1:19" x14ac:dyDescent="0.25">
      <c r="A357" s="58" t="s">
        <v>1079</v>
      </c>
      <c r="B357" s="58" t="s">
        <v>12</v>
      </c>
      <c r="C357" s="58" t="s">
        <v>1080</v>
      </c>
      <c r="D357" s="58" t="s">
        <v>17</v>
      </c>
      <c r="E357" s="58">
        <v>1</v>
      </c>
      <c r="F357">
        <v>45</v>
      </c>
      <c r="G357">
        <v>1030</v>
      </c>
      <c r="H357" s="58" t="s">
        <v>11</v>
      </c>
      <c r="I357" s="58" t="s">
        <v>11</v>
      </c>
      <c r="J357" s="58" t="b">
        <f>IF(COUNTIFS('Player 2 Rounds'!A:A,Player_1[[#This Row],[Tournament]],'Player 2 Rounds'!C:C,Player_1[[#This Row],[Date]])&gt;0,TRUE(),FALSE())</f>
        <v>0</v>
      </c>
      <c r="K357" s="58" t="b">
        <f>IF(COUNTIFS('Player 2 Rounds'!A:A,Player_1[[#This Row],[Tournament]],'Player 2 Rounds'!C:C,Player_1[[#This Row],[Date]],'Player 2 Rounds'!D:D,Player_1[[#This Row],[Division]])&gt;0,TRUE(),FALSE())</f>
        <v>0</v>
      </c>
      <c r="L357" s="58" t="str">
        <f>RIGHT(Player_1[[#This Row],[Date]],4)</f>
        <v>2011</v>
      </c>
      <c r="M357" s="58" t="str">
        <f>LEFT(Player_1[[#This Row],[Date]],FIND("-",Player_1[[#This Row],[Date]],1)-1)</f>
        <v>5</v>
      </c>
      <c r="N357" s="58" t="str">
        <f>MID(Player_1[[#This Row],[Date]],FIND("-",Player_1[[#This Row],[Date]],1)+1,3)</f>
        <v>Feb</v>
      </c>
      <c r="O357" s="5">
        <f>DATEVALUE(Player_1[[#This Row],[Month]]&amp;" "&amp;Player_1[[#This Row],[Day]]&amp;", "&amp;Player_1[[#This Row],[Year]])</f>
        <v>40579</v>
      </c>
      <c r="P357" s="58">
        <f>COUNTIFS(A:A,Player_1[[#This Row],[Tournament]],E:E,Player_1[[#This Row],[Round]])</f>
        <v>1</v>
      </c>
      <c r="Q357" s="58" t="str">
        <f t="shared" si="5"/>
        <v>2011 Grounded for Winter at the Hanger an Ice Bowl Event Sponsored by Hammer Sports Relics</v>
      </c>
      <c r="R357" s="58">
        <f>SUMIFS('Player 2 Rounds'!F:F,'Player 2 Rounds'!Q:Q,Q357,'Player 2 Rounds'!E:E,E357)</f>
        <v>0</v>
      </c>
      <c r="S357" s="58">
        <f>IF(AND(Player_1[[#This Row],[Opponent Score]]&gt;0,Player_1[[#This Row],[Opponent Score]]&gt;Player_1[[#This Row],[Score]],K:K=TRUE())=TRUE(),1,0)</f>
        <v>0</v>
      </c>
    </row>
    <row r="358" spans="1:19" x14ac:dyDescent="0.25">
      <c r="A358" s="58" t="s">
        <v>572</v>
      </c>
      <c r="B358" s="58" t="s">
        <v>626</v>
      </c>
      <c r="C358" s="58" t="s">
        <v>634</v>
      </c>
      <c r="D358" s="58" t="s">
        <v>17</v>
      </c>
      <c r="E358" s="58">
        <v>1</v>
      </c>
      <c r="F358">
        <v>57</v>
      </c>
      <c r="G358">
        <v>1045</v>
      </c>
      <c r="H358" s="58" t="s">
        <v>10</v>
      </c>
      <c r="I358" s="58" t="s">
        <v>10</v>
      </c>
      <c r="J358" s="58" t="b">
        <f>IF(COUNTIFS('Player 2 Rounds'!A:A,Player_1[[#This Row],[Tournament]],'Player 2 Rounds'!C:C,Player_1[[#This Row],[Date]])&gt;0,TRUE(),FALSE())</f>
        <v>1</v>
      </c>
      <c r="K358" s="58" t="b">
        <f>IF(COUNTIFS('Player 2 Rounds'!A:A,Player_1[[#This Row],[Tournament]],'Player 2 Rounds'!C:C,Player_1[[#This Row],[Date]],'Player 2 Rounds'!D:D,Player_1[[#This Row],[Division]])&gt;0,TRUE(),FALSE())</f>
        <v>1</v>
      </c>
      <c r="L358" s="58" t="str">
        <f>RIGHT(Player_1[[#This Row],[Date]],4)</f>
        <v>2022</v>
      </c>
      <c r="M358" s="58" t="str">
        <f>LEFT(Player_1[[#This Row],[Date]],FIND("-",Player_1[[#This Row],[Date]],1)-1)</f>
        <v>24</v>
      </c>
      <c r="N358" s="58" t="str">
        <f>MID(Player_1[[#This Row],[Date]],FIND("-",Player_1[[#This Row],[Date]],1)+1,3)</f>
        <v>Jun</v>
      </c>
      <c r="O358" s="5">
        <f>DATEVALUE(Player_1[[#This Row],[Month]]&amp;" "&amp;Player_1[[#This Row],[Day]]&amp;", "&amp;Player_1[[#This Row],[Year]])</f>
        <v>44736</v>
      </c>
      <c r="P358" s="58">
        <f>COUNTIFS(A:A,Player_1[[#This Row],[Tournament]],E:E,Player_1[[#This Row],[Round]])</f>
        <v>2</v>
      </c>
      <c r="Q358" s="58" t="str">
        <f t="shared" si="5"/>
        <v>2022 DGPT - The Preserve Championship designed by Leiviska Disc Golf</v>
      </c>
      <c r="R358" s="58">
        <f>SUMIFS('Player 2 Rounds'!F:F,'Player 2 Rounds'!Q:Q,Q358,'Player 2 Rounds'!E:E,E358)</f>
        <v>58</v>
      </c>
      <c r="S358" s="58">
        <f>IF(AND(Player_1[[#This Row],[Opponent Score]]&gt;0,Player_1[[#This Row],[Opponent Score]]&gt;Player_1[[#This Row],[Score]],K:K=TRUE())=TRUE(),1,0)</f>
        <v>1</v>
      </c>
    </row>
    <row r="359" spans="1:19" x14ac:dyDescent="0.25">
      <c r="A359" s="58" t="s">
        <v>630</v>
      </c>
      <c r="B359" s="58" t="s">
        <v>13</v>
      </c>
      <c r="C359" s="58" t="s">
        <v>631</v>
      </c>
      <c r="D359" s="58" t="s">
        <v>17</v>
      </c>
      <c r="E359" s="58">
        <v>1</v>
      </c>
      <c r="F359">
        <v>59</v>
      </c>
      <c r="G359">
        <v>1034</v>
      </c>
      <c r="H359" s="58" t="s">
        <v>10</v>
      </c>
      <c r="I359" s="58" t="s">
        <v>10</v>
      </c>
      <c r="J359" s="58" t="b">
        <f>IF(COUNTIFS('Player 2 Rounds'!A:A,Player_1[[#This Row],[Tournament]],'Player 2 Rounds'!C:C,Player_1[[#This Row],[Date]])&gt;0,TRUE(),FALSE())</f>
        <v>1</v>
      </c>
      <c r="K359" s="58" t="b">
        <f>IF(COUNTIFS('Player 2 Rounds'!A:A,Player_1[[#This Row],[Tournament]],'Player 2 Rounds'!C:C,Player_1[[#This Row],[Date]],'Player 2 Rounds'!D:D,Player_1[[#This Row],[Division]])&gt;0,TRUE(),FALSE())</f>
        <v>1</v>
      </c>
      <c r="L359" s="58" t="str">
        <f>RIGHT(Player_1[[#This Row],[Date]],4)</f>
        <v>2022</v>
      </c>
      <c r="M359" s="58" t="str">
        <f>LEFT(Player_1[[#This Row],[Date]],FIND("-",Player_1[[#This Row],[Date]],1)-1)</f>
        <v>21</v>
      </c>
      <c r="N359" s="58" t="str">
        <f>MID(Player_1[[#This Row],[Date]],FIND("-",Player_1[[#This Row],[Date]],1)+1,3)</f>
        <v>Jul</v>
      </c>
      <c r="O359" s="5">
        <f>DATEVALUE(Player_1[[#This Row],[Month]]&amp;" "&amp;Player_1[[#This Row],[Day]]&amp;", "&amp;Player_1[[#This Row],[Year]])</f>
        <v>44763</v>
      </c>
      <c r="P359" s="58">
        <f>COUNTIFS(A:A,Player_1[[#This Row],[Tournament]],E:E,Player_1[[#This Row],[Round]])</f>
        <v>1</v>
      </c>
      <c r="Q359" s="58" t="str">
        <f t="shared" si="5"/>
        <v>2022 European Open presented by Discmania</v>
      </c>
      <c r="R359" s="58">
        <f>SUMIFS('Player 2 Rounds'!F:F,'Player 2 Rounds'!Q:Q,Q359,'Player 2 Rounds'!E:E,E359)</f>
        <v>52</v>
      </c>
      <c r="S359" s="58">
        <f>IF(AND(Player_1[[#This Row],[Opponent Score]]&gt;0,Player_1[[#This Row],[Opponent Score]]&gt;Player_1[[#This Row],[Score]],K:K=TRUE())=TRUE(),1,0)</f>
        <v>0</v>
      </c>
    </row>
    <row r="360" spans="1:19" x14ac:dyDescent="0.25">
      <c r="A360" s="58" t="s">
        <v>710</v>
      </c>
      <c r="B360" s="58" t="s">
        <v>9</v>
      </c>
      <c r="C360" s="58" t="s">
        <v>711</v>
      </c>
      <c r="D360" s="58" t="s">
        <v>17</v>
      </c>
      <c r="E360" s="58">
        <v>1</v>
      </c>
      <c r="F360">
        <v>60</v>
      </c>
      <c r="G360">
        <v>995</v>
      </c>
      <c r="H360" s="58" t="s">
        <v>11</v>
      </c>
      <c r="I360" s="58" t="s">
        <v>11</v>
      </c>
      <c r="J360" s="58" t="b">
        <f>IF(COUNTIFS('Player 2 Rounds'!A:A,Player_1[[#This Row],[Tournament]],'Player 2 Rounds'!C:C,Player_1[[#This Row],[Date]])&gt;0,TRUE(),FALSE())</f>
        <v>1</v>
      </c>
      <c r="K360" s="58" t="b">
        <f>IF(COUNTIFS('Player 2 Rounds'!A:A,Player_1[[#This Row],[Tournament]],'Player 2 Rounds'!C:C,Player_1[[#This Row],[Date]],'Player 2 Rounds'!D:D,Player_1[[#This Row],[Division]])&gt;0,TRUE(),FALSE())</f>
        <v>1</v>
      </c>
      <c r="L360" s="58" t="str">
        <f>RIGHT(Player_1[[#This Row],[Date]],4)</f>
        <v>2019</v>
      </c>
      <c r="M360" s="58" t="str">
        <f>LEFT(Player_1[[#This Row],[Date]],FIND("-",Player_1[[#This Row],[Date]],1)-1)</f>
        <v>12</v>
      </c>
      <c r="N360" s="58" t="str">
        <f>MID(Player_1[[#This Row],[Date]],FIND("-",Player_1[[#This Row],[Date]],1)+1,3)</f>
        <v>Sep</v>
      </c>
      <c r="O360" s="5">
        <f>DATEVALUE(Player_1[[#This Row],[Month]]&amp;" "&amp;Player_1[[#This Row],[Day]]&amp;", "&amp;Player_1[[#This Row],[Year]])</f>
        <v>43720</v>
      </c>
      <c r="P360" s="58">
        <f>COUNTIFS(A:A,Player_1[[#This Row],[Tournament]],E:E,Player_1[[#This Row],[Round]])</f>
        <v>1</v>
      </c>
      <c r="Q360" s="58" t="str">
        <f t="shared" si="5"/>
        <v>2019 DGPT - Discraft's Green Mountain Championship @ Smugglers' Notch Resort</v>
      </c>
      <c r="R360" s="58">
        <f>SUMIFS('Player 2 Rounds'!F:F,'Player 2 Rounds'!Q:Q,Q360,'Player 2 Rounds'!E:E,E360)</f>
        <v>52</v>
      </c>
      <c r="S360" s="58">
        <f>IF(AND(Player_1[[#This Row],[Opponent Score]]&gt;0,Player_1[[#This Row],[Opponent Score]]&gt;Player_1[[#This Row],[Score]],K:K=TRUE())=TRUE(),1,0)</f>
        <v>0</v>
      </c>
    </row>
    <row r="361" spans="1:19" x14ac:dyDescent="0.25">
      <c r="A361" s="58" t="s">
        <v>736</v>
      </c>
      <c r="B361" s="58" t="s">
        <v>9</v>
      </c>
      <c r="C361" s="58" t="s">
        <v>737</v>
      </c>
      <c r="D361" s="58" t="s">
        <v>17</v>
      </c>
      <c r="E361" s="58">
        <v>1</v>
      </c>
      <c r="F361">
        <v>46</v>
      </c>
      <c r="G361">
        <v>1047</v>
      </c>
      <c r="H361" s="58" t="s">
        <v>11</v>
      </c>
      <c r="I361" s="58" t="s">
        <v>11</v>
      </c>
      <c r="J361" s="58" t="b">
        <f>IF(COUNTIFS('Player 2 Rounds'!A:A,Player_1[[#This Row],[Tournament]],'Player 2 Rounds'!C:C,Player_1[[#This Row],[Date]])&gt;0,TRUE(),FALSE())</f>
        <v>1</v>
      </c>
      <c r="K361" s="58" t="b">
        <f>IF(COUNTIFS('Player 2 Rounds'!A:A,Player_1[[#This Row],[Tournament]],'Player 2 Rounds'!C:C,Player_1[[#This Row],[Date]],'Player 2 Rounds'!D:D,Player_1[[#This Row],[Division]])&gt;0,TRUE(),FALSE())</f>
        <v>1</v>
      </c>
      <c r="L361" s="58" t="str">
        <f>RIGHT(Player_1[[#This Row],[Date]],4)</f>
        <v>2020</v>
      </c>
      <c r="M361" s="58" t="str">
        <f>LEFT(Player_1[[#This Row],[Date]],FIND("-",Player_1[[#This Row],[Date]],1)-1)</f>
        <v>27</v>
      </c>
      <c r="N361" s="58" t="str">
        <f>MID(Player_1[[#This Row],[Date]],FIND("-",Player_1[[#This Row],[Date]],1)+1,3)</f>
        <v>Feb</v>
      </c>
      <c r="O361" s="5">
        <f>DATEVALUE(Player_1[[#This Row],[Month]]&amp;" "&amp;Player_1[[#This Row],[Day]]&amp;", "&amp;Player_1[[#This Row],[Year]])</f>
        <v>43888</v>
      </c>
      <c r="P361" s="58">
        <f>COUNTIFS(A:A,Player_1[[#This Row],[Tournament]],E:E,Player_1[[#This Row],[Round]])</f>
        <v>1</v>
      </c>
      <c r="Q361" s="58" t="str">
        <f t="shared" si="5"/>
        <v>2020 DGPT - The Memorial Championship presented by Discraft</v>
      </c>
      <c r="R361" s="58">
        <f>SUMIFS('Player 2 Rounds'!F:F,'Player 2 Rounds'!Q:Q,Q361,'Player 2 Rounds'!E:E,E361)</f>
        <v>41</v>
      </c>
      <c r="S361" s="58">
        <f>IF(AND(Player_1[[#This Row],[Opponent Score]]&gt;0,Player_1[[#This Row],[Opponent Score]]&gt;Player_1[[#This Row],[Score]],K:K=TRUE())=TRUE(),1,0)</f>
        <v>0</v>
      </c>
    </row>
    <row r="362" spans="1:19" x14ac:dyDescent="0.25">
      <c r="A362" s="58" t="s">
        <v>353</v>
      </c>
      <c r="B362" s="58" t="s">
        <v>9</v>
      </c>
      <c r="C362" s="58" t="s">
        <v>354</v>
      </c>
      <c r="D362" s="58" t="s">
        <v>17</v>
      </c>
      <c r="E362" s="58">
        <v>1</v>
      </c>
      <c r="F362">
        <v>68</v>
      </c>
      <c r="G362">
        <v>1004</v>
      </c>
      <c r="H362" s="58" t="s">
        <v>11</v>
      </c>
      <c r="I362" s="58" t="s">
        <v>11</v>
      </c>
      <c r="J362" s="58" t="b">
        <f>IF(COUNTIFS('Player 2 Rounds'!A:A,Player_1[[#This Row],[Tournament]],'Player 2 Rounds'!C:C,Player_1[[#This Row],[Date]])&gt;0,TRUE(),FALSE())</f>
        <v>1</v>
      </c>
      <c r="K362" s="58" t="b">
        <f>IF(COUNTIFS('Player 2 Rounds'!A:A,Player_1[[#This Row],[Tournament]],'Player 2 Rounds'!C:C,Player_1[[#This Row],[Date]],'Player 2 Rounds'!D:D,Player_1[[#This Row],[Division]])&gt;0,TRUE(),FALSE())</f>
        <v>1</v>
      </c>
      <c r="L362" s="58" t="str">
        <f>RIGHT(Player_1[[#This Row],[Date]],4)</f>
        <v>2011</v>
      </c>
      <c r="M362" s="58" t="str">
        <f>LEFT(Player_1[[#This Row],[Date]],FIND("-",Player_1[[#This Row],[Date]],1)-1)</f>
        <v>25</v>
      </c>
      <c r="N362" s="58" t="str">
        <f>MID(Player_1[[#This Row],[Date]],FIND("-",Player_1[[#This Row],[Date]],1)+1,3)</f>
        <v>Feb</v>
      </c>
      <c r="O362" s="5">
        <f>DATEVALUE(Player_1[[#This Row],[Month]]&amp;" "&amp;Player_1[[#This Row],[Day]]&amp;", "&amp;Player_1[[#This Row],[Year]])</f>
        <v>40599</v>
      </c>
      <c r="P362" s="58">
        <f>COUNTIFS(A:A,Player_1[[#This Row],[Tournament]],E:E,Player_1[[#This Row],[Round]])</f>
        <v>1</v>
      </c>
      <c r="Q362" s="58" t="str">
        <f t="shared" si="5"/>
        <v>2011 Gentlemen's Club Challenge Presented by DiscGolfValues.com Pro Weekend</v>
      </c>
      <c r="R362" s="58">
        <f>SUMIFS('Player 2 Rounds'!F:F,'Player 2 Rounds'!Q:Q,Q362,'Player 2 Rounds'!E:E,E362)</f>
        <v>69</v>
      </c>
      <c r="S362" s="58">
        <f>IF(AND(Player_1[[#This Row],[Opponent Score]]&gt;0,Player_1[[#This Row],[Opponent Score]]&gt;Player_1[[#This Row],[Score]],K:K=TRUE())=TRUE(),1,0)</f>
        <v>1</v>
      </c>
    </row>
    <row r="363" spans="1:19" x14ac:dyDescent="0.25">
      <c r="A363" s="58" t="s">
        <v>93</v>
      </c>
      <c r="B363" s="58" t="s">
        <v>58</v>
      </c>
      <c r="C363" s="58" t="s">
        <v>94</v>
      </c>
      <c r="D363" s="58" t="s">
        <v>17</v>
      </c>
      <c r="E363" s="58">
        <v>1</v>
      </c>
      <c r="F363">
        <v>52</v>
      </c>
      <c r="G363">
        <v>1032</v>
      </c>
      <c r="H363" s="58" t="s">
        <v>11</v>
      </c>
      <c r="I363" s="58" t="s">
        <v>11</v>
      </c>
      <c r="J363" s="58" t="b">
        <f>IF(COUNTIFS('Player 2 Rounds'!A:A,Player_1[[#This Row],[Tournament]],'Player 2 Rounds'!C:C,Player_1[[#This Row],[Date]])&gt;0,TRUE(),FALSE())</f>
        <v>1</v>
      </c>
      <c r="K363" s="58" t="b">
        <f>IF(COUNTIFS('Player 2 Rounds'!A:A,Player_1[[#This Row],[Tournament]],'Player 2 Rounds'!C:C,Player_1[[#This Row],[Date]],'Player 2 Rounds'!D:D,Player_1[[#This Row],[Division]])&gt;0,TRUE(),FALSE())</f>
        <v>1</v>
      </c>
      <c r="L363" s="58" t="str">
        <f>RIGHT(Player_1[[#This Row],[Date]],4)</f>
        <v>2011</v>
      </c>
      <c r="M363" s="58" t="str">
        <f>LEFT(Player_1[[#This Row],[Date]],FIND("-",Player_1[[#This Row],[Date]],1)-1)</f>
        <v>2</v>
      </c>
      <c r="N363" s="58" t="str">
        <f>MID(Player_1[[#This Row],[Date]],FIND("-",Player_1[[#This Row],[Date]],1)+1,3)</f>
        <v>Mar</v>
      </c>
      <c r="O363" s="5">
        <f>DATEVALUE(Player_1[[#This Row],[Month]]&amp;" "&amp;Player_1[[#This Row],[Day]]&amp;", "&amp;Player_1[[#This Row],[Year]])</f>
        <v>40604</v>
      </c>
      <c r="P363" s="58">
        <f>COUNTIFS(A:A,Player_1[[#This Row],[Tournament]],E:E,Player_1[[#This Row],[Round]])</f>
        <v>2</v>
      </c>
      <c r="Q363" s="58" t="str">
        <f t="shared" si="5"/>
        <v>2011 The Memorial Championship presented by Discraft</v>
      </c>
      <c r="R363" s="58">
        <f>SUMIFS('Player 2 Rounds'!F:F,'Player 2 Rounds'!Q:Q,Q363,'Player 2 Rounds'!E:E,E363)</f>
        <v>47</v>
      </c>
      <c r="S363" s="58">
        <f>IF(AND(Player_1[[#This Row],[Opponent Score]]&gt;0,Player_1[[#This Row],[Opponent Score]]&gt;Player_1[[#This Row],[Score]],K:K=TRUE())=TRUE(),1,0)</f>
        <v>0</v>
      </c>
    </row>
    <row r="364" spans="1:19" x14ac:dyDescent="0.25">
      <c r="A364" s="58" t="s">
        <v>1081</v>
      </c>
      <c r="B364" s="58" t="s">
        <v>9</v>
      </c>
      <c r="C364" s="58" t="s">
        <v>1082</v>
      </c>
      <c r="D364" s="58" t="s">
        <v>17</v>
      </c>
      <c r="E364" s="58">
        <v>1</v>
      </c>
      <c r="F364">
        <v>56</v>
      </c>
      <c r="G364">
        <v>988</v>
      </c>
      <c r="H364" s="58" t="s">
        <v>11</v>
      </c>
      <c r="I364" s="58" t="s">
        <v>11</v>
      </c>
      <c r="J364" s="58" t="b">
        <f>IF(COUNTIFS('Player 2 Rounds'!A:A,Player_1[[#This Row],[Tournament]],'Player 2 Rounds'!C:C,Player_1[[#This Row],[Date]])&gt;0,TRUE(),FALSE())</f>
        <v>0</v>
      </c>
      <c r="K364" s="58" t="b">
        <f>IF(COUNTIFS('Player 2 Rounds'!A:A,Player_1[[#This Row],[Tournament]],'Player 2 Rounds'!C:C,Player_1[[#This Row],[Date]],'Player 2 Rounds'!D:D,Player_1[[#This Row],[Division]])&gt;0,TRUE(),FALSE())</f>
        <v>0</v>
      </c>
      <c r="L364" s="58" t="str">
        <f>RIGHT(Player_1[[#This Row],[Date]],4)</f>
        <v>2009</v>
      </c>
      <c r="M364" s="58" t="str">
        <f>LEFT(Player_1[[#This Row],[Date]],FIND("-",Player_1[[#This Row],[Date]],1)-1)</f>
        <v>4</v>
      </c>
      <c r="N364" s="58" t="str">
        <f>MID(Player_1[[#This Row],[Date]],FIND("-",Player_1[[#This Row],[Date]],1)+1,3)</f>
        <v>Jul</v>
      </c>
      <c r="O364" s="5">
        <f>DATEVALUE(Player_1[[#This Row],[Month]]&amp;" "&amp;Player_1[[#This Row],[Day]]&amp;", "&amp;Player_1[[#This Row],[Year]])</f>
        <v>39998</v>
      </c>
      <c r="P364" s="58">
        <f>COUNTIFS(A:A,Player_1[[#This Row],[Tournament]],E:E,Player_1[[#This Row],[Round]])</f>
        <v>1</v>
      </c>
      <c r="Q364" s="58" t="str">
        <f t="shared" si="5"/>
        <v>2009 Roscoe's Revenge Presented by iCandi Graphics (Pro)</v>
      </c>
      <c r="R364" s="58">
        <f>SUMIFS('Player 2 Rounds'!F:F,'Player 2 Rounds'!Q:Q,Q364,'Player 2 Rounds'!E:E,E364)</f>
        <v>0</v>
      </c>
      <c r="S364" s="58">
        <f>IF(AND(Player_1[[#This Row],[Opponent Score]]&gt;0,Player_1[[#This Row],[Opponent Score]]&gt;Player_1[[#This Row],[Score]],K:K=TRUE())=TRUE(),1,0)</f>
        <v>0</v>
      </c>
    </row>
    <row r="365" spans="1:19" x14ac:dyDescent="0.25">
      <c r="A365" s="58" t="s">
        <v>625</v>
      </c>
      <c r="B365" s="58" t="s">
        <v>626</v>
      </c>
      <c r="C365" s="58" t="s">
        <v>627</v>
      </c>
      <c r="D365" s="58" t="s">
        <v>17</v>
      </c>
      <c r="E365" s="58">
        <v>1</v>
      </c>
      <c r="F365">
        <v>65</v>
      </c>
      <c r="G365">
        <v>1025</v>
      </c>
      <c r="H365" s="58" t="s">
        <v>10</v>
      </c>
      <c r="I365" s="58" t="s">
        <v>10</v>
      </c>
      <c r="J365" s="58" t="b">
        <f>IF(COUNTIFS('Player 2 Rounds'!A:A,Player_1[[#This Row],[Tournament]],'Player 2 Rounds'!C:C,Player_1[[#This Row],[Date]])&gt;0,TRUE(),FALSE())</f>
        <v>1</v>
      </c>
      <c r="K365" s="58" t="b">
        <f>IF(COUNTIFS('Player 2 Rounds'!A:A,Player_1[[#This Row],[Tournament]],'Player 2 Rounds'!C:C,Player_1[[#This Row],[Date]],'Player 2 Rounds'!D:D,Player_1[[#This Row],[Division]])&gt;0,TRUE(),FALSE())</f>
        <v>1</v>
      </c>
      <c r="L365" s="58" t="str">
        <f>RIGHT(Player_1[[#This Row],[Date]],4)</f>
        <v>2022</v>
      </c>
      <c r="M365" s="58" t="str">
        <f>LEFT(Player_1[[#This Row],[Date]],FIND("-",Player_1[[#This Row],[Date]],1)-1)</f>
        <v>8</v>
      </c>
      <c r="N365" s="58" t="str">
        <f>MID(Player_1[[#This Row],[Date]],FIND("-",Player_1[[#This Row],[Date]],1)+1,3)</f>
        <v>Jul</v>
      </c>
      <c r="O365" s="5">
        <f>DATEVALUE(Player_1[[#This Row],[Month]]&amp;" "&amp;Player_1[[#This Row],[Day]]&amp;", "&amp;Player_1[[#This Row],[Year]])</f>
        <v>44750</v>
      </c>
      <c r="P365" s="58">
        <f>COUNTIFS(A:A,Player_1[[#This Row],[Tournament]],E:E,Player_1[[#This Row],[Round]])</f>
        <v>1</v>
      </c>
      <c r="Q365" s="58" t="str">
        <f t="shared" si="5"/>
        <v>2022 DGPT - LWS Open at Idlewild presented by Dynamic Discs &amp; The Nati</v>
      </c>
      <c r="R365" s="58">
        <f>SUMIFS('Player 2 Rounds'!F:F,'Player 2 Rounds'!Q:Q,Q365,'Player 2 Rounds'!E:E,E365)</f>
        <v>63</v>
      </c>
      <c r="S365" s="58">
        <f>IF(AND(Player_1[[#This Row],[Opponent Score]]&gt;0,Player_1[[#This Row],[Opponent Score]]&gt;Player_1[[#This Row],[Score]],K:K=TRUE())=TRUE(),1,0)</f>
        <v>0</v>
      </c>
    </row>
    <row r="366" spans="1:19" x14ac:dyDescent="0.25">
      <c r="A366" s="58" t="s">
        <v>1083</v>
      </c>
      <c r="B366" s="58" t="s">
        <v>9</v>
      </c>
      <c r="C366" s="58" t="s">
        <v>1084</v>
      </c>
      <c r="D366" s="58" t="s">
        <v>17</v>
      </c>
      <c r="E366" s="58">
        <v>1</v>
      </c>
      <c r="F366">
        <v>49</v>
      </c>
      <c r="G366">
        <v>1035</v>
      </c>
      <c r="H366" s="58" t="s">
        <v>11</v>
      </c>
      <c r="I366" s="58" t="s">
        <v>11</v>
      </c>
      <c r="J366" s="58" t="b">
        <f>IF(COUNTIFS('Player 2 Rounds'!A:A,Player_1[[#This Row],[Tournament]],'Player 2 Rounds'!C:C,Player_1[[#This Row],[Date]])&gt;0,TRUE(),FALSE())</f>
        <v>0</v>
      </c>
      <c r="K366" s="58" t="b">
        <f>IF(COUNTIFS('Player 2 Rounds'!A:A,Player_1[[#This Row],[Tournament]],'Player 2 Rounds'!C:C,Player_1[[#This Row],[Date]],'Player 2 Rounds'!D:D,Player_1[[#This Row],[Division]])&gt;0,TRUE(),FALSE())</f>
        <v>0</v>
      </c>
      <c r="L366" s="58" t="str">
        <f>RIGHT(Player_1[[#This Row],[Date]],4)</f>
        <v>2020</v>
      </c>
      <c r="M366" s="58" t="str">
        <f>LEFT(Player_1[[#This Row],[Date]],FIND("-",Player_1[[#This Row],[Date]],1)-1)</f>
        <v>20</v>
      </c>
      <c r="N366" s="58" t="str">
        <f>MID(Player_1[[#This Row],[Date]],FIND("-",Player_1[[#This Row],[Date]],1)+1,3)</f>
        <v>Feb</v>
      </c>
      <c r="O366" s="5">
        <f>DATEVALUE(Player_1[[#This Row],[Month]]&amp;" "&amp;Player_1[[#This Row],[Day]]&amp;", "&amp;Player_1[[#This Row],[Year]])</f>
        <v>43881</v>
      </c>
      <c r="P366" s="58">
        <f>COUNTIFS(A:A,Player_1[[#This Row],[Tournament]],E:E,Player_1[[#This Row],[Round]])</f>
        <v>1</v>
      </c>
      <c r="Q366" s="58" t="str">
        <f t="shared" si="5"/>
        <v>2020 Las Vegas Challenge presented by Innova Champion Discs</v>
      </c>
      <c r="R366" s="58">
        <f>SUMIFS('Player 2 Rounds'!F:F,'Player 2 Rounds'!Q:Q,Q366,'Player 2 Rounds'!E:E,E366)</f>
        <v>0</v>
      </c>
      <c r="S366" s="58">
        <f>IF(AND(Player_1[[#This Row],[Opponent Score]]&gt;0,Player_1[[#This Row],[Opponent Score]]&gt;Player_1[[#This Row],[Score]],K:K=TRUE())=TRUE(),1,0)</f>
        <v>0</v>
      </c>
    </row>
    <row r="367" spans="1:19" x14ac:dyDescent="0.25">
      <c r="A367" s="58" t="s">
        <v>1085</v>
      </c>
      <c r="B367" s="58" t="s">
        <v>9</v>
      </c>
      <c r="C367" s="58" t="s">
        <v>1086</v>
      </c>
      <c r="D367" s="58" t="s">
        <v>16</v>
      </c>
      <c r="E367" s="58">
        <v>1</v>
      </c>
      <c r="F367">
        <v>61</v>
      </c>
      <c r="G367">
        <v>926</v>
      </c>
      <c r="H367" s="58" t="s">
        <v>11</v>
      </c>
      <c r="I367" s="58" t="s">
        <v>11</v>
      </c>
      <c r="J367" s="58" t="b">
        <f>IF(COUNTIFS('Player 2 Rounds'!A:A,Player_1[[#This Row],[Tournament]],'Player 2 Rounds'!C:C,Player_1[[#This Row],[Date]])&gt;0,TRUE(),FALSE())</f>
        <v>0</v>
      </c>
      <c r="K367" s="58" t="b">
        <f>IF(COUNTIFS('Player 2 Rounds'!A:A,Player_1[[#This Row],[Tournament]],'Player 2 Rounds'!C:C,Player_1[[#This Row],[Date]],'Player 2 Rounds'!D:D,Player_1[[#This Row],[Division]])&gt;0,TRUE(),FALSE())</f>
        <v>0</v>
      </c>
      <c r="L367" s="58" t="str">
        <f>RIGHT(Player_1[[#This Row],[Date]],4)</f>
        <v>2009</v>
      </c>
      <c r="M367" s="58" t="str">
        <f>LEFT(Player_1[[#This Row],[Date]],FIND("-",Player_1[[#This Row],[Date]],1)-1)</f>
        <v>11</v>
      </c>
      <c r="N367" s="58" t="str">
        <f>MID(Player_1[[#This Row],[Date]],FIND("-",Player_1[[#This Row],[Date]],1)+1,3)</f>
        <v>Jul</v>
      </c>
      <c r="O367" s="5">
        <f>DATEVALUE(Player_1[[#This Row],[Month]]&amp;" "&amp;Player_1[[#This Row],[Day]]&amp;", "&amp;Player_1[[#This Row],[Year]])</f>
        <v>40005</v>
      </c>
      <c r="P367" s="58">
        <f>COUNTIFS(A:A,Player_1[[#This Row],[Tournament]],E:E,Player_1[[#This Row],[Round]])</f>
        <v>1</v>
      </c>
      <c r="Q367" s="58" t="str">
        <f t="shared" si="5"/>
        <v>2009 The Brent Hambrick Memorial Open</v>
      </c>
      <c r="R367" s="58">
        <f>SUMIFS('Player 2 Rounds'!F:F,'Player 2 Rounds'!Q:Q,Q367,'Player 2 Rounds'!E:E,E367)</f>
        <v>0</v>
      </c>
      <c r="S367" s="58">
        <f>IF(AND(Player_1[[#This Row],[Opponent Score]]&gt;0,Player_1[[#This Row],[Opponent Score]]&gt;Player_1[[#This Row],[Score]],K:K=TRUE())=TRUE(),1,0)</f>
        <v>0</v>
      </c>
    </row>
    <row r="368" spans="1:19" x14ac:dyDescent="0.25">
      <c r="A368" s="58" t="s">
        <v>1087</v>
      </c>
      <c r="B368" s="58" t="s">
        <v>12</v>
      </c>
      <c r="C368" s="58" t="s">
        <v>1088</v>
      </c>
      <c r="D368" s="58" t="s">
        <v>17</v>
      </c>
      <c r="E368" s="58">
        <v>1</v>
      </c>
      <c r="F368">
        <v>54</v>
      </c>
      <c r="G368">
        <v>981</v>
      </c>
      <c r="H368" s="58" t="s">
        <v>11</v>
      </c>
      <c r="I368" s="58" t="s">
        <v>11</v>
      </c>
      <c r="J368" s="58" t="b">
        <f>IF(COUNTIFS('Player 2 Rounds'!A:A,Player_1[[#This Row],[Tournament]],'Player 2 Rounds'!C:C,Player_1[[#This Row],[Date]])&gt;0,TRUE(),FALSE())</f>
        <v>0</v>
      </c>
      <c r="K368" s="58" t="b">
        <f>IF(COUNTIFS('Player 2 Rounds'!A:A,Player_1[[#This Row],[Tournament]],'Player 2 Rounds'!C:C,Player_1[[#This Row],[Date]],'Player 2 Rounds'!D:D,Player_1[[#This Row],[Division]])&gt;0,TRUE(),FALSE())</f>
        <v>0</v>
      </c>
      <c r="L368" s="58" t="str">
        <f>RIGHT(Player_1[[#This Row],[Date]],4)</f>
        <v>2011</v>
      </c>
      <c r="M368" s="58" t="str">
        <f>LEFT(Player_1[[#This Row],[Date]],FIND("-",Player_1[[#This Row],[Date]],1)-1)</f>
        <v>13</v>
      </c>
      <c r="N368" s="58" t="str">
        <f>MID(Player_1[[#This Row],[Date]],FIND("-",Player_1[[#This Row],[Date]],1)+1,3)</f>
        <v>Mar</v>
      </c>
      <c r="O368" s="5">
        <f>DATEVALUE(Player_1[[#This Row],[Month]]&amp;" "&amp;Player_1[[#This Row],[Day]]&amp;", "&amp;Player_1[[#This Row],[Year]])</f>
        <v>40615</v>
      </c>
      <c r="P368" s="58">
        <f>COUNTIFS(A:A,Player_1[[#This Row],[Tournament]],E:E,Player_1[[#This Row],[Round]])</f>
        <v>1</v>
      </c>
      <c r="Q368" s="58" t="str">
        <f t="shared" si="5"/>
        <v>2011 Frozen Finger Fairway Charity Tour - Final</v>
      </c>
      <c r="R368" s="58">
        <f>SUMIFS('Player 2 Rounds'!F:F,'Player 2 Rounds'!Q:Q,Q368,'Player 2 Rounds'!E:E,E368)</f>
        <v>0</v>
      </c>
      <c r="S368" s="58">
        <f>IF(AND(Player_1[[#This Row],[Opponent Score]]&gt;0,Player_1[[#This Row],[Opponent Score]]&gt;Player_1[[#This Row],[Score]],K:K=TRUE())=TRUE(),1,0)</f>
        <v>0</v>
      </c>
    </row>
    <row r="369" spans="1:19" x14ac:dyDescent="0.25">
      <c r="A369" s="58" t="s">
        <v>685</v>
      </c>
      <c r="B369" s="58" t="s">
        <v>9</v>
      </c>
      <c r="C369" s="58" t="s">
        <v>701</v>
      </c>
      <c r="D369" s="58" t="s">
        <v>17</v>
      </c>
      <c r="E369" s="58">
        <v>1</v>
      </c>
      <c r="F369">
        <v>57</v>
      </c>
      <c r="G369">
        <v>1067</v>
      </c>
      <c r="H369" s="58" t="s">
        <v>11</v>
      </c>
      <c r="I369" s="58" t="s">
        <v>11</v>
      </c>
      <c r="J369" s="58" t="b">
        <f>IF(COUNTIFS('Player 2 Rounds'!A:A,Player_1[[#This Row],[Tournament]],'Player 2 Rounds'!C:C,Player_1[[#This Row],[Date]])&gt;0,TRUE(),FALSE())</f>
        <v>1</v>
      </c>
      <c r="K369" s="58" t="b">
        <f>IF(COUNTIFS('Player 2 Rounds'!A:A,Player_1[[#This Row],[Tournament]],'Player 2 Rounds'!C:C,Player_1[[#This Row],[Date]],'Player 2 Rounds'!D:D,Player_1[[#This Row],[Division]])&gt;0,TRUE(),FALSE())</f>
        <v>1</v>
      </c>
      <c r="L369" s="58" t="str">
        <f>RIGHT(Player_1[[#This Row],[Date]],4)</f>
        <v>2020</v>
      </c>
      <c r="M369" s="58" t="str">
        <f>LEFT(Player_1[[#This Row],[Date]],FIND("-",Player_1[[#This Row],[Date]],1)-1)</f>
        <v>26</v>
      </c>
      <c r="N369" s="58" t="str">
        <f>MID(Player_1[[#This Row],[Date]],FIND("-",Player_1[[#This Row],[Date]],1)+1,3)</f>
        <v>Jun</v>
      </c>
      <c r="O369" s="5">
        <f>DATEVALUE(Player_1[[#This Row],[Month]]&amp;" "&amp;Player_1[[#This Row],[Day]]&amp;", "&amp;Player_1[[#This Row],[Year]])</f>
        <v>44008</v>
      </c>
      <c r="P369" s="58">
        <f>COUNTIFS(A:A,Player_1[[#This Row],[Tournament]],E:E,Player_1[[#This Row],[Round]])</f>
        <v>2</v>
      </c>
      <c r="Q369" s="58" t="str">
        <f t="shared" si="5"/>
        <v>2020 DGPT - Dynamic Discs Open</v>
      </c>
      <c r="R369" s="58">
        <f>SUMIFS('Player 2 Rounds'!F:F,'Player 2 Rounds'!Q:Q,Q369,'Player 2 Rounds'!E:E,E369)</f>
        <v>54</v>
      </c>
      <c r="S369" s="58">
        <f>IF(AND(Player_1[[#This Row],[Opponent Score]]&gt;0,Player_1[[#This Row],[Opponent Score]]&gt;Player_1[[#This Row],[Score]],K:K=TRUE())=TRUE(),1,0)</f>
        <v>0</v>
      </c>
    </row>
    <row r="370" spans="1:19" x14ac:dyDescent="0.25">
      <c r="A370" s="58" t="s">
        <v>1089</v>
      </c>
      <c r="B370" s="58" t="s">
        <v>934</v>
      </c>
      <c r="C370" s="58" t="s">
        <v>1090</v>
      </c>
      <c r="D370" s="58" t="s">
        <v>16</v>
      </c>
      <c r="E370" s="58">
        <v>1</v>
      </c>
      <c r="F370">
        <v>69</v>
      </c>
      <c r="G370">
        <v>917</v>
      </c>
      <c r="H370" s="58" t="s">
        <v>11</v>
      </c>
      <c r="I370" s="58" t="s">
        <v>11</v>
      </c>
      <c r="J370" s="58" t="b">
        <f>IF(COUNTIFS('Player 2 Rounds'!A:A,Player_1[[#This Row],[Tournament]],'Player 2 Rounds'!C:C,Player_1[[#This Row],[Date]])&gt;0,TRUE(),FALSE())</f>
        <v>0</v>
      </c>
      <c r="K370" s="58" t="b">
        <f>IF(COUNTIFS('Player 2 Rounds'!A:A,Player_1[[#This Row],[Tournament]],'Player 2 Rounds'!C:C,Player_1[[#This Row],[Date]],'Player 2 Rounds'!D:D,Player_1[[#This Row],[Division]])&gt;0,TRUE(),FALSE())</f>
        <v>0</v>
      </c>
      <c r="L370" s="58" t="str">
        <f>RIGHT(Player_1[[#This Row],[Date]],4)</f>
        <v>2009</v>
      </c>
      <c r="M370" s="58" t="str">
        <f>LEFT(Player_1[[#This Row],[Date]],FIND("-",Player_1[[#This Row],[Date]],1)-1)</f>
        <v>23</v>
      </c>
      <c r="N370" s="58" t="str">
        <f>MID(Player_1[[#This Row],[Date]],FIND("-",Player_1[[#This Row],[Date]],1)+1,3)</f>
        <v>May</v>
      </c>
      <c r="O370" s="5">
        <f>DATEVALUE(Player_1[[#This Row],[Month]]&amp;" "&amp;Player_1[[#This Row],[Day]]&amp;", "&amp;Player_1[[#This Row],[Year]])</f>
        <v>39956</v>
      </c>
      <c r="P370" s="58">
        <f>COUNTIFS(A:A,Player_1[[#This Row],[Tournament]],E:E,Player_1[[#This Row],[Round]])</f>
        <v>1</v>
      </c>
      <c r="Q370" s="58" t="str">
        <f t="shared" si="5"/>
        <v>2009 7th Annual Vienna Open</v>
      </c>
      <c r="R370" s="58">
        <f>SUMIFS('Player 2 Rounds'!F:F,'Player 2 Rounds'!Q:Q,Q370,'Player 2 Rounds'!E:E,E370)</f>
        <v>0</v>
      </c>
      <c r="S370" s="58">
        <f>IF(AND(Player_1[[#This Row],[Opponent Score]]&gt;0,Player_1[[#This Row],[Opponent Score]]&gt;Player_1[[#This Row],[Score]],K:K=TRUE())=TRUE(),1,0)</f>
        <v>0</v>
      </c>
    </row>
    <row r="371" spans="1:19" x14ac:dyDescent="0.25">
      <c r="A371" s="58" t="s">
        <v>1091</v>
      </c>
      <c r="B371" s="58" t="s">
        <v>12</v>
      </c>
      <c r="C371" s="58" t="s">
        <v>1092</v>
      </c>
      <c r="D371" s="58" t="s">
        <v>17</v>
      </c>
      <c r="E371" s="58">
        <v>1</v>
      </c>
      <c r="F371">
        <v>61</v>
      </c>
      <c r="G371">
        <v>968</v>
      </c>
      <c r="H371" s="58" t="s">
        <v>11</v>
      </c>
      <c r="I371" s="58" t="s">
        <v>11</v>
      </c>
      <c r="J371" s="58" t="b">
        <f>IF(COUNTIFS('Player 2 Rounds'!A:A,Player_1[[#This Row],[Tournament]],'Player 2 Rounds'!C:C,Player_1[[#This Row],[Date]])&gt;0,TRUE(),FALSE())</f>
        <v>0</v>
      </c>
      <c r="K371" s="58" t="b">
        <f>IF(COUNTIFS('Player 2 Rounds'!A:A,Player_1[[#This Row],[Tournament]],'Player 2 Rounds'!C:C,Player_1[[#This Row],[Date]],'Player 2 Rounds'!D:D,Player_1[[#This Row],[Division]])&gt;0,TRUE(),FALSE())</f>
        <v>0</v>
      </c>
      <c r="L371" s="58" t="str">
        <f>RIGHT(Player_1[[#This Row],[Date]],4)</f>
        <v>2011</v>
      </c>
      <c r="M371" s="58" t="str">
        <f>LEFT(Player_1[[#This Row],[Date]],FIND("-",Player_1[[#This Row],[Date]],1)-1)</f>
        <v>26</v>
      </c>
      <c r="N371" s="58" t="str">
        <f>MID(Player_1[[#This Row],[Date]],FIND("-",Player_1[[#This Row],[Date]],1)+1,3)</f>
        <v>Mar</v>
      </c>
      <c r="O371" s="5">
        <f>DATEVALUE(Player_1[[#This Row],[Month]]&amp;" "&amp;Player_1[[#This Row],[Day]]&amp;", "&amp;Player_1[[#This Row],[Year]])</f>
        <v>40628</v>
      </c>
      <c r="P371" s="58">
        <f>COUNTIFS(A:A,Player_1[[#This Row],[Tournament]],E:E,Player_1[[#This Row],[Round]])</f>
        <v>1</v>
      </c>
      <c r="Q371" s="58" t="str">
        <f t="shared" si="5"/>
        <v>2011 Falcon Thaw</v>
      </c>
      <c r="R371" s="58">
        <f>SUMIFS('Player 2 Rounds'!F:F,'Player 2 Rounds'!Q:Q,Q371,'Player 2 Rounds'!E:E,E371)</f>
        <v>0</v>
      </c>
      <c r="S371" s="58">
        <f>IF(AND(Player_1[[#This Row],[Opponent Score]]&gt;0,Player_1[[#This Row],[Opponent Score]]&gt;Player_1[[#This Row],[Score]],K:K=TRUE())=TRUE(),1,0)</f>
        <v>0</v>
      </c>
    </row>
    <row r="372" spans="1:19" x14ac:dyDescent="0.25">
      <c r="A372" s="58" t="s">
        <v>1093</v>
      </c>
      <c r="B372" s="58" t="s">
        <v>582</v>
      </c>
      <c r="C372" s="58" t="s">
        <v>1094</v>
      </c>
      <c r="D372" s="58" t="s">
        <v>17</v>
      </c>
      <c r="E372" s="58">
        <v>10</v>
      </c>
      <c r="F372">
        <v>45</v>
      </c>
      <c r="G372">
        <v>1069</v>
      </c>
      <c r="H372" s="58" t="s">
        <v>11</v>
      </c>
      <c r="I372" s="58" t="s">
        <v>11</v>
      </c>
      <c r="J372" s="58" t="b">
        <f>IF(COUNTIFS('Player 2 Rounds'!A:A,Player_1[[#This Row],[Tournament]],'Player 2 Rounds'!C:C,Player_1[[#This Row],[Date]])&gt;0,TRUE(),FALSE())</f>
        <v>0</v>
      </c>
      <c r="K372" s="58" t="b">
        <f>IF(COUNTIFS('Player 2 Rounds'!A:A,Player_1[[#This Row],[Tournament]],'Player 2 Rounds'!C:C,Player_1[[#This Row],[Date]],'Player 2 Rounds'!D:D,Player_1[[#This Row],[Division]])&gt;0,TRUE(),FALSE())</f>
        <v>0</v>
      </c>
      <c r="L372" s="58" t="str">
        <f>RIGHT(Player_1[[#This Row],[Date]],4)</f>
        <v>2015</v>
      </c>
      <c r="M372" s="58" t="str">
        <f>LEFT(Player_1[[#This Row],[Date]],FIND("-",Player_1[[#This Row],[Date]],1)-1)</f>
        <v>13</v>
      </c>
      <c r="N372" s="58" t="str">
        <f>MID(Player_1[[#This Row],[Date]],FIND("-",Player_1[[#This Row],[Date]],1)+1,3)</f>
        <v>May</v>
      </c>
      <c r="O372" s="5">
        <f>DATEVALUE(Player_1[[#This Row],[Month]]&amp;" "&amp;Player_1[[#This Row],[Day]]&amp;", "&amp;Player_1[[#This Row],[Year]])</f>
        <v>42137</v>
      </c>
      <c r="P372" s="58">
        <f>COUNTIFS(A:A,Player_1[[#This Row],[Tournament]],E:E,Player_1[[#This Row],[Round]])</f>
        <v>1</v>
      </c>
      <c r="Q372" s="58" t="str">
        <f t="shared" si="5"/>
        <v>2015 Buff Singles League</v>
      </c>
      <c r="R372" s="58">
        <f>SUMIFS('Player 2 Rounds'!F:F,'Player 2 Rounds'!Q:Q,Q372,'Player 2 Rounds'!E:E,E372)</f>
        <v>0</v>
      </c>
      <c r="S372" s="58">
        <f>IF(AND(Player_1[[#This Row],[Opponent Score]]&gt;0,Player_1[[#This Row],[Opponent Score]]&gt;Player_1[[#This Row],[Score]],K:K=TRUE())=TRUE(),1,0)</f>
        <v>0</v>
      </c>
    </row>
    <row r="373" spans="1:19" x14ac:dyDescent="0.25">
      <c r="A373" s="58" t="s">
        <v>836</v>
      </c>
      <c r="B373" s="58" t="s">
        <v>14</v>
      </c>
      <c r="C373" s="58" t="s">
        <v>837</v>
      </c>
      <c r="D373" s="58" t="s">
        <v>17</v>
      </c>
      <c r="E373" s="58">
        <v>2</v>
      </c>
      <c r="F373">
        <v>61</v>
      </c>
      <c r="G373">
        <v>1038</v>
      </c>
      <c r="H373" s="58" t="s">
        <v>11</v>
      </c>
      <c r="I373" s="58" t="s">
        <v>11</v>
      </c>
      <c r="J373" s="58" t="b">
        <f>IF(COUNTIFS('Player 2 Rounds'!A:A,Player_1[[#This Row],[Tournament]],'Player 2 Rounds'!C:C,Player_1[[#This Row],[Date]])&gt;0,TRUE(),FALSE())</f>
        <v>0</v>
      </c>
      <c r="K373" s="58" t="b">
        <f>IF(COUNTIFS('Player 2 Rounds'!A:A,Player_1[[#This Row],[Tournament]],'Player 2 Rounds'!C:C,Player_1[[#This Row],[Date]],'Player 2 Rounds'!D:D,Player_1[[#This Row],[Division]])&gt;0,TRUE(),FALSE())</f>
        <v>0</v>
      </c>
      <c r="L373" s="58" t="str">
        <f>RIGHT(Player_1[[#This Row],[Date]],4)</f>
        <v>2014</v>
      </c>
      <c r="M373" s="58" t="str">
        <f>LEFT(Player_1[[#This Row],[Date]],FIND("-",Player_1[[#This Row],[Date]],1)-1)</f>
        <v>9</v>
      </c>
      <c r="N373" s="58" t="str">
        <f>MID(Player_1[[#This Row],[Date]],FIND("-",Player_1[[#This Row],[Date]],1)+1,3)</f>
        <v>May</v>
      </c>
      <c r="O373" s="5">
        <f>DATEVALUE(Player_1[[#This Row],[Month]]&amp;" "&amp;Player_1[[#This Row],[Day]]&amp;", "&amp;Player_1[[#This Row],[Year]])</f>
        <v>41768</v>
      </c>
      <c r="P373" s="58">
        <f>COUNTIFS(A:A,Player_1[[#This Row],[Tournament]],E:E,Player_1[[#This Row],[Round]])</f>
        <v>1</v>
      </c>
      <c r="Q373" s="58" t="str">
        <f t="shared" si="5"/>
        <v>2014 The 37th Annual Grateful Disc Spring Disc Golf Tournament</v>
      </c>
      <c r="R373" s="58">
        <f>SUMIFS('Player 2 Rounds'!F:F,'Player 2 Rounds'!Q:Q,Q373,'Player 2 Rounds'!E:E,E373)</f>
        <v>0</v>
      </c>
      <c r="S373" s="58">
        <f>IF(AND(Player_1[[#This Row],[Opponent Score]]&gt;0,Player_1[[#This Row],[Opponent Score]]&gt;Player_1[[#This Row],[Score]],K:K=TRUE())=TRUE(),1,0)</f>
        <v>0</v>
      </c>
    </row>
    <row r="374" spans="1:19" x14ac:dyDescent="0.25">
      <c r="A374" s="58" t="s">
        <v>1085</v>
      </c>
      <c r="B374" s="58" t="s">
        <v>9</v>
      </c>
      <c r="C374" s="58" t="s">
        <v>1086</v>
      </c>
      <c r="D374" s="58" t="s">
        <v>16</v>
      </c>
      <c r="E374" s="58">
        <v>2</v>
      </c>
      <c r="F374">
        <v>56</v>
      </c>
      <c r="G374">
        <v>945</v>
      </c>
      <c r="H374" s="58" t="s">
        <v>11</v>
      </c>
      <c r="I374" s="58" t="s">
        <v>11</v>
      </c>
      <c r="J374" s="58" t="b">
        <f>IF(COUNTIFS('Player 2 Rounds'!A:A,Player_1[[#This Row],[Tournament]],'Player 2 Rounds'!C:C,Player_1[[#This Row],[Date]])&gt;0,TRUE(),FALSE())</f>
        <v>0</v>
      </c>
      <c r="K374" s="58" t="b">
        <f>IF(COUNTIFS('Player 2 Rounds'!A:A,Player_1[[#This Row],[Tournament]],'Player 2 Rounds'!C:C,Player_1[[#This Row],[Date]],'Player 2 Rounds'!D:D,Player_1[[#This Row],[Division]])&gt;0,TRUE(),FALSE())</f>
        <v>0</v>
      </c>
      <c r="L374" s="58" t="str">
        <f>RIGHT(Player_1[[#This Row],[Date]],4)</f>
        <v>2009</v>
      </c>
      <c r="M374" s="58" t="str">
        <f>LEFT(Player_1[[#This Row],[Date]],FIND("-",Player_1[[#This Row],[Date]],1)-1)</f>
        <v>11</v>
      </c>
      <c r="N374" s="58" t="str">
        <f>MID(Player_1[[#This Row],[Date]],FIND("-",Player_1[[#This Row],[Date]],1)+1,3)</f>
        <v>Jul</v>
      </c>
      <c r="O374" s="5">
        <f>DATEVALUE(Player_1[[#This Row],[Month]]&amp;" "&amp;Player_1[[#This Row],[Day]]&amp;", "&amp;Player_1[[#This Row],[Year]])</f>
        <v>40005</v>
      </c>
      <c r="P374" s="58">
        <f>COUNTIFS(A:A,Player_1[[#This Row],[Tournament]],E:E,Player_1[[#This Row],[Round]])</f>
        <v>1</v>
      </c>
      <c r="Q374" s="58" t="str">
        <f t="shared" si="5"/>
        <v>2009 The Brent Hambrick Memorial Open</v>
      </c>
      <c r="R374" s="58">
        <f>SUMIFS('Player 2 Rounds'!F:F,'Player 2 Rounds'!Q:Q,Q374,'Player 2 Rounds'!E:E,E374)</f>
        <v>0</v>
      </c>
      <c r="S374" s="58">
        <f>IF(AND(Player_1[[#This Row],[Opponent Score]]&gt;0,Player_1[[#This Row],[Opponent Score]]&gt;Player_1[[#This Row],[Score]],K:K=TRUE())=TRUE(),1,0)</f>
        <v>0</v>
      </c>
    </row>
    <row r="375" spans="1:19" x14ac:dyDescent="0.25">
      <c r="A375" s="58" t="s">
        <v>864</v>
      </c>
      <c r="B375" s="58" t="s">
        <v>164</v>
      </c>
      <c r="C375" s="58" t="s">
        <v>865</v>
      </c>
      <c r="D375" s="58" t="s">
        <v>17</v>
      </c>
      <c r="E375" s="58">
        <v>2</v>
      </c>
      <c r="F375">
        <v>54</v>
      </c>
      <c r="G375">
        <v>1032</v>
      </c>
      <c r="H375" s="58" t="s">
        <v>11</v>
      </c>
      <c r="I375" s="58" t="s">
        <v>11</v>
      </c>
      <c r="J375" s="58" t="b">
        <f>IF(COUNTIFS('Player 2 Rounds'!A:A,Player_1[[#This Row],[Tournament]],'Player 2 Rounds'!C:C,Player_1[[#This Row],[Date]])&gt;0,TRUE(),FALSE())</f>
        <v>0</v>
      </c>
      <c r="K375" s="58" t="b">
        <f>IF(COUNTIFS('Player 2 Rounds'!A:A,Player_1[[#This Row],[Tournament]],'Player 2 Rounds'!C:C,Player_1[[#This Row],[Date]],'Player 2 Rounds'!D:D,Player_1[[#This Row],[Division]])&gt;0,TRUE(),FALSE())</f>
        <v>0</v>
      </c>
      <c r="L375" s="58" t="str">
        <f>RIGHT(Player_1[[#This Row],[Date]],4)</f>
        <v>2014</v>
      </c>
      <c r="M375" s="58" t="str">
        <f>LEFT(Player_1[[#This Row],[Date]],FIND("-",Player_1[[#This Row],[Date]],1)-1)</f>
        <v>19</v>
      </c>
      <c r="N375" s="58" t="str">
        <f>MID(Player_1[[#This Row],[Date]],FIND("-",Player_1[[#This Row],[Date]],1)+1,3)</f>
        <v>Sep</v>
      </c>
      <c r="O375" s="5">
        <f>DATEVALUE(Player_1[[#This Row],[Month]]&amp;" "&amp;Player_1[[#This Row],[Day]]&amp;", "&amp;Player_1[[#This Row],[Year]])</f>
        <v>41901</v>
      </c>
      <c r="P375" s="58">
        <f>COUNTIFS(A:A,Player_1[[#This Row],[Tournament]],E:E,Player_1[[#This Row],[Round]])</f>
        <v>1</v>
      </c>
      <c r="Q375" s="58" t="str">
        <f t="shared" si="5"/>
        <v>2014 Prodigy Presents The Green Mountain Championship @ Smugglers' Notch Resort</v>
      </c>
      <c r="R375" s="58">
        <f>SUMIFS('Player 2 Rounds'!F:F,'Player 2 Rounds'!Q:Q,Q375,'Player 2 Rounds'!E:E,E375)</f>
        <v>0</v>
      </c>
      <c r="S375" s="58">
        <f>IF(AND(Player_1[[#This Row],[Opponent Score]]&gt;0,Player_1[[#This Row],[Opponent Score]]&gt;Player_1[[#This Row],[Score]],K:K=TRUE())=TRUE(),1,0)</f>
        <v>0</v>
      </c>
    </row>
    <row r="376" spans="1:19" x14ac:dyDescent="0.25">
      <c r="A376" s="58" t="s">
        <v>1073</v>
      </c>
      <c r="B376" s="58" t="s">
        <v>934</v>
      </c>
      <c r="C376" s="58" t="s">
        <v>1074</v>
      </c>
      <c r="D376" s="58" t="s">
        <v>16</v>
      </c>
      <c r="E376" s="58">
        <v>2</v>
      </c>
      <c r="F376">
        <v>67</v>
      </c>
      <c r="G376">
        <v>933</v>
      </c>
      <c r="H376" s="58" t="s">
        <v>11</v>
      </c>
      <c r="I376" s="58" t="s">
        <v>11</v>
      </c>
      <c r="J376" s="58" t="b">
        <f>IF(COUNTIFS('Player 2 Rounds'!A:A,Player_1[[#This Row],[Tournament]],'Player 2 Rounds'!C:C,Player_1[[#This Row],[Date]])&gt;0,TRUE(),FALSE())</f>
        <v>0</v>
      </c>
      <c r="K376" s="58" t="b">
        <f>IF(COUNTIFS('Player 2 Rounds'!A:A,Player_1[[#This Row],[Tournament]],'Player 2 Rounds'!C:C,Player_1[[#This Row],[Date]],'Player 2 Rounds'!D:D,Player_1[[#This Row],[Division]])&gt;0,TRUE(),FALSE())</f>
        <v>0</v>
      </c>
      <c r="L376" s="58" t="str">
        <f>RIGHT(Player_1[[#This Row],[Date]],4)</f>
        <v>2009</v>
      </c>
      <c r="M376" s="58" t="str">
        <f>LEFT(Player_1[[#This Row],[Date]],FIND("-",Player_1[[#This Row],[Date]],1)-1)</f>
        <v>25</v>
      </c>
      <c r="N376" s="58" t="str">
        <f>MID(Player_1[[#This Row],[Date]],FIND("-",Player_1[[#This Row],[Date]],1)+1,3)</f>
        <v>Apr</v>
      </c>
      <c r="O376" s="5">
        <f>DATEVALUE(Player_1[[#This Row],[Month]]&amp;" "&amp;Player_1[[#This Row],[Day]]&amp;", "&amp;Player_1[[#This Row],[Year]])</f>
        <v>39928</v>
      </c>
      <c r="P376" s="58">
        <f>COUNTIFS(A:A,Player_1[[#This Row],[Tournament]],E:E,Player_1[[#This Row],[Round]])</f>
        <v>1</v>
      </c>
      <c r="Q376" s="58" t="str">
        <f t="shared" si="5"/>
        <v>2009 Spring Hyzer 6</v>
      </c>
      <c r="R376" s="58">
        <f>SUMIFS('Player 2 Rounds'!F:F,'Player 2 Rounds'!Q:Q,Q376,'Player 2 Rounds'!E:E,E376)</f>
        <v>0</v>
      </c>
      <c r="S376" s="58">
        <f>IF(AND(Player_1[[#This Row],[Opponent Score]]&gt;0,Player_1[[#This Row],[Opponent Score]]&gt;Player_1[[#This Row],[Score]],K:K=TRUE())=TRUE(),1,0)</f>
        <v>0</v>
      </c>
    </row>
    <row r="377" spans="1:19" x14ac:dyDescent="0.25">
      <c r="A377" s="58" t="s">
        <v>86</v>
      </c>
      <c r="B377" s="58" t="s">
        <v>13</v>
      </c>
      <c r="C377" s="58" t="s">
        <v>391</v>
      </c>
      <c r="D377" s="58" t="s">
        <v>17</v>
      </c>
      <c r="E377" s="58">
        <v>2</v>
      </c>
      <c r="F377">
        <v>58</v>
      </c>
      <c r="G377">
        <v>1049</v>
      </c>
      <c r="H377" s="58" t="s">
        <v>11</v>
      </c>
      <c r="I377" s="58" t="s">
        <v>11</v>
      </c>
      <c r="J377" s="58" t="b">
        <f>IF(COUNTIFS('Player 2 Rounds'!A:A,Player_1[[#This Row],[Tournament]],'Player 2 Rounds'!C:C,Player_1[[#This Row],[Date]])&gt;0,TRUE(),FALSE())</f>
        <v>1</v>
      </c>
      <c r="K377" s="58" t="b">
        <f>IF(COUNTIFS('Player 2 Rounds'!A:A,Player_1[[#This Row],[Tournament]],'Player 2 Rounds'!C:C,Player_1[[#This Row],[Date]],'Player 2 Rounds'!D:D,Player_1[[#This Row],[Division]])&gt;0,TRUE(),FALSE())</f>
        <v>1</v>
      </c>
      <c r="L377" s="58" t="str">
        <f>RIGHT(Player_1[[#This Row],[Date]],4)</f>
        <v>2013</v>
      </c>
      <c r="M377" s="58" t="str">
        <f>LEFT(Player_1[[#This Row],[Date]],FIND("-",Player_1[[#This Row],[Date]],1)-1)</f>
        <v>18</v>
      </c>
      <c r="N377" s="58" t="str">
        <f>MID(Player_1[[#This Row],[Date]],FIND("-",Player_1[[#This Row],[Date]],1)+1,3)</f>
        <v>Jul</v>
      </c>
      <c r="O377" s="5">
        <f>DATEVALUE(Player_1[[#This Row],[Month]]&amp;" "&amp;Player_1[[#This Row],[Day]]&amp;", "&amp;Player_1[[#This Row],[Year]])</f>
        <v>41473</v>
      </c>
      <c r="P377" s="58">
        <f>COUNTIFS(A:A,Player_1[[#This Row],[Tournament]],E:E,Player_1[[#This Row],[Round]])</f>
        <v>4</v>
      </c>
      <c r="Q377" s="58" t="str">
        <f t="shared" si="5"/>
        <v>2013 European Open</v>
      </c>
      <c r="R377" s="58">
        <f>SUMIFS('Player 2 Rounds'!F:F,'Player 2 Rounds'!Q:Q,Q377,'Player 2 Rounds'!E:E,E377)</f>
        <v>56</v>
      </c>
      <c r="S377" s="58">
        <f>IF(AND(Player_1[[#This Row],[Opponent Score]]&gt;0,Player_1[[#This Row],[Opponent Score]]&gt;Player_1[[#This Row],[Score]],K:K=TRUE())=TRUE(),1,0)</f>
        <v>0</v>
      </c>
    </row>
    <row r="378" spans="1:19" x14ac:dyDescent="0.25">
      <c r="A378" s="58" t="s">
        <v>997</v>
      </c>
      <c r="B378" s="58" t="s">
        <v>12</v>
      </c>
      <c r="C378" s="58" t="s">
        <v>998</v>
      </c>
      <c r="D378" s="58" t="s">
        <v>17</v>
      </c>
      <c r="E378" s="58">
        <v>2</v>
      </c>
      <c r="F378">
        <v>81</v>
      </c>
      <c r="G378">
        <v>950</v>
      </c>
      <c r="H378" s="58" t="s">
        <v>11</v>
      </c>
      <c r="I378" s="58" t="s">
        <v>11</v>
      </c>
      <c r="J378" s="58" t="b">
        <f>IF(COUNTIFS('Player 2 Rounds'!A:A,Player_1[[#This Row],[Tournament]],'Player 2 Rounds'!C:C,Player_1[[#This Row],[Date]])&gt;0,TRUE(),FALSE())</f>
        <v>0</v>
      </c>
      <c r="K378" s="58" t="b">
        <f>IF(COUNTIFS('Player 2 Rounds'!A:A,Player_1[[#This Row],[Tournament]],'Player 2 Rounds'!C:C,Player_1[[#This Row],[Date]],'Player 2 Rounds'!D:D,Player_1[[#This Row],[Division]])&gt;0,TRUE(),FALSE())</f>
        <v>0</v>
      </c>
      <c r="L378" s="58" t="str">
        <f>RIGHT(Player_1[[#This Row],[Date]],4)</f>
        <v>2010</v>
      </c>
      <c r="M378" s="58" t="str">
        <f>LEFT(Player_1[[#This Row],[Date]],FIND("-",Player_1[[#This Row],[Date]],1)-1)</f>
        <v>3</v>
      </c>
      <c r="N378" s="58" t="str">
        <f>MID(Player_1[[#This Row],[Date]],FIND("-",Player_1[[#This Row],[Date]],1)+1,3)</f>
        <v>Apr</v>
      </c>
      <c r="O378" s="5">
        <f>DATEVALUE(Player_1[[#This Row],[Month]]&amp;" "&amp;Player_1[[#This Row],[Day]]&amp;", "&amp;Player_1[[#This Row],[Year]])</f>
        <v>40271</v>
      </c>
      <c r="P378" s="58">
        <f>COUNTIFS(A:A,Player_1[[#This Row],[Tournament]],E:E,Player_1[[#This Row],[Round]])</f>
        <v>1</v>
      </c>
      <c r="Q378" s="58" t="str">
        <f t="shared" si="5"/>
        <v>2010 SCDGA Presents The Two Course Challenge Canton Versus Massillon</v>
      </c>
      <c r="R378" s="58">
        <f>SUMIFS('Player 2 Rounds'!F:F,'Player 2 Rounds'!Q:Q,Q378,'Player 2 Rounds'!E:E,E378)</f>
        <v>0</v>
      </c>
      <c r="S378" s="58">
        <f>IF(AND(Player_1[[#This Row],[Opponent Score]]&gt;0,Player_1[[#This Row],[Opponent Score]]&gt;Player_1[[#This Row],[Score]],K:K=TRUE())=TRUE(),1,0)</f>
        <v>0</v>
      </c>
    </row>
    <row r="379" spans="1:19" x14ac:dyDescent="0.25">
      <c r="A379" s="58" t="s">
        <v>904</v>
      </c>
      <c r="B379" s="58" t="s">
        <v>9</v>
      </c>
      <c r="C379" s="58" t="s">
        <v>376</v>
      </c>
      <c r="D379" s="58" t="s">
        <v>17</v>
      </c>
      <c r="E379" s="58">
        <v>2</v>
      </c>
      <c r="F379">
        <v>45</v>
      </c>
      <c r="G379">
        <v>1083</v>
      </c>
      <c r="H379" s="58" t="s">
        <v>11</v>
      </c>
      <c r="I379" s="58" t="s">
        <v>11</v>
      </c>
      <c r="J379" s="58" t="b">
        <f>IF(COUNTIFS('Player 2 Rounds'!A:A,Player_1[[#This Row],[Tournament]],'Player 2 Rounds'!C:C,Player_1[[#This Row],[Date]])&gt;0,TRUE(),FALSE())</f>
        <v>0</v>
      </c>
      <c r="K379" s="58" t="b">
        <f>IF(COUNTIFS('Player 2 Rounds'!A:A,Player_1[[#This Row],[Tournament]],'Player 2 Rounds'!C:C,Player_1[[#This Row],[Date]],'Player 2 Rounds'!D:D,Player_1[[#This Row],[Division]])&gt;0,TRUE(),FALSE())</f>
        <v>0</v>
      </c>
      <c r="L379" s="58" t="str">
        <f>RIGHT(Player_1[[#This Row],[Date]],4)</f>
        <v>2013</v>
      </c>
      <c r="M379" s="58" t="str">
        <f>LEFT(Player_1[[#This Row],[Date]],FIND("-",Player_1[[#This Row],[Date]],1)-1)</f>
        <v>14</v>
      </c>
      <c r="N379" s="58" t="str">
        <f>MID(Player_1[[#This Row],[Date]],FIND("-",Player_1[[#This Row],[Date]],1)+1,3)</f>
        <v>Sep</v>
      </c>
      <c r="O379" s="5">
        <f>DATEVALUE(Player_1[[#This Row],[Month]]&amp;" "&amp;Player_1[[#This Row],[Day]]&amp;", "&amp;Player_1[[#This Row],[Year]])</f>
        <v>41531</v>
      </c>
      <c r="P379" s="58">
        <f>COUNTIFS(A:A,Player_1[[#This Row],[Tournament]],E:E,Player_1[[#This Row],[Round]])</f>
        <v>1</v>
      </c>
      <c r="Q379" s="58" t="str">
        <f t="shared" si="5"/>
        <v>2013 Delaware Disc Golf Challenge</v>
      </c>
      <c r="R379" s="58">
        <f>SUMIFS('Player 2 Rounds'!F:F,'Player 2 Rounds'!Q:Q,Q379,'Player 2 Rounds'!E:E,E379)</f>
        <v>0</v>
      </c>
      <c r="S379" s="58">
        <f>IF(AND(Player_1[[#This Row],[Opponent Score]]&gt;0,Player_1[[#This Row],[Opponent Score]]&gt;Player_1[[#This Row],[Score]],K:K=TRUE())=TRUE(),1,0)</f>
        <v>0</v>
      </c>
    </row>
    <row r="380" spans="1:19" x14ac:dyDescent="0.25">
      <c r="A380" s="58" t="s">
        <v>1064</v>
      </c>
      <c r="B380" s="58" t="s">
        <v>12</v>
      </c>
      <c r="C380" s="58" t="s">
        <v>1065</v>
      </c>
      <c r="D380" s="58" t="s">
        <v>17</v>
      </c>
      <c r="E380" s="58">
        <v>2</v>
      </c>
      <c r="F380">
        <v>79</v>
      </c>
      <c r="G380">
        <v>951</v>
      </c>
      <c r="H380" s="58" t="s">
        <v>11</v>
      </c>
      <c r="I380" s="58" t="s">
        <v>11</v>
      </c>
      <c r="J380" s="58" t="b">
        <f>IF(COUNTIFS('Player 2 Rounds'!A:A,Player_1[[#This Row],[Tournament]],'Player 2 Rounds'!C:C,Player_1[[#This Row],[Date]])&gt;0,TRUE(),FALSE())</f>
        <v>0</v>
      </c>
      <c r="K380" s="58" t="b">
        <f>IF(COUNTIFS('Player 2 Rounds'!A:A,Player_1[[#This Row],[Tournament]],'Player 2 Rounds'!C:C,Player_1[[#This Row],[Date]],'Player 2 Rounds'!D:D,Player_1[[#This Row],[Division]])&gt;0,TRUE(),FALSE())</f>
        <v>0</v>
      </c>
      <c r="L380" s="58" t="str">
        <f>RIGHT(Player_1[[#This Row],[Date]],4)</f>
        <v>2009</v>
      </c>
      <c r="M380" s="58" t="str">
        <f>LEFT(Player_1[[#This Row],[Date]],FIND("-",Player_1[[#This Row],[Date]],1)-1)</f>
        <v>9</v>
      </c>
      <c r="N380" s="58" t="str">
        <f>MID(Player_1[[#This Row],[Date]],FIND("-",Player_1[[#This Row],[Date]],1)+1,3)</f>
        <v>May</v>
      </c>
      <c r="O380" s="5">
        <f>DATEVALUE(Player_1[[#This Row],[Month]]&amp;" "&amp;Player_1[[#This Row],[Day]]&amp;", "&amp;Player_1[[#This Row],[Year]])</f>
        <v>39942</v>
      </c>
      <c r="P380" s="58">
        <f>COUNTIFS(A:A,Player_1[[#This Row],[Tournament]],E:E,Player_1[[#This Row],[Round]])</f>
        <v>1</v>
      </c>
      <c r="Q380" s="58" t="str">
        <f t="shared" si="5"/>
        <v>2009 Memorial Daze</v>
      </c>
      <c r="R380" s="58">
        <f>SUMIFS('Player 2 Rounds'!F:F,'Player 2 Rounds'!Q:Q,Q380,'Player 2 Rounds'!E:E,E380)</f>
        <v>0</v>
      </c>
      <c r="S380" s="58">
        <f>IF(AND(Player_1[[#This Row],[Opponent Score]]&gt;0,Player_1[[#This Row],[Opponent Score]]&gt;Player_1[[#This Row],[Score]],K:K=TRUE())=TRUE(),1,0)</f>
        <v>0</v>
      </c>
    </row>
    <row r="381" spans="1:19" x14ac:dyDescent="0.25">
      <c r="A381" s="58" t="s">
        <v>854</v>
      </c>
      <c r="B381" s="58" t="s">
        <v>9</v>
      </c>
      <c r="C381" s="58" t="s">
        <v>855</v>
      </c>
      <c r="D381" s="58" t="s">
        <v>17</v>
      </c>
      <c r="E381" s="58">
        <v>2</v>
      </c>
      <c r="F381">
        <v>58</v>
      </c>
      <c r="G381">
        <v>1019</v>
      </c>
      <c r="H381" s="58" t="s">
        <v>11</v>
      </c>
      <c r="I381" s="58" t="s">
        <v>11</v>
      </c>
      <c r="J381" s="58" t="b">
        <f>IF(COUNTIFS('Player 2 Rounds'!A:A,Player_1[[#This Row],[Tournament]],'Player 2 Rounds'!C:C,Player_1[[#This Row],[Date]])&gt;0,TRUE(),FALSE())</f>
        <v>0</v>
      </c>
      <c r="K381" s="58" t="b">
        <f>IF(COUNTIFS('Player 2 Rounds'!A:A,Player_1[[#This Row],[Tournament]],'Player 2 Rounds'!C:C,Player_1[[#This Row],[Date]],'Player 2 Rounds'!D:D,Player_1[[#This Row],[Division]])&gt;0,TRUE(),FALSE())</f>
        <v>0</v>
      </c>
      <c r="L381" s="58" t="str">
        <f>RIGHT(Player_1[[#This Row],[Date]],4)</f>
        <v>2014</v>
      </c>
      <c r="M381" s="58" t="str">
        <f>LEFT(Player_1[[#This Row],[Date]],FIND("-",Player_1[[#This Row],[Date]],1)-1)</f>
        <v>13</v>
      </c>
      <c r="N381" s="58" t="str">
        <f>MID(Player_1[[#This Row],[Date]],FIND("-",Player_1[[#This Row],[Date]],1)+1,3)</f>
        <v>Sep</v>
      </c>
      <c r="O381" s="5">
        <f>DATEVALUE(Player_1[[#This Row],[Month]]&amp;" "&amp;Player_1[[#This Row],[Day]]&amp;", "&amp;Player_1[[#This Row],[Year]])</f>
        <v>41895</v>
      </c>
      <c r="P381" s="58">
        <f>COUNTIFS(A:A,Player_1[[#This Row],[Tournament]],E:E,Player_1[[#This Row],[Round]])</f>
        <v>1</v>
      </c>
      <c r="Q381" s="58" t="str">
        <f t="shared" si="5"/>
        <v>2014 Toronto Island Maple Leaf presented by Discmania</v>
      </c>
      <c r="R381" s="58">
        <f>SUMIFS('Player 2 Rounds'!F:F,'Player 2 Rounds'!Q:Q,Q381,'Player 2 Rounds'!E:E,E381)</f>
        <v>0</v>
      </c>
      <c r="S381" s="58">
        <f>IF(AND(Player_1[[#This Row],[Opponent Score]]&gt;0,Player_1[[#This Row],[Opponent Score]]&gt;Player_1[[#This Row],[Score]],K:K=TRUE())=TRUE(),1,0)</f>
        <v>0</v>
      </c>
    </row>
    <row r="382" spans="1:19" x14ac:dyDescent="0.25">
      <c r="A382" s="58" t="s">
        <v>978</v>
      </c>
      <c r="B382" s="58" t="s">
        <v>12</v>
      </c>
      <c r="C382" s="58" t="s">
        <v>979</v>
      </c>
      <c r="D382" s="58" t="s">
        <v>17</v>
      </c>
      <c r="E382" s="58">
        <v>2</v>
      </c>
      <c r="F382">
        <v>45</v>
      </c>
      <c r="G382">
        <v>997</v>
      </c>
      <c r="H382" s="58" t="s">
        <v>11</v>
      </c>
      <c r="I382" s="58" t="s">
        <v>11</v>
      </c>
      <c r="J382" s="58" t="b">
        <f>IF(COUNTIFS('Player 2 Rounds'!A:A,Player_1[[#This Row],[Tournament]],'Player 2 Rounds'!C:C,Player_1[[#This Row],[Date]])&gt;0,TRUE(),FALSE())</f>
        <v>0</v>
      </c>
      <c r="K382" s="58" t="b">
        <f>IF(COUNTIFS('Player 2 Rounds'!A:A,Player_1[[#This Row],[Tournament]],'Player 2 Rounds'!C:C,Player_1[[#This Row],[Date]],'Player 2 Rounds'!D:D,Player_1[[#This Row],[Division]])&gt;0,TRUE(),FALSE())</f>
        <v>0</v>
      </c>
      <c r="L382" s="58" t="str">
        <f>RIGHT(Player_1[[#This Row],[Date]],4)</f>
        <v>2009</v>
      </c>
      <c r="M382" s="58" t="str">
        <f>LEFT(Player_1[[#This Row],[Date]],FIND("-",Player_1[[#This Row],[Date]],1)-1)</f>
        <v>12</v>
      </c>
      <c r="N382" s="58" t="str">
        <f>MID(Player_1[[#This Row],[Date]],FIND("-",Player_1[[#This Row],[Date]],1)+1,3)</f>
        <v>Sep</v>
      </c>
      <c r="O382" s="5">
        <f>DATEVALUE(Player_1[[#This Row],[Month]]&amp;" "&amp;Player_1[[#This Row],[Day]]&amp;", "&amp;Player_1[[#This Row],[Year]])</f>
        <v>40068</v>
      </c>
      <c r="P382" s="58">
        <f>COUNTIFS(A:A,Player_1[[#This Row],[Tournament]],E:E,Player_1[[#This Row],[Round]])</f>
        <v>1</v>
      </c>
      <c r="Q382" s="58" t="str">
        <f t="shared" si="5"/>
        <v>2009 King of the Courses</v>
      </c>
      <c r="R382" s="58">
        <f>SUMIFS('Player 2 Rounds'!F:F,'Player 2 Rounds'!Q:Q,Q382,'Player 2 Rounds'!E:E,E382)</f>
        <v>0</v>
      </c>
      <c r="S382" s="58">
        <f>IF(AND(Player_1[[#This Row],[Opponent Score]]&gt;0,Player_1[[#This Row],[Opponent Score]]&gt;Player_1[[#This Row],[Score]],K:K=TRUE())=TRUE(),1,0)</f>
        <v>0</v>
      </c>
    </row>
    <row r="383" spans="1:19" x14ac:dyDescent="0.25">
      <c r="A383" s="58" t="s">
        <v>961</v>
      </c>
      <c r="B383" s="58" t="s">
        <v>13</v>
      </c>
      <c r="C383" s="58" t="s">
        <v>98</v>
      </c>
      <c r="D383" s="58" t="s">
        <v>962</v>
      </c>
      <c r="E383" s="58">
        <v>2</v>
      </c>
      <c r="F383">
        <v>55</v>
      </c>
      <c r="G383">
        <v>954</v>
      </c>
      <c r="H383" s="58" t="s">
        <v>11</v>
      </c>
      <c r="I383" s="58" t="s">
        <v>11</v>
      </c>
      <c r="J383" s="58" t="b">
        <f>IF(COUNTIFS('Player 2 Rounds'!A:A,Player_1[[#This Row],[Tournament]],'Player 2 Rounds'!C:C,Player_1[[#This Row],[Date]])&gt;0,TRUE(),FALSE())</f>
        <v>0</v>
      </c>
      <c r="K383" s="58" t="b">
        <f>IF(COUNTIFS('Player 2 Rounds'!A:A,Player_1[[#This Row],[Tournament]],'Player 2 Rounds'!C:C,Player_1[[#This Row],[Date]],'Player 2 Rounds'!D:D,Player_1[[#This Row],[Division]])&gt;0,TRUE(),FALSE())</f>
        <v>0</v>
      </c>
      <c r="L383" s="58" t="str">
        <f>RIGHT(Player_1[[#This Row],[Date]],4)</f>
        <v>2009</v>
      </c>
      <c r="M383" s="58" t="str">
        <f>LEFT(Player_1[[#This Row],[Date]],FIND("-",Player_1[[#This Row],[Date]],1)-1)</f>
        <v>27</v>
      </c>
      <c r="N383" s="58" t="str">
        <f>MID(Player_1[[#This Row],[Date]],FIND("-",Player_1[[#This Row],[Date]],1)+1,3)</f>
        <v>Jul</v>
      </c>
      <c r="O383" s="5">
        <f>DATEVALUE(Player_1[[#This Row],[Month]]&amp;" "&amp;Player_1[[#This Row],[Day]]&amp;", "&amp;Player_1[[#This Row],[Year]])</f>
        <v>40021</v>
      </c>
      <c r="P383" s="58">
        <f>COUNTIFS(A:A,Player_1[[#This Row],[Tournament]],E:E,Player_1[[#This Row],[Round]])</f>
        <v>1</v>
      </c>
      <c r="Q383" s="58" t="str">
        <f t="shared" si="5"/>
        <v>2009 PDGA Amateur Disc Golf World Championships</v>
      </c>
      <c r="R383" s="58">
        <f>SUMIFS('Player 2 Rounds'!F:F,'Player 2 Rounds'!Q:Q,Q383,'Player 2 Rounds'!E:E,E383)</f>
        <v>0</v>
      </c>
      <c r="S383" s="58">
        <f>IF(AND(Player_1[[#This Row],[Opponent Score]]&gt;0,Player_1[[#This Row],[Opponent Score]]&gt;Player_1[[#This Row],[Score]],K:K=TRUE())=TRUE(),1,0)</f>
        <v>0</v>
      </c>
    </row>
    <row r="384" spans="1:19" x14ac:dyDescent="0.25">
      <c r="A384" s="58" t="s">
        <v>1021</v>
      </c>
      <c r="B384" s="58" t="s">
        <v>12</v>
      </c>
      <c r="C384" s="58" t="s">
        <v>1022</v>
      </c>
      <c r="D384" s="58" t="s">
        <v>17</v>
      </c>
      <c r="E384" s="58">
        <v>2</v>
      </c>
      <c r="F384">
        <v>69</v>
      </c>
      <c r="G384">
        <v>951</v>
      </c>
      <c r="H384" s="58" t="s">
        <v>11</v>
      </c>
      <c r="I384" s="58" t="s">
        <v>11</v>
      </c>
      <c r="J384" s="58" t="b">
        <f>IF(COUNTIFS('Player 2 Rounds'!A:A,Player_1[[#This Row],[Tournament]],'Player 2 Rounds'!C:C,Player_1[[#This Row],[Date]])&gt;0,TRUE(),FALSE())</f>
        <v>0</v>
      </c>
      <c r="K384" s="58" t="b">
        <f>IF(COUNTIFS('Player 2 Rounds'!A:A,Player_1[[#This Row],[Tournament]],'Player 2 Rounds'!C:C,Player_1[[#This Row],[Date]],'Player 2 Rounds'!D:D,Player_1[[#This Row],[Division]])&gt;0,TRUE(),FALSE())</f>
        <v>0</v>
      </c>
      <c r="L384" s="58" t="str">
        <f>RIGHT(Player_1[[#This Row],[Date]],4)</f>
        <v>2010</v>
      </c>
      <c r="M384" s="58" t="str">
        <f>LEFT(Player_1[[#This Row],[Date]],FIND("-",Player_1[[#This Row],[Date]],1)-1)</f>
        <v>23</v>
      </c>
      <c r="N384" s="58" t="str">
        <f>MID(Player_1[[#This Row],[Date]],FIND("-",Player_1[[#This Row],[Date]],1)+1,3)</f>
        <v>Jan</v>
      </c>
      <c r="O384" s="5">
        <f>DATEVALUE(Player_1[[#This Row],[Month]]&amp;" "&amp;Player_1[[#This Row],[Day]]&amp;", "&amp;Player_1[[#This Row],[Year]])</f>
        <v>40201</v>
      </c>
      <c r="P384" s="58">
        <f>COUNTIFS(A:A,Player_1[[#This Row],[Tournament]],E:E,Player_1[[#This Row],[Round]])</f>
        <v>1</v>
      </c>
      <c r="Q384" s="58" t="str">
        <f t="shared" si="5"/>
        <v>2010 Stark County Disc Golf Association Ice Bowl Sponsored by Beadle Hut</v>
      </c>
      <c r="R384" s="58">
        <f>SUMIFS('Player 2 Rounds'!F:F,'Player 2 Rounds'!Q:Q,Q384,'Player 2 Rounds'!E:E,E384)</f>
        <v>0</v>
      </c>
      <c r="S384" s="58">
        <f>IF(AND(Player_1[[#This Row],[Opponent Score]]&gt;0,Player_1[[#This Row],[Opponent Score]]&gt;Player_1[[#This Row],[Score]],K:K=TRUE())=TRUE(),1,0)</f>
        <v>0</v>
      </c>
    </row>
    <row r="385" spans="1:19" x14ac:dyDescent="0.25">
      <c r="A385" s="58" t="s">
        <v>750</v>
      </c>
      <c r="B385" s="58" t="s">
        <v>9</v>
      </c>
      <c r="C385" s="58" t="s">
        <v>343</v>
      </c>
      <c r="D385" s="58" t="s">
        <v>17</v>
      </c>
      <c r="E385" s="58">
        <v>2</v>
      </c>
      <c r="F385">
        <v>56</v>
      </c>
      <c r="G385">
        <v>979</v>
      </c>
      <c r="H385" s="58" t="s">
        <v>11</v>
      </c>
      <c r="I385" s="58" t="s">
        <v>11</v>
      </c>
      <c r="J385" s="58" t="b">
        <f>IF(COUNTIFS('Player 2 Rounds'!A:A,Player_1[[#This Row],[Tournament]],'Player 2 Rounds'!C:C,Player_1[[#This Row],[Date]])&gt;0,TRUE(),FALSE())</f>
        <v>0</v>
      </c>
      <c r="K385" s="58" t="b">
        <f>IF(COUNTIFS('Player 2 Rounds'!A:A,Player_1[[#This Row],[Tournament]],'Player 2 Rounds'!C:C,Player_1[[#This Row],[Date]],'Player 2 Rounds'!D:D,Player_1[[#This Row],[Division]])&gt;0,TRUE(),FALSE())</f>
        <v>0</v>
      </c>
      <c r="L385" s="58" t="str">
        <f>RIGHT(Player_1[[#This Row],[Date]],4)</f>
        <v>2011</v>
      </c>
      <c r="M385" s="58" t="str">
        <f>LEFT(Player_1[[#This Row],[Date]],FIND("-",Player_1[[#This Row],[Date]],1)-1)</f>
        <v>28</v>
      </c>
      <c r="N385" s="58" t="str">
        <f>MID(Player_1[[#This Row],[Date]],FIND("-",Player_1[[#This Row],[Date]],1)+1,3)</f>
        <v>May</v>
      </c>
      <c r="O385" s="5">
        <f>DATEVALUE(Player_1[[#This Row],[Month]]&amp;" "&amp;Player_1[[#This Row],[Day]]&amp;", "&amp;Player_1[[#This Row],[Year]])</f>
        <v>40691</v>
      </c>
      <c r="P385" s="58">
        <f>COUNTIFS(A:A,Player_1[[#This Row],[Tournament]],E:E,Player_1[[#This Row],[Round]])</f>
        <v>2</v>
      </c>
      <c r="Q385" s="58" t="str">
        <f t="shared" si="5"/>
        <v>2011 Two Days in May</v>
      </c>
      <c r="R385" s="58">
        <f>SUMIFS('Player 2 Rounds'!F:F,'Player 2 Rounds'!Q:Q,Q385,'Player 2 Rounds'!E:E,E385)</f>
        <v>0</v>
      </c>
      <c r="S385" s="58">
        <f>IF(AND(Player_1[[#This Row],[Opponent Score]]&gt;0,Player_1[[#This Row],[Opponent Score]]&gt;Player_1[[#This Row],[Score]],K:K=TRUE())=TRUE(),1,0)</f>
        <v>0</v>
      </c>
    </row>
    <row r="386" spans="1:19" x14ac:dyDescent="0.25">
      <c r="A386" s="58" t="s">
        <v>106</v>
      </c>
      <c r="B386" s="58" t="s">
        <v>13</v>
      </c>
      <c r="C386" s="58" t="s">
        <v>107</v>
      </c>
      <c r="D386" s="58" t="s">
        <v>17</v>
      </c>
      <c r="E386" s="58">
        <v>2</v>
      </c>
      <c r="F386">
        <v>67</v>
      </c>
      <c r="G386">
        <v>999</v>
      </c>
      <c r="H386" s="58" t="s">
        <v>11</v>
      </c>
      <c r="I386" s="58" t="s">
        <v>11</v>
      </c>
      <c r="J386" s="58" t="b">
        <f>IF(COUNTIFS('Player 2 Rounds'!A:A,Player_1[[#This Row],[Tournament]],'Player 2 Rounds'!C:C,Player_1[[#This Row],[Date]])&gt;0,TRUE(),FALSE())</f>
        <v>1</v>
      </c>
      <c r="K386" s="58" t="b">
        <f>IF(COUNTIFS('Player 2 Rounds'!A:A,Player_1[[#This Row],[Tournament]],'Player 2 Rounds'!C:C,Player_1[[#This Row],[Date]],'Player 2 Rounds'!D:D,Player_1[[#This Row],[Division]])&gt;0,TRUE(),FALSE())</f>
        <v>1</v>
      </c>
      <c r="L386" s="58" t="str">
        <f>RIGHT(Player_1[[#This Row],[Date]],4)</f>
        <v>2013</v>
      </c>
      <c r="M386" s="58" t="str">
        <f>LEFT(Player_1[[#This Row],[Date]],FIND("-",Player_1[[#This Row],[Date]],1)-1)</f>
        <v>2</v>
      </c>
      <c r="N386" s="58" t="str">
        <f>MID(Player_1[[#This Row],[Date]],FIND("-",Player_1[[#This Row],[Date]],1)+1,3)</f>
        <v>Oct</v>
      </c>
      <c r="O386" s="5">
        <f>DATEVALUE(Player_1[[#This Row],[Month]]&amp;" "&amp;Player_1[[#This Row],[Day]]&amp;", "&amp;Player_1[[#This Row],[Year]])</f>
        <v>41549</v>
      </c>
      <c r="P386" s="58">
        <f>COUNTIFS(A:A,Player_1[[#This Row],[Tournament]],E:E,Player_1[[#This Row],[Round]])</f>
        <v>4</v>
      </c>
      <c r="Q386" s="58" t="str">
        <f t="shared" ref="Q386:Q449" si="6">IF(ISERROR(FIND(L386,A386,1))=TRUE(),L386&amp;" "&amp;A386,A386)</f>
        <v>2013 United States Disc Golf Championship - Open Flight</v>
      </c>
      <c r="R386" s="58">
        <f>SUMIFS('Player 2 Rounds'!F:F,'Player 2 Rounds'!Q:Q,Q386,'Player 2 Rounds'!E:E,E386)</f>
        <v>62</v>
      </c>
      <c r="S386" s="58">
        <f>IF(AND(Player_1[[#This Row],[Opponent Score]]&gt;0,Player_1[[#This Row],[Opponent Score]]&gt;Player_1[[#This Row],[Score]],K:K=TRUE())=TRUE(),1,0)</f>
        <v>0</v>
      </c>
    </row>
    <row r="387" spans="1:19" x14ac:dyDescent="0.25">
      <c r="A387" s="58" t="s">
        <v>417</v>
      </c>
      <c r="B387" s="58" t="s">
        <v>9</v>
      </c>
      <c r="C387" s="58" t="s">
        <v>418</v>
      </c>
      <c r="D387" s="58" t="s">
        <v>17</v>
      </c>
      <c r="E387" s="58">
        <v>2</v>
      </c>
      <c r="F387">
        <v>50</v>
      </c>
      <c r="G387">
        <v>1052</v>
      </c>
      <c r="H387" s="58" t="s">
        <v>11</v>
      </c>
      <c r="I387" s="58" t="s">
        <v>11</v>
      </c>
      <c r="J387" s="58" t="b">
        <f>IF(COUNTIFS('Player 2 Rounds'!A:A,Player_1[[#This Row],[Tournament]],'Player 2 Rounds'!C:C,Player_1[[#This Row],[Date]])&gt;0,TRUE(),FALSE())</f>
        <v>1</v>
      </c>
      <c r="K387" s="58" t="b">
        <f>IF(COUNTIFS('Player 2 Rounds'!A:A,Player_1[[#This Row],[Tournament]],'Player 2 Rounds'!C:C,Player_1[[#This Row],[Date]],'Player 2 Rounds'!D:D,Player_1[[#This Row],[Division]])&gt;0,TRUE(),FALSE())</f>
        <v>1</v>
      </c>
      <c r="L387" s="58" t="str">
        <f>RIGHT(Player_1[[#This Row],[Date]],4)</f>
        <v>2014</v>
      </c>
      <c r="M387" s="58" t="str">
        <f>LEFT(Player_1[[#This Row],[Date]],FIND("-",Player_1[[#This Row],[Date]],1)-1)</f>
        <v>2</v>
      </c>
      <c r="N387" s="58" t="str">
        <f>MID(Player_1[[#This Row],[Date]],FIND("-",Player_1[[#This Row],[Date]],1)+1,3)</f>
        <v>May</v>
      </c>
      <c r="O387" s="5">
        <f>DATEVALUE(Player_1[[#This Row],[Month]]&amp;" "&amp;Player_1[[#This Row],[Day]]&amp;", "&amp;Player_1[[#This Row],[Year]])</f>
        <v>41761</v>
      </c>
      <c r="P387" s="58">
        <f>COUNTIFS(A:A,Player_1[[#This Row],[Tournament]],E:E,Player_1[[#This Row],[Round]])</f>
        <v>3</v>
      </c>
      <c r="Q387" s="58" t="str">
        <f t="shared" si="6"/>
        <v>2014 Dynamic Discs Glass Blown Open Sponsored by Latitude 64</v>
      </c>
      <c r="R387" s="58">
        <f>SUMIFS('Player 2 Rounds'!F:F,'Player 2 Rounds'!Q:Q,Q387,'Player 2 Rounds'!E:E,E387)</f>
        <v>50</v>
      </c>
      <c r="S387" s="58">
        <f>IF(AND(Player_1[[#This Row],[Opponent Score]]&gt;0,Player_1[[#This Row],[Opponent Score]]&gt;Player_1[[#This Row],[Score]],K:K=TRUE())=TRUE(),1,0)</f>
        <v>0</v>
      </c>
    </row>
    <row r="388" spans="1:19" x14ac:dyDescent="0.25">
      <c r="A388" s="58" t="s">
        <v>905</v>
      </c>
      <c r="B388" s="58" t="s">
        <v>9</v>
      </c>
      <c r="C388" s="58" t="s">
        <v>906</v>
      </c>
      <c r="D388" s="58" t="s">
        <v>17</v>
      </c>
      <c r="E388" s="58">
        <v>2</v>
      </c>
      <c r="F388">
        <v>57</v>
      </c>
      <c r="G388">
        <v>1071</v>
      </c>
      <c r="H388" s="58" t="s">
        <v>11</v>
      </c>
      <c r="I388" s="58" t="s">
        <v>11</v>
      </c>
      <c r="J388" s="58" t="b">
        <f>IF(COUNTIFS('Player 2 Rounds'!A:A,Player_1[[#This Row],[Tournament]],'Player 2 Rounds'!C:C,Player_1[[#This Row],[Date]])&gt;0,TRUE(),FALSE())</f>
        <v>0</v>
      </c>
      <c r="K388" s="58" t="b">
        <f>IF(COUNTIFS('Player 2 Rounds'!A:A,Player_1[[#This Row],[Tournament]],'Player 2 Rounds'!C:C,Player_1[[#This Row],[Date]],'Player 2 Rounds'!D:D,Player_1[[#This Row],[Division]])&gt;0,TRUE(),FALSE())</f>
        <v>0</v>
      </c>
      <c r="L388" s="58" t="str">
        <f>RIGHT(Player_1[[#This Row],[Date]],4)</f>
        <v>2013</v>
      </c>
      <c r="M388" s="58" t="str">
        <f>LEFT(Player_1[[#This Row],[Date]],FIND("-",Player_1[[#This Row],[Date]],1)-1)</f>
        <v>7</v>
      </c>
      <c r="N388" s="58" t="str">
        <f>MID(Player_1[[#This Row],[Date]],FIND("-",Player_1[[#This Row],[Date]],1)+1,3)</f>
        <v>Sep</v>
      </c>
      <c r="O388" s="5">
        <f>DATEVALUE(Player_1[[#This Row],[Month]]&amp;" "&amp;Player_1[[#This Row],[Day]]&amp;", "&amp;Player_1[[#This Row],[Year]])</f>
        <v>41524</v>
      </c>
      <c r="P388" s="58">
        <f>COUNTIFS(A:A,Player_1[[#This Row],[Tournament]],E:E,Player_1[[#This Row],[Round]])</f>
        <v>1</v>
      </c>
      <c r="Q388" s="58" t="str">
        <f t="shared" si="6"/>
        <v>2013 Eric C. Yetter Champions' Cup</v>
      </c>
      <c r="R388" s="58">
        <f>SUMIFS('Player 2 Rounds'!F:F,'Player 2 Rounds'!Q:Q,Q388,'Player 2 Rounds'!E:E,E388)</f>
        <v>0</v>
      </c>
      <c r="S388" s="58">
        <f>IF(AND(Player_1[[#This Row],[Opponent Score]]&gt;0,Player_1[[#This Row],[Opponent Score]]&gt;Player_1[[#This Row],[Score]],K:K=TRUE())=TRUE(),1,0)</f>
        <v>0</v>
      </c>
    </row>
    <row r="389" spans="1:19" x14ac:dyDescent="0.25">
      <c r="A389" s="58" t="s">
        <v>411</v>
      </c>
      <c r="B389" s="58" t="s">
        <v>58</v>
      </c>
      <c r="C389" s="58" t="s">
        <v>412</v>
      </c>
      <c r="D389" s="58" t="s">
        <v>17</v>
      </c>
      <c r="E389" s="58">
        <v>2</v>
      </c>
      <c r="F389">
        <v>67</v>
      </c>
      <c r="G389">
        <v>1037</v>
      </c>
      <c r="H389" s="58" t="s">
        <v>11</v>
      </c>
      <c r="I389" s="58" t="s">
        <v>11</v>
      </c>
      <c r="J389" s="58" t="b">
        <f>IF(COUNTIFS('Player 2 Rounds'!A:A,Player_1[[#This Row],[Tournament]],'Player 2 Rounds'!C:C,Player_1[[#This Row],[Date]])&gt;0,TRUE(),FALSE())</f>
        <v>1</v>
      </c>
      <c r="K389" s="58" t="b">
        <f>IF(COUNTIFS('Player 2 Rounds'!A:A,Player_1[[#This Row],[Tournament]],'Player 2 Rounds'!C:C,Player_1[[#This Row],[Date]],'Player 2 Rounds'!D:D,Player_1[[#This Row],[Division]])&gt;0,TRUE(),FALSE())</f>
        <v>1</v>
      </c>
      <c r="L389" s="58" t="str">
        <f>RIGHT(Player_1[[#This Row],[Date]],4)</f>
        <v>2014</v>
      </c>
      <c r="M389" s="58" t="str">
        <f>LEFT(Player_1[[#This Row],[Date]],FIND("-",Player_1[[#This Row],[Date]],1)-1)</f>
        <v>16</v>
      </c>
      <c r="N389" s="58" t="str">
        <f>MID(Player_1[[#This Row],[Date]],FIND("-",Player_1[[#This Row],[Date]],1)+1,3)</f>
        <v>May</v>
      </c>
      <c r="O389" s="5">
        <f>DATEVALUE(Player_1[[#This Row],[Month]]&amp;" "&amp;Player_1[[#This Row],[Day]]&amp;", "&amp;Player_1[[#This Row],[Year]])</f>
        <v>41775</v>
      </c>
      <c r="P389" s="58">
        <f>COUNTIFS(A:A,Player_1[[#This Row],[Tournament]],E:E,Player_1[[#This Row],[Round]])</f>
        <v>1</v>
      </c>
      <c r="Q389" s="58" t="str">
        <f t="shared" si="6"/>
        <v>2014 29th Annual "Steady" Ed Memorial Masters Cup - presented by DGA</v>
      </c>
      <c r="R389" s="58">
        <f>SUMIFS('Player 2 Rounds'!F:F,'Player 2 Rounds'!Q:Q,Q389,'Player 2 Rounds'!E:E,E389)</f>
        <v>63</v>
      </c>
      <c r="S389" s="58">
        <f>IF(AND(Player_1[[#This Row],[Opponent Score]]&gt;0,Player_1[[#This Row],[Opponent Score]]&gt;Player_1[[#This Row],[Score]],K:K=TRUE())=TRUE(),1,0)</f>
        <v>0</v>
      </c>
    </row>
    <row r="390" spans="1:19" x14ac:dyDescent="0.25">
      <c r="A390" s="58" t="s">
        <v>956</v>
      </c>
      <c r="B390" s="58" t="s">
        <v>14</v>
      </c>
      <c r="C390" s="58" t="s">
        <v>957</v>
      </c>
      <c r="D390" s="58" t="s">
        <v>17</v>
      </c>
      <c r="E390" s="58">
        <v>2</v>
      </c>
      <c r="F390">
        <v>48</v>
      </c>
      <c r="G390">
        <v>986</v>
      </c>
      <c r="H390" s="58" t="s">
        <v>11</v>
      </c>
      <c r="I390" s="58" t="s">
        <v>11</v>
      </c>
      <c r="J390" s="58" t="b">
        <f>IF(COUNTIFS('Player 2 Rounds'!A:A,Player_1[[#This Row],[Tournament]],'Player 2 Rounds'!C:C,Player_1[[#This Row],[Date]])&gt;0,TRUE(),FALSE())</f>
        <v>0</v>
      </c>
      <c r="K390" s="58" t="b">
        <f>IF(COUNTIFS('Player 2 Rounds'!A:A,Player_1[[#This Row],[Tournament]],'Player 2 Rounds'!C:C,Player_1[[#This Row],[Date]],'Player 2 Rounds'!D:D,Player_1[[#This Row],[Division]])&gt;0,TRUE(),FALSE())</f>
        <v>0</v>
      </c>
      <c r="L390" s="58" t="str">
        <f>RIGHT(Player_1[[#This Row],[Date]],4)</f>
        <v>2009</v>
      </c>
      <c r="M390" s="58" t="str">
        <f>LEFT(Player_1[[#This Row],[Date]],FIND("-",Player_1[[#This Row],[Date]],1)-1)</f>
        <v>5</v>
      </c>
      <c r="N390" s="58" t="str">
        <f>MID(Player_1[[#This Row],[Date]],FIND("-",Player_1[[#This Row],[Date]],1)+1,3)</f>
        <v>Sep</v>
      </c>
      <c r="O390" s="5">
        <f>DATEVALUE(Player_1[[#This Row],[Month]]&amp;" "&amp;Player_1[[#This Row],[Day]]&amp;", "&amp;Player_1[[#This Row],[Year]])</f>
        <v>40061</v>
      </c>
      <c r="P390" s="58">
        <f>COUNTIFS(A:A,Player_1[[#This Row],[Tournament]],E:E,Player_1[[#This Row],[Round]])</f>
        <v>1</v>
      </c>
      <c r="Q390" s="58" t="str">
        <f t="shared" si="6"/>
        <v>2009 Andrew's Pastries Open</v>
      </c>
      <c r="R390" s="58">
        <f>SUMIFS('Player 2 Rounds'!F:F,'Player 2 Rounds'!Q:Q,Q390,'Player 2 Rounds'!E:E,E390)</f>
        <v>0</v>
      </c>
      <c r="S390" s="58">
        <f>IF(AND(Player_1[[#This Row],[Opponent Score]]&gt;0,Player_1[[#This Row],[Opponent Score]]&gt;Player_1[[#This Row],[Score]],K:K=TRUE())=TRUE(),1,0)</f>
        <v>0</v>
      </c>
    </row>
    <row r="391" spans="1:19" x14ac:dyDescent="0.25">
      <c r="A391" s="58" t="s">
        <v>401</v>
      </c>
      <c r="B391" s="58" t="s">
        <v>58</v>
      </c>
      <c r="C391" s="58" t="s">
        <v>402</v>
      </c>
      <c r="D391" s="58" t="s">
        <v>17</v>
      </c>
      <c r="E391" s="58">
        <v>2</v>
      </c>
      <c r="F391">
        <v>54</v>
      </c>
      <c r="G391">
        <v>1052</v>
      </c>
      <c r="H391" s="58" t="s">
        <v>11</v>
      </c>
      <c r="I391" s="58" t="s">
        <v>11</v>
      </c>
      <c r="J391" s="58" t="b">
        <f>IF(COUNTIFS('Player 2 Rounds'!A:A,Player_1[[#This Row],[Tournament]],'Player 2 Rounds'!C:C,Player_1[[#This Row],[Date]])&gt;0,TRUE(),FALSE())</f>
        <v>1</v>
      </c>
      <c r="K391" s="58" t="b">
        <f>IF(COUNTIFS('Player 2 Rounds'!A:A,Player_1[[#This Row],[Tournament]],'Player 2 Rounds'!C:C,Player_1[[#This Row],[Date]],'Player 2 Rounds'!D:D,Player_1[[#This Row],[Division]])&gt;0,TRUE(),FALSE())</f>
        <v>1</v>
      </c>
      <c r="L391" s="58" t="str">
        <f>RIGHT(Player_1[[#This Row],[Date]],4)</f>
        <v>2013</v>
      </c>
      <c r="M391" s="58" t="str">
        <f>LEFT(Player_1[[#This Row],[Date]],FIND("-",Player_1[[#This Row],[Date]],1)-1)</f>
        <v>22</v>
      </c>
      <c r="N391" s="58" t="str">
        <f>MID(Player_1[[#This Row],[Date]],FIND("-",Player_1[[#This Row],[Date]],1)+1,3)</f>
        <v>Aug</v>
      </c>
      <c r="O391" s="5">
        <f>DATEVALUE(Player_1[[#This Row],[Month]]&amp;" "&amp;Player_1[[#This Row],[Day]]&amp;", "&amp;Player_1[[#This Row],[Year]])</f>
        <v>41508</v>
      </c>
      <c r="P391" s="58">
        <f>COUNTIFS(A:A,Player_1[[#This Row],[Tournament]],E:E,Player_1[[#This Row],[Round]])</f>
        <v>2</v>
      </c>
      <c r="Q391" s="58" t="str">
        <f t="shared" si="6"/>
        <v>2013 Vibram Open</v>
      </c>
      <c r="R391" s="58">
        <f>SUMIFS('Player 2 Rounds'!F:F,'Player 2 Rounds'!Q:Q,Q391,'Player 2 Rounds'!E:E,E391)</f>
        <v>54</v>
      </c>
      <c r="S391" s="58">
        <f>IF(AND(Player_1[[#This Row],[Opponent Score]]&gt;0,Player_1[[#This Row],[Opponent Score]]&gt;Player_1[[#This Row],[Score]],K:K=TRUE())=TRUE(),1,0)</f>
        <v>0</v>
      </c>
    </row>
    <row r="392" spans="1:19" x14ac:dyDescent="0.25">
      <c r="A392" s="58" t="s">
        <v>106</v>
      </c>
      <c r="B392" s="58" t="s">
        <v>153</v>
      </c>
      <c r="C392" s="58" t="s">
        <v>183</v>
      </c>
      <c r="D392" s="58" t="s">
        <v>17</v>
      </c>
      <c r="E392" s="58">
        <v>2</v>
      </c>
      <c r="F392">
        <v>69</v>
      </c>
      <c r="G392">
        <v>999</v>
      </c>
      <c r="H392" s="58" t="s">
        <v>11</v>
      </c>
      <c r="I392" s="58" t="s">
        <v>11</v>
      </c>
      <c r="J392" s="58" t="b">
        <f>IF(COUNTIFS('Player 2 Rounds'!A:A,Player_1[[#This Row],[Tournament]],'Player 2 Rounds'!C:C,Player_1[[#This Row],[Date]])&gt;0,TRUE(),FALSE())</f>
        <v>1</v>
      </c>
      <c r="K392" s="58" t="b">
        <f>IF(COUNTIFS('Player 2 Rounds'!A:A,Player_1[[#This Row],[Tournament]],'Player 2 Rounds'!C:C,Player_1[[#This Row],[Date]],'Player 2 Rounds'!D:D,Player_1[[#This Row],[Division]])&gt;0,TRUE(),FALSE())</f>
        <v>1</v>
      </c>
      <c r="L392" s="58" t="str">
        <f>RIGHT(Player_1[[#This Row],[Date]],4)</f>
        <v>2014</v>
      </c>
      <c r="M392" s="58" t="str">
        <f>LEFT(Player_1[[#This Row],[Date]],FIND("-",Player_1[[#This Row],[Date]],1)-1)</f>
        <v>1</v>
      </c>
      <c r="N392" s="58" t="str">
        <f>MID(Player_1[[#This Row],[Date]],FIND("-",Player_1[[#This Row],[Date]],1)+1,3)</f>
        <v>Oct</v>
      </c>
      <c r="O392" s="5">
        <f>DATEVALUE(Player_1[[#This Row],[Month]]&amp;" "&amp;Player_1[[#This Row],[Day]]&amp;", "&amp;Player_1[[#This Row],[Year]])</f>
        <v>41913</v>
      </c>
      <c r="P392" s="58">
        <f>COUNTIFS(A:A,Player_1[[#This Row],[Tournament]],E:E,Player_1[[#This Row],[Round]])</f>
        <v>4</v>
      </c>
      <c r="Q392" s="58" t="str">
        <f t="shared" si="6"/>
        <v>2014 United States Disc Golf Championship - Open Flight</v>
      </c>
      <c r="R392" s="58">
        <f>SUMIFS('Player 2 Rounds'!F:F,'Player 2 Rounds'!Q:Q,Q392,'Player 2 Rounds'!E:E,E392)</f>
        <v>60</v>
      </c>
      <c r="S392" s="58">
        <f>IF(AND(Player_1[[#This Row],[Opponent Score]]&gt;0,Player_1[[#This Row],[Opponent Score]]&gt;Player_1[[#This Row],[Score]],K:K=TRUE())=TRUE(),1,0)</f>
        <v>0</v>
      </c>
    </row>
    <row r="393" spans="1:19" x14ac:dyDescent="0.25">
      <c r="A393" s="58" t="s">
        <v>993</v>
      </c>
      <c r="B393" s="58" t="s">
        <v>14</v>
      </c>
      <c r="C393" s="58" t="s">
        <v>1031</v>
      </c>
      <c r="D393" s="58" t="s">
        <v>1032</v>
      </c>
      <c r="E393" s="58">
        <v>2</v>
      </c>
      <c r="F393">
        <v>78</v>
      </c>
      <c r="G393">
        <v>945</v>
      </c>
      <c r="H393" s="58" t="s">
        <v>11</v>
      </c>
      <c r="I393" s="58" t="s">
        <v>11</v>
      </c>
      <c r="J393" s="58" t="b">
        <f>IF(COUNTIFS('Player 2 Rounds'!A:A,Player_1[[#This Row],[Tournament]],'Player 2 Rounds'!C:C,Player_1[[#This Row],[Date]])&gt;0,TRUE(),FALSE())</f>
        <v>0</v>
      </c>
      <c r="K393" s="58" t="b">
        <f>IF(COUNTIFS('Player 2 Rounds'!A:A,Player_1[[#This Row],[Tournament]],'Player 2 Rounds'!C:C,Player_1[[#This Row],[Date]],'Player 2 Rounds'!D:D,Player_1[[#This Row],[Division]])&gt;0,TRUE(),FALSE())</f>
        <v>0</v>
      </c>
      <c r="L393" s="58" t="str">
        <f>RIGHT(Player_1[[#This Row],[Date]],4)</f>
        <v>2009</v>
      </c>
      <c r="M393" s="58" t="str">
        <f>LEFT(Player_1[[#This Row],[Date]],FIND("-",Player_1[[#This Row],[Date]],1)-1)</f>
        <v>28</v>
      </c>
      <c r="N393" s="58" t="str">
        <f>MID(Player_1[[#This Row],[Date]],FIND("-",Player_1[[#This Row],[Date]],1)+1,3)</f>
        <v>Mar</v>
      </c>
      <c r="O393" s="5">
        <f>DATEVALUE(Player_1[[#This Row],[Month]]&amp;" "&amp;Player_1[[#This Row],[Day]]&amp;", "&amp;Player_1[[#This Row],[Year]])</f>
        <v>39900</v>
      </c>
      <c r="P393" s="58">
        <f>COUNTIFS(A:A,Player_1[[#This Row],[Tournament]],E:E,Player_1[[#This Row],[Round]])</f>
        <v>2</v>
      </c>
      <c r="Q393" s="58" t="str">
        <f t="shared" si="6"/>
        <v>2009 March Madness</v>
      </c>
      <c r="R393" s="58">
        <f>SUMIFS('Player 2 Rounds'!F:F,'Player 2 Rounds'!Q:Q,Q393,'Player 2 Rounds'!E:E,E393)</f>
        <v>0</v>
      </c>
      <c r="S393" s="58">
        <f>IF(AND(Player_1[[#This Row],[Opponent Score]]&gt;0,Player_1[[#This Row],[Opponent Score]]&gt;Player_1[[#This Row],[Score]],K:K=TRUE())=TRUE(),1,0)</f>
        <v>0</v>
      </c>
    </row>
    <row r="394" spans="1:19" x14ac:dyDescent="0.25">
      <c r="A394" s="58" t="s">
        <v>1001</v>
      </c>
      <c r="B394" s="58" t="s">
        <v>12</v>
      </c>
      <c r="C394" s="58" t="s">
        <v>1002</v>
      </c>
      <c r="D394" s="58" t="s">
        <v>17</v>
      </c>
      <c r="E394" s="58">
        <v>2</v>
      </c>
      <c r="F394">
        <v>51</v>
      </c>
      <c r="G394">
        <v>1029</v>
      </c>
      <c r="H394" s="58" t="s">
        <v>11</v>
      </c>
      <c r="I394" s="58" t="s">
        <v>11</v>
      </c>
      <c r="J394" s="58" t="b">
        <f>IF(COUNTIFS('Player 2 Rounds'!A:A,Player_1[[#This Row],[Tournament]],'Player 2 Rounds'!C:C,Player_1[[#This Row],[Date]])&gt;0,TRUE(),FALSE())</f>
        <v>0</v>
      </c>
      <c r="K394" s="58" t="b">
        <f>IF(COUNTIFS('Player 2 Rounds'!A:A,Player_1[[#This Row],[Tournament]],'Player 2 Rounds'!C:C,Player_1[[#This Row],[Date]],'Player 2 Rounds'!D:D,Player_1[[#This Row],[Division]])&gt;0,TRUE(),FALSE())</f>
        <v>0</v>
      </c>
      <c r="L394" s="58" t="str">
        <f>RIGHT(Player_1[[#This Row],[Date]],4)</f>
        <v>2010</v>
      </c>
      <c r="M394" s="58" t="str">
        <f>LEFT(Player_1[[#This Row],[Date]],FIND("-",Player_1[[#This Row],[Date]],1)-1)</f>
        <v>27</v>
      </c>
      <c r="N394" s="58" t="str">
        <f>MID(Player_1[[#This Row],[Date]],FIND("-",Player_1[[#This Row],[Date]],1)+1,3)</f>
        <v>Mar</v>
      </c>
      <c r="O394" s="5">
        <f>DATEVALUE(Player_1[[#This Row],[Month]]&amp;" "&amp;Player_1[[#This Row],[Day]]&amp;", "&amp;Player_1[[#This Row],[Year]])</f>
        <v>40264</v>
      </c>
      <c r="P394" s="58">
        <f>COUNTIFS(A:A,Player_1[[#This Row],[Tournament]],E:E,Player_1[[#This Row],[Round]])</f>
        <v>1</v>
      </c>
      <c r="Q394" s="58" t="str">
        <f t="shared" si="6"/>
        <v>2010 Gem City Challenge</v>
      </c>
      <c r="R394" s="58">
        <f>SUMIFS('Player 2 Rounds'!F:F,'Player 2 Rounds'!Q:Q,Q394,'Player 2 Rounds'!E:E,E394)</f>
        <v>0</v>
      </c>
      <c r="S394" s="58">
        <f>IF(AND(Player_1[[#This Row],[Opponent Score]]&gt;0,Player_1[[#This Row],[Opponent Score]]&gt;Player_1[[#This Row],[Score]],K:K=TRUE())=TRUE(),1,0)</f>
        <v>0</v>
      </c>
    </row>
    <row r="395" spans="1:19" x14ac:dyDescent="0.25">
      <c r="A395" s="58" t="s">
        <v>184</v>
      </c>
      <c r="B395" s="58" t="s">
        <v>13</v>
      </c>
      <c r="C395" s="58" t="s">
        <v>185</v>
      </c>
      <c r="D395" s="58" t="s">
        <v>17</v>
      </c>
      <c r="E395" s="58">
        <v>2</v>
      </c>
      <c r="F395">
        <v>51</v>
      </c>
      <c r="G395">
        <v>1070</v>
      </c>
      <c r="H395" s="58" t="s">
        <v>11</v>
      </c>
      <c r="I395" s="58" t="s">
        <v>11</v>
      </c>
      <c r="J395" s="58" t="b">
        <f>IF(COUNTIFS('Player 2 Rounds'!A:A,Player_1[[#This Row],[Tournament]],'Player 2 Rounds'!C:C,Player_1[[#This Row],[Date]])&gt;0,TRUE(),FALSE())</f>
        <v>1</v>
      </c>
      <c r="K395" s="58" t="b">
        <f>IF(COUNTIFS('Player 2 Rounds'!A:A,Player_1[[#This Row],[Tournament]],'Player 2 Rounds'!C:C,Player_1[[#This Row],[Date]],'Player 2 Rounds'!D:D,Player_1[[#This Row],[Division]])&gt;0,TRUE(),FALSE())</f>
        <v>1</v>
      </c>
      <c r="L395" s="58" t="str">
        <f>RIGHT(Player_1[[#This Row],[Date]],4)</f>
        <v>2014</v>
      </c>
      <c r="M395" s="58" t="str">
        <f>LEFT(Player_1[[#This Row],[Date]],FIND("-",Player_1[[#This Row],[Date]],1)-1)</f>
        <v>5</v>
      </c>
      <c r="N395" s="58" t="str">
        <f>MID(Player_1[[#This Row],[Date]],FIND("-",Player_1[[#This Row],[Date]],1)+1,3)</f>
        <v>Jun</v>
      </c>
      <c r="O395" s="5">
        <f>DATEVALUE(Player_1[[#This Row],[Month]]&amp;" "&amp;Player_1[[#This Row],[Day]]&amp;", "&amp;Player_1[[#This Row],[Year]])</f>
        <v>41795</v>
      </c>
      <c r="P395" s="58">
        <f>COUNTIFS(A:A,Player_1[[#This Row],[Tournament]],E:E,Player_1[[#This Row],[Round]])</f>
        <v>1</v>
      </c>
      <c r="Q395" s="58" t="str">
        <f t="shared" si="6"/>
        <v>The 2014 Japan Open</v>
      </c>
      <c r="R395" s="58">
        <f>SUMIFS('Player 2 Rounds'!F:F,'Player 2 Rounds'!Q:Q,Q395,'Player 2 Rounds'!E:E,E395)</f>
        <v>54</v>
      </c>
      <c r="S395" s="58">
        <f>IF(AND(Player_1[[#This Row],[Opponent Score]]&gt;0,Player_1[[#This Row],[Opponent Score]]&gt;Player_1[[#This Row],[Score]],K:K=TRUE())=TRUE(),1,0)</f>
        <v>1</v>
      </c>
    </row>
    <row r="396" spans="1:19" x14ac:dyDescent="0.25">
      <c r="A396" s="58" t="s">
        <v>924</v>
      </c>
      <c r="B396" s="58" t="s">
        <v>9</v>
      </c>
      <c r="C396" s="58" t="s">
        <v>406</v>
      </c>
      <c r="D396" s="58" t="s">
        <v>17</v>
      </c>
      <c r="E396" s="58">
        <v>2</v>
      </c>
      <c r="F396">
        <v>62</v>
      </c>
      <c r="G396">
        <v>1028</v>
      </c>
      <c r="H396" s="58" t="s">
        <v>11</v>
      </c>
      <c r="I396" s="58" t="s">
        <v>11</v>
      </c>
      <c r="J396" s="58" t="b">
        <f>IF(COUNTIFS('Player 2 Rounds'!A:A,Player_1[[#This Row],[Tournament]],'Player 2 Rounds'!C:C,Player_1[[#This Row],[Date]])&gt;0,TRUE(),FALSE())</f>
        <v>0</v>
      </c>
      <c r="K396" s="58" t="b">
        <f>IF(COUNTIFS('Player 2 Rounds'!A:A,Player_1[[#This Row],[Tournament]],'Player 2 Rounds'!C:C,Player_1[[#This Row],[Date]],'Player 2 Rounds'!D:D,Player_1[[#This Row],[Division]])&gt;0,TRUE(),FALSE())</f>
        <v>0</v>
      </c>
      <c r="L396" s="58" t="str">
        <f>RIGHT(Player_1[[#This Row],[Date]],4)</f>
        <v>2013</v>
      </c>
      <c r="M396" s="58" t="str">
        <f>LEFT(Player_1[[#This Row],[Date]],FIND("-",Player_1[[#This Row],[Date]],1)-1)</f>
        <v>17</v>
      </c>
      <c r="N396" s="58" t="str">
        <f>MID(Player_1[[#This Row],[Date]],FIND("-",Player_1[[#This Row],[Date]],1)+1,3)</f>
        <v>Aug</v>
      </c>
      <c r="O396" s="5">
        <f>DATEVALUE(Player_1[[#This Row],[Month]]&amp;" "&amp;Player_1[[#This Row],[Day]]&amp;", "&amp;Player_1[[#This Row],[Year]])</f>
        <v>41503</v>
      </c>
      <c r="P396" s="58">
        <f>COUNTIFS(A:A,Player_1[[#This Row],[Tournament]],E:E,Player_1[[#This Row],[Round]])</f>
        <v>1</v>
      </c>
      <c r="Q396" s="58" t="str">
        <f t="shared" si="6"/>
        <v>2013 Scholl's Bicycle Centers presents The 25th Pittsburgh Flying Disc Open</v>
      </c>
      <c r="R396" s="58">
        <f>SUMIFS('Player 2 Rounds'!F:F,'Player 2 Rounds'!Q:Q,Q396,'Player 2 Rounds'!E:E,E396)</f>
        <v>0</v>
      </c>
      <c r="S396" s="58">
        <f>IF(AND(Player_1[[#This Row],[Opponent Score]]&gt;0,Player_1[[#This Row],[Opponent Score]]&gt;Player_1[[#This Row],[Score]],K:K=TRUE())=TRUE(),1,0)</f>
        <v>0</v>
      </c>
    </row>
    <row r="397" spans="1:19" x14ac:dyDescent="0.25">
      <c r="A397" s="58" t="s">
        <v>884</v>
      </c>
      <c r="B397" s="58" t="s">
        <v>14</v>
      </c>
      <c r="C397" s="58" t="s">
        <v>139</v>
      </c>
      <c r="D397" s="58" t="s">
        <v>16</v>
      </c>
      <c r="E397" s="58">
        <v>2</v>
      </c>
      <c r="F397">
        <v>65</v>
      </c>
      <c r="G397">
        <v>950</v>
      </c>
      <c r="H397" s="58" t="s">
        <v>11</v>
      </c>
      <c r="I397" s="58" t="s">
        <v>11</v>
      </c>
      <c r="J397" s="58" t="b">
        <f>IF(COUNTIFS('Player 2 Rounds'!A:A,Player_1[[#This Row],[Tournament]],'Player 2 Rounds'!C:C,Player_1[[#This Row],[Date]])&gt;0,TRUE(),FALSE())</f>
        <v>0</v>
      </c>
      <c r="K397" s="58" t="b">
        <f>IF(COUNTIFS('Player 2 Rounds'!A:A,Player_1[[#This Row],[Tournament]],'Player 2 Rounds'!C:C,Player_1[[#This Row],[Date]],'Player 2 Rounds'!D:D,Player_1[[#This Row],[Division]])&gt;0,TRUE(),FALSE())</f>
        <v>0</v>
      </c>
      <c r="L397" s="58" t="str">
        <f>RIGHT(Player_1[[#This Row],[Date]],4)</f>
        <v>2009</v>
      </c>
      <c r="M397" s="58" t="str">
        <f>LEFT(Player_1[[#This Row],[Date]],FIND("-",Player_1[[#This Row],[Date]],1)-1)</f>
        <v>18</v>
      </c>
      <c r="N397" s="58" t="str">
        <f>MID(Player_1[[#This Row],[Date]],FIND("-",Player_1[[#This Row],[Date]],1)+1,3)</f>
        <v>Apr</v>
      </c>
      <c r="O397" s="5">
        <f>DATEVALUE(Player_1[[#This Row],[Month]]&amp;" "&amp;Player_1[[#This Row],[Day]]&amp;", "&amp;Player_1[[#This Row],[Year]])</f>
        <v>39921</v>
      </c>
      <c r="P397" s="58">
        <f>COUNTIFS(A:A,Player_1[[#This Row],[Tournament]],E:E,Player_1[[#This Row],[Round]])</f>
        <v>4</v>
      </c>
      <c r="Q397" s="58" t="str">
        <f t="shared" si="6"/>
        <v>2009 Ironwood Open at Moraine State Park</v>
      </c>
      <c r="R397" s="58">
        <f>SUMIFS('Player 2 Rounds'!F:F,'Player 2 Rounds'!Q:Q,Q397,'Player 2 Rounds'!E:E,E397)</f>
        <v>0</v>
      </c>
      <c r="S397" s="58">
        <f>IF(AND(Player_1[[#This Row],[Opponent Score]]&gt;0,Player_1[[#This Row],[Opponent Score]]&gt;Player_1[[#This Row],[Score]],K:K=TRUE())=TRUE(),1,0)</f>
        <v>0</v>
      </c>
    </row>
    <row r="398" spans="1:19" x14ac:dyDescent="0.25">
      <c r="A398" s="58" t="s">
        <v>920</v>
      </c>
      <c r="B398" s="58" t="s">
        <v>14</v>
      </c>
      <c r="C398" s="58" t="s">
        <v>404</v>
      </c>
      <c r="D398" s="58" t="s">
        <v>17</v>
      </c>
      <c r="E398" s="58">
        <v>2</v>
      </c>
      <c r="F398">
        <v>49</v>
      </c>
      <c r="G398">
        <v>1068</v>
      </c>
      <c r="H398" s="58" t="s">
        <v>11</v>
      </c>
      <c r="I398" s="58" t="s">
        <v>11</v>
      </c>
      <c r="J398" s="58" t="b">
        <f>IF(COUNTIFS('Player 2 Rounds'!A:A,Player_1[[#This Row],[Tournament]],'Player 2 Rounds'!C:C,Player_1[[#This Row],[Date]])&gt;0,TRUE(),FALSE())</f>
        <v>0</v>
      </c>
      <c r="K398" s="58" t="b">
        <f>IF(COUNTIFS('Player 2 Rounds'!A:A,Player_1[[#This Row],[Tournament]],'Player 2 Rounds'!C:C,Player_1[[#This Row],[Date]],'Player 2 Rounds'!D:D,Player_1[[#This Row],[Division]])&gt;0,TRUE(),FALSE())</f>
        <v>0</v>
      </c>
      <c r="L398" s="58" t="str">
        <f>RIGHT(Player_1[[#This Row],[Date]],4)</f>
        <v>2013</v>
      </c>
      <c r="M398" s="58" t="str">
        <f>LEFT(Player_1[[#This Row],[Date]],FIND("-",Player_1[[#This Row],[Date]],1)-1)</f>
        <v>31</v>
      </c>
      <c r="N398" s="58" t="str">
        <f>MID(Player_1[[#This Row],[Date]],FIND("-",Player_1[[#This Row],[Date]],1)+1,3)</f>
        <v>Aug</v>
      </c>
      <c r="O398" s="5">
        <f>DATEVALUE(Player_1[[#This Row],[Month]]&amp;" "&amp;Player_1[[#This Row],[Day]]&amp;", "&amp;Player_1[[#This Row],[Year]])</f>
        <v>41517</v>
      </c>
      <c r="P398" s="58">
        <f>COUNTIFS(A:A,Player_1[[#This Row],[Tournament]],E:E,Player_1[[#This Row],[Round]])</f>
        <v>1</v>
      </c>
      <c r="Q398" s="58" t="str">
        <f t="shared" si="6"/>
        <v>2013 Green Mountain Championship @ Smugglers Notch</v>
      </c>
      <c r="R398" s="58">
        <f>SUMIFS('Player 2 Rounds'!F:F,'Player 2 Rounds'!Q:Q,Q398,'Player 2 Rounds'!E:E,E398)</f>
        <v>0</v>
      </c>
      <c r="S398" s="58">
        <f>IF(AND(Player_1[[#This Row],[Opponent Score]]&gt;0,Player_1[[#This Row],[Opponent Score]]&gt;Player_1[[#This Row],[Score]],K:K=TRUE())=TRUE(),1,0)</f>
        <v>0</v>
      </c>
    </row>
    <row r="399" spans="1:19" x14ac:dyDescent="0.25">
      <c r="A399" s="58" t="s">
        <v>62</v>
      </c>
      <c r="B399" s="58" t="s">
        <v>9</v>
      </c>
      <c r="C399" s="58" t="s">
        <v>870</v>
      </c>
      <c r="D399" s="58" t="s">
        <v>17</v>
      </c>
      <c r="E399" s="58">
        <v>2</v>
      </c>
      <c r="F399">
        <v>50</v>
      </c>
      <c r="G399">
        <v>987</v>
      </c>
      <c r="H399" s="58" t="s">
        <v>11</v>
      </c>
      <c r="I399" s="58" t="s">
        <v>11</v>
      </c>
      <c r="J399" s="58" t="b">
        <f>IF(COUNTIFS('Player 2 Rounds'!A:A,Player_1[[#This Row],[Tournament]],'Player 2 Rounds'!C:C,Player_1[[#This Row],[Date]])&gt;0,TRUE(),FALSE())</f>
        <v>0</v>
      </c>
      <c r="K399" s="58" t="b">
        <f>IF(COUNTIFS('Player 2 Rounds'!A:A,Player_1[[#This Row],[Tournament]],'Player 2 Rounds'!C:C,Player_1[[#This Row],[Date]],'Player 2 Rounds'!D:D,Player_1[[#This Row],[Division]])&gt;0,TRUE(),FALSE())</f>
        <v>0</v>
      </c>
      <c r="L399" s="58" t="str">
        <f>RIGHT(Player_1[[#This Row],[Date]],4)</f>
        <v>2014</v>
      </c>
      <c r="M399" s="58" t="str">
        <f>LEFT(Player_1[[#This Row],[Date]],FIND("-",Player_1[[#This Row],[Date]],1)-1)</f>
        <v>13</v>
      </c>
      <c r="N399" s="58" t="str">
        <f>MID(Player_1[[#This Row],[Date]],FIND("-",Player_1[[#This Row],[Date]],1)+1,3)</f>
        <v>Jun</v>
      </c>
      <c r="O399" s="5">
        <f>DATEVALUE(Player_1[[#This Row],[Month]]&amp;" "&amp;Player_1[[#This Row],[Day]]&amp;", "&amp;Player_1[[#This Row],[Year]])</f>
        <v>41803</v>
      </c>
      <c r="P399" s="58">
        <f>COUNTIFS(A:A,Player_1[[#This Row],[Tournament]],E:E,Player_1[[#This Row],[Round]])</f>
        <v>1</v>
      </c>
      <c r="Q399" s="58" t="str">
        <f t="shared" si="6"/>
        <v>2014 Minnesota Majestic</v>
      </c>
      <c r="R399" s="58">
        <f>SUMIFS('Player 2 Rounds'!F:F,'Player 2 Rounds'!Q:Q,Q399,'Player 2 Rounds'!E:E,E399)</f>
        <v>0</v>
      </c>
      <c r="S399" s="58">
        <f>IF(AND(Player_1[[#This Row],[Opponent Score]]&gt;0,Player_1[[#This Row],[Opponent Score]]&gt;Player_1[[#This Row],[Score]],K:K=TRUE())=TRUE(),1,0)</f>
        <v>0</v>
      </c>
    </row>
    <row r="400" spans="1:19" x14ac:dyDescent="0.25">
      <c r="A400" s="58" t="s">
        <v>993</v>
      </c>
      <c r="B400" s="58" t="s">
        <v>14</v>
      </c>
      <c r="C400" s="58" t="s">
        <v>994</v>
      </c>
      <c r="D400" s="58" t="s">
        <v>17</v>
      </c>
      <c r="E400" s="58">
        <v>2</v>
      </c>
      <c r="F400">
        <v>87</v>
      </c>
      <c r="G400">
        <v>973</v>
      </c>
      <c r="H400" s="58" t="s">
        <v>11</v>
      </c>
      <c r="I400" s="58" t="s">
        <v>11</v>
      </c>
      <c r="J400" s="58" t="b">
        <f>IF(COUNTIFS('Player 2 Rounds'!A:A,Player_1[[#This Row],[Tournament]],'Player 2 Rounds'!C:C,Player_1[[#This Row],[Date]])&gt;0,TRUE(),FALSE())</f>
        <v>0</v>
      </c>
      <c r="K400" s="58" t="b">
        <f>IF(COUNTIFS('Player 2 Rounds'!A:A,Player_1[[#This Row],[Tournament]],'Player 2 Rounds'!C:C,Player_1[[#This Row],[Date]],'Player 2 Rounds'!D:D,Player_1[[#This Row],[Division]])&gt;0,TRUE(),FALSE())</f>
        <v>0</v>
      </c>
      <c r="L400" s="58" t="str">
        <f>RIGHT(Player_1[[#This Row],[Date]],4)</f>
        <v>2010</v>
      </c>
      <c r="M400" s="58" t="str">
        <f>LEFT(Player_1[[#This Row],[Date]],FIND("-",Player_1[[#This Row],[Date]],1)-1)</f>
        <v>13</v>
      </c>
      <c r="N400" s="58" t="str">
        <f>MID(Player_1[[#This Row],[Date]],FIND("-",Player_1[[#This Row],[Date]],1)+1,3)</f>
        <v>Mar</v>
      </c>
      <c r="O400" s="5">
        <f>DATEVALUE(Player_1[[#This Row],[Month]]&amp;" "&amp;Player_1[[#This Row],[Day]]&amp;", "&amp;Player_1[[#This Row],[Year]])</f>
        <v>40250</v>
      </c>
      <c r="P400" s="58">
        <f>COUNTIFS(A:A,Player_1[[#This Row],[Tournament]],E:E,Player_1[[#This Row],[Round]])</f>
        <v>2</v>
      </c>
      <c r="Q400" s="58" t="str">
        <f t="shared" si="6"/>
        <v>2010 March Madness</v>
      </c>
      <c r="R400" s="58">
        <f>SUMIFS('Player 2 Rounds'!F:F,'Player 2 Rounds'!Q:Q,Q400,'Player 2 Rounds'!E:E,E400)</f>
        <v>0</v>
      </c>
      <c r="S400" s="58">
        <f>IF(AND(Player_1[[#This Row],[Opponent Score]]&gt;0,Player_1[[#This Row],[Opponent Score]]&gt;Player_1[[#This Row],[Score]],K:K=TRUE())=TRUE(),1,0)</f>
        <v>0</v>
      </c>
    </row>
    <row r="401" spans="1:19" x14ac:dyDescent="0.25">
      <c r="A401" s="58" t="s">
        <v>862</v>
      </c>
      <c r="B401" s="58" t="s">
        <v>164</v>
      </c>
      <c r="C401" s="58" t="s">
        <v>863</v>
      </c>
      <c r="D401" s="58" t="s">
        <v>17</v>
      </c>
      <c r="E401" s="58">
        <v>2</v>
      </c>
      <c r="F401">
        <v>45</v>
      </c>
      <c r="G401">
        <v>1035</v>
      </c>
      <c r="H401" s="58" t="s">
        <v>11</v>
      </c>
      <c r="I401" s="58" t="s">
        <v>11</v>
      </c>
      <c r="J401" s="58" t="b">
        <f>IF(COUNTIFS('Player 2 Rounds'!A:A,Player_1[[#This Row],[Tournament]],'Player 2 Rounds'!C:C,Player_1[[#This Row],[Date]])&gt;0,TRUE(),FALSE())</f>
        <v>0</v>
      </c>
      <c r="K401" s="58" t="b">
        <f>IF(COUNTIFS('Player 2 Rounds'!A:A,Player_1[[#This Row],[Tournament]],'Player 2 Rounds'!C:C,Player_1[[#This Row],[Date]],'Player 2 Rounds'!D:D,Player_1[[#This Row],[Division]])&gt;0,TRUE(),FALSE())</f>
        <v>0</v>
      </c>
      <c r="L401" s="58" t="str">
        <f>RIGHT(Player_1[[#This Row],[Date]],4)</f>
        <v>2014</v>
      </c>
      <c r="M401" s="58" t="str">
        <f>LEFT(Player_1[[#This Row],[Date]],FIND("-",Player_1[[#This Row],[Date]],1)-1)</f>
        <v>24</v>
      </c>
      <c r="N401" s="58" t="str">
        <f>MID(Player_1[[#This Row],[Date]],FIND("-",Player_1[[#This Row],[Date]],1)+1,3)</f>
        <v>Oct</v>
      </c>
      <c r="O401" s="5">
        <f>DATEVALUE(Player_1[[#This Row],[Month]]&amp;" "&amp;Player_1[[#This Row],[Day]]&amp;", "&amp;Player_1[[#This Row],[Year]])</f>
        <v>41936</v>
      </c>
      <c r="P401" s="58">
        <f>COUNTIFS(A:A,Player_1[[#This Row],[Tournament]],E:E,Player_1[[#This Row],[Round]])</f>
        <v>1</v>
      </c>
      <c r="Q401" s="58" t="str">
        <f t="shared" si="6"/>
        <v>2014 AZ Disc Golf Championships presented by the Shelly Sharpe Memorial</v>
      </c>
      <c r="R401" s="58">
        <f>SUMIFS('Player 2 Rounds'!F:F,'Player 2 Rounds'!Q:Q,Q401,'Player 2 Rounds'!E:E,E401)</f>
        <v>0</v>
      </c>
      <c r="S401" s="58">
        <f>IF(AND(Player_1[[#This Row],[Opponent Score]]&gt;0,Player_1[[#This Row],[Opponent Score]]&gt;Player_1[[#This Row],[Score]],K:K=TRUE())=TRUE(),1,0)</f>
        <v>0</v>
      </c>
    </row>
    <row r="402" spans="1:19" x14ac:dyDescent="0.25">
      <c r="A402" s="58" t="s">
        <v>860</v>
      </c>
      <c r="B402" s="58" t="s">
        <v>9</v>
      </c>
      <c r="C402" s="58" t="s">
        <v>861</v>
      </c>
      <c r="D402" s="58" t="s">
        <v>17</v>
      </c>
      <c r="E402" s="58">
        <v>2</v>
      </c>
      <c r="F402">
        <v>51</v>
      </c>
      <c r="G402">
        <v>1041</v>
      </c>
      <c r="H402" s="58" t="s">
        <v>11</v>
      </c>
      <c r="I402" s="58" t="s">
        <v>11</v>
      </c>
      <c r="J402" s="58" t="b">
        <f>IF(COUNTIFS('Player 2 Rounds'!A:A,Player_1[[#This Row],[Tournament]],'Player 2 Rounds'!C:C,Player_1[[#This Row],[Date]])&gt;0,TRUE(),FALSE())</f>
        <v>0</v>
      </c>
      <c r="K402" s="58" t="b">
        <f>IF(COUNTIFS('Player 2 Rounds'!A:A,Player_1[[#This Row],[Tournament]],'Player 2 Rounds'!C:C,Player_1[[#This Row],[Date]],'Player 2 Rounds'!D:D,Player_1[[#This Row],[Division]])&gt;0,TRUE(),FALSE())</f>
        <v>0</v>
      </c>
      <c r="L402" s="58" t="str">
        <f>RIGHT(Player_1[[#This Row],[Date]],4)</f>
        <v>2014</v>
      </c>
      <c r="M402" s="58" t="str">
        <f>LEFT(Player_1[[#This Row],[Date]],FIND("-",Player_1[[#This Row],[Date]],1)-1)</f>
        <v>11</v>
      </c>
      <c r="N402" s="58" t="str">
        <f>MID(Player_1[[#This Row],[Date]],FIND("-",Player_1[[#This Row],[Date]],1)+1,3)</f>
        <v>Oct</v>
      </c>
      <c r="O402" s="5">
        <f>DATEVALUE(Player_1[[#This Row],[Month]]&amp;" "&amp;Player_1[[#This Row],[Day]]&amp;", "&amp;Player_1[[#This Row],[Year]])</f>
        <v>41923</v>
      </c>
      <c r="P402" s="58">
        <f>COUNTIFS(A:A,Player_1[[#This Row],[Tournament]],E:E,Player_1[[#This Row],[Round]])</f>
        <v>1</v>
      </c>
      <c r="Q402" s="58" t="str">
        <f t="shared" si="6"/>
        <v>2014 Mango Classic - A</v>
      </c>
      <c r="R402" s="58">
        <f>SUMIFS('Player 2 Rounds'!F:F,'Player 2 Rounds'!Q:Q,Q402,'Player 2 Rounds'!E:E,E402)</f>
        <v>0</v>
      </c>
      <c r="S402" s="58">
        <f>IF(AND(Player_1[[#This Row],[Opponent Score]]&gt;0,Player_1[[#This Row],[Opponent Score]]&gt;Player_1[[#This Row],[Score]],K:K=TRUE())=TRUE(),1,0)</f>
        <v>0</v>
      </c>
    </row>
    <row r="403" spans="1:19" x14ac:dyDescent="0.25">
      <c r="A403" s="58" t="s">
        <v>99</v>
      </c>
      <c r="B403" s="58" t="s">
        <v>13</v>
      </c>
      <c r="C403" s="58" t="s">
        <v>100</v>
      </c>
      <c r="D403" s="58" t="s">
        <v>17</v>
      </c>
      <c r="E403" s="58">
        <v>2</v>
      </c>
      <c r="F403">
        <v>56</v>
      </c>
      <c r="G403">
        <v>1029</v>
      </c>
      <c r="H403" s="58" t="s">
        <v>11</v>
      </c>
      <c r="I403" s="58" t="s">
        <v>11</v>
      </c>
      <c r="J403" s="58" t="b">
        <f>IF(COUNTIFS('Player 2 Rounds'!A:A,Player_1[[#This Row],[Tournament]],'Player 2 Rounds'!C:C,Player_1[[#This Row],[Date]])&gt;0,TRUE(),FALSE())</f>
        <v>1</v>
      </c>
      <c r="K403" s="58" t="b">
        <f>IF(COUNTIFS('Player 2 Rounds'!A:A,Player_1[[#This Row],[Tournament]],'Player 2 Rounds'!C:C,Player_1[[#This Row],[Date]],'Player 2 Rounds'!D:D,Player_1[[#This Row],[Division]])&gt;0,TRUE(),FALSE())</f>
        <v>1</v>
      </c>
      <c r="L403" s="58" t="str">
        <f>RIGHT(Player_1[[#This Row],[Date]],4)</f>
        <v>2013</v>
      </c>
      <c r="M403" s="58" t="str">
        <f>LEFT(Player_1[[#This Row],[Date]],FIND("-",Player_1[[#This Row],[Date]],1)-1)</f>
        <v>3</v>
      </c>
      <c r="N403" s="58" t="str">
        <f>MID(Player_1[[#This Row],[Date]],FIND("-",Player_1[[#This Row],[Date]],1)+1,3)</f>
        <v>Aug</v>
      </c>
      <c r="O403" s="5">
        <f>DATEVALUE(Player_1[[#This Row],[Month]]&amp;" "&amp;Player_1[[#This Row],[Day]]&amp;", "&amp;Player_1[[#This Row],[Year]])</f>
        <v>41489</v>
      </c>
      <c r="P403" s="58">
        <f>COUNTIFS(A:A,Player_1[[#This Row],[Tournament]],E:E,Player_1[[#This Row],[Round]])</f>
        <v>1</v>
      </c>
      <c r="Q403" s="58" t="str">
        <f t="shared" si="6"/>
        <v>2013 PDGA Professional Disc Golf World Championships</v>
      </c>
      <c r="R403" s="58">
        <f>SUMIFS('Player 2 Rounds'!F:F,'Player 2 Rounds'!Q:Q,Q403,'Player 2 Rounds'!E:E,E403)</f>
        <v>54</v>
      </c>
      <c r="S403" s="58">
        <f>IF(AND(Player_1[[#This Row],[Opponent Score]]&gt;0,Player_1[[#This Row],[Opponent Score]]&gt;Player_1[[#This Row],[Score]],K:K=TRUE())=TRUE(),1,0)</f>
        <v>0</v>
      </c>
    </row>
    <row r="404" spans="1:19" x14ac:dyDescent="0.25">
      <c r="A404" s="58" t="s">
        <v>984</v>
      </c>
      <c r="B404" s="58" t="s">
        <v>12</v>
      </c>
      <c r="C404" s="58" t="s">
        <v>985</v>
      </c>
      <c r="D404" s="58" t="s">
        <v>17</v>
      </c>
      <c r="E404" s="58">
        <v>2</v>
      </c>
      <c r="F404">
        <v>55</v>
      </c>
      <c r="G404">
        <v>998</v>
      </c>
      <c r="H404" s="58" t="s">
        <v>11</v>
      </c>
      <c r="I404" s="58" t="s">
        <v>11</v>
      </c>
      <c r="J404" s="58" t="b">
        <f>IF(COUNTIFS('Player 2 Rounds'!A:A,Player_1[[#This Row],[Tournament]],'Player 2 Rounds'!C:C,Player_1[[#This Row],[Date]])&gt;0,TRUE(),FALSE())</f>
        <v>0</v>
      </c>
      <c r="K404" s="58" t="b">
        <f>IF(COUNTIFS('Player 2 Rounds'!A:A,Player_1[[#This Row],[Tournament]],'Player 2 Rounds'!C:C,Player_1[[#This Row],[Date]],'Player 2 Rounds'!D:D,Player_1[[#This Row],[Division]])&gt;0,TRUE(),FALSE())</f>
        <v>0</v>
      </c>
      <c r="L404" s="58" t="str">
        <f>RIGHT(Player_1[[#This Row],[Date]],4)</f>
        <v>2010</v>
      </c>
      <c r="M404" s="58" t="str">
        <f>LEFT(Player_1[[#This Row],[Date]],FIND("-",Player_1[[#This Row],[Date]],1)-1)</f>
        <v>20</v>
      </c>
      <c r="N404" s="58" t="str">
        <f>MID(Player_1[[#This Row],[Date]],FIND("-",Player_1[[#This Row],[Date]],1)+1,3)</f>
        <v>Mar</v>
      </c>
      <c r="O404" s="5">
        <f>DATEVALUE(Player_1[[#This Row],[Month]]&amp;" "&amp;Player_1[[#This Row],[Day]]&amp;", "&amp;Player_1[[#This Row],[Year]])</f>
        <v>40257</v>
      </c>
      <c r="P404" s="58">
        <f>COUNTIFS(A:A,Player_1[[#This Row],[Tournament]],E:E,Player_1[[#This Row],[Round]])</f>
        <v>1</v>
      </c>
      <c r="Q404" s="58" t="str">
        <f t="shared" si="6"/>
        <v>2010 Lake Erie Spring Thaw</v>
      </c>
      <c r="R404" s="58">
        <f>SUMIFS('Player 2 Rounds'!F:F,'Player 2 Rounds'!Q:Q,Q404,'Player 2 Rounds'!E:E,E404)</f>
        <v>0</v>
      </c>
      <c r="S404" s="58">
        <f>IF(AND(Player_1[[#This Row],[Opponent Score]]&gt;0,Player_1[[#This Row],[Opponent Score]]&gt;Player_1[[#This Row],[Score]],K:K=TRUE())=TRUE(),1,0)</f>
        <v>0</v>
      </c>
    </row>
    <row r="405" spans="1:19" x14ac:dyDescent="0.25">
      <c r="A405" s="58" t="s">
        <v>841</v>
      </c>
      <c r="B405" s="58" t="s">
        <v>9</v>
      </c>
      <c r="C405" s="58" t="s">
        <v>416</v>
      </c>
      <c r="D405" s="58" t="s">
        <v>17</v>
      </c>
      <c r="E405" s="58">
        <v>2</v>
      </c>
      <c r="F405">
        <v>51</v>
      </c>
      <c r="G405">
        <v>1044</v>
      </c>
      <c r="H405" s="58" t="s">
        <v>11</v>
      </c>
      <c r="I405" s="58" t="s">
        <v>11</v>
      </c>
      <c r="J405" s="58" t="b">
        <f>IF(COUNTIFS('Player 2 Rounds'!A:A,Player_1[[#This Row],[Tournament]],'Player 2 Rounds'!C:C,Player_1[[#This Row],[Date]])&gt;0,TRUE(),FALSE())</f>
        <v>0</v>
      </c>
      <c r="K405" s="58" t="b">
        <f>IF(COUNTIFS('Player 2 Rounds'!A:A,Player_1[[#This Row],[Tournament]],'Player 2 Rounds'!C:C,Player_1[[#This Row],[Date]],'Player 2 Rounds'!D:D,Player_1[[#This Row],[Division]])&gt;0,TRUE(),FALSE())</f>
        <v>0</v>
      </c>
      <c r="L405" s="58" t="str">
        <f>RIGHT(Player_1[[#This Row],[Date]],4)</f>
        <v>2014</v>
      </c>
      <c r="M405" s="58" t="str">
        <f>LEFT(Player_1[[#This Row],[Date]],FIND("-",Player_1[[#This Row],[Date]],1)-1)</f>
        <v>24</v>
      </c>
      <c r="N405" s="58" t="str">
        <f>MID(Player_1[[#This Row],[Date]],FIND("-",Player_1[[#This Row],[Date]],1)+1,3)</f>
        <v>May</v>
      </c>
      <c r="O405" s="5">
        <f>DATEVALUE(Player_1[[#This Row],[Month]]&amp;" "&amp;Player_1[[#This Row],[Day]]&amp;", "&amp;Player_1[[#This Row],[Year]])</f>
        <v>41783</v>
      </c>
      <c r="P405" s="58">
        <f>COUNTIFS(A:A,Player_1[[#This Row],[Tournament]],E:E,Player_1[[#This Row],[Round]])</f>
        <v>1</v>
      </c>
      <c r="Q405" s="58" t="str">
        <f t="shared" si="6"/>
        <v>2014 Des Moines Challenge Presented by G&amp;L Clothing</v>
      </c>
      <c r="R405" s="58">
        <f>SUMIFS('Player 2 Rounds'!F:F,'Player 2 Rounds'!Q:Q,Q405,'Player 2 Rounds'!E:E,E405)</f>
        <v>0</v>
      </c>
      <c r="S405" s="58">
        <f>IF(AND(Player_1[[#This Row],[Opponent Score]]&gt;0,Player_1[[#This Row],[Opponent Score]]&gt;Player_1[[#This Row],[Score]],K:K=TRUE())=TRUE(),1,0)</f>
        <v>0</v>
      </c>
    </row>
    <row r="406" spans="1:19" x14ac:dyDescent="0.25">
      <c r="A406" s="58" t="s">
        <v>936</v>
      </c>
      <c r="B406" s="58" t="s">
        <v>14</v>
      </c>
      <c r="C406" s="58" t="s">
        <v>937</v>
      </c>
      <c r="D406" s="58" t="s">
        <v>17</v>
      </c>
      <c r="E406" s="58">
        <v>2</v>
      </c>
      <c r="F406">
        <v>69</v>
      </c>
      <c r="G406">
        <v>969</v>
      </c>
      <c r="H406" s="58" t="s">
        <v>11</v>
      </c>
      <c r="I406" s="58" t="s">
        <v>11</v>
      </c>
      <c r="J406" s="58" t="b">
        <f>IF(COUNTIFS('Player 2 Rounds'!A:A,Player_1[[#This Row],[Tournament]],'Player 2 Rounds'!C:C,Player_1[[#This Row],[Date]])&gt;0,TRUE(),FALSE())</f>
        <v>0</v>
      </c>
      <c r="K406" s="58" t="b">
        <f>IF(COUNTIFS('Player 2 Rounds'!A:A,Player_1[[#This Row],[Tournament]],'Player 2 Rounds'!C:C,Player_1[[#This Row],[Date]],'Player 2 Rounds'!D:D,Player_1[[#This Row],[Division]])&gt;0,TRUE(),FALSE())</f>
        <v>0</v>
      </c>
      <c r="L406" s="58" t="str">
        <f>RIGHT(Player_1[[#This Row],[Date]],4)</f>
        <v>2009</v>
      </c>
      <c r="M406" s="58" t="str">
        <f>LEFT(Player_1[[#This Row],[Date]],FIND("-",Player_1[[#This Row],[Date]],1)-1)</f>
        <v>26</v>
      </c>
      <c r="N406" s="58" t="str">
        <f>MID(Player_1[[#This Row],[Date]],FIND("-",Player_1[[#This Row],[Date]],1)+1,3)</f>
        <v>Sep</v>
      </c>
      <c r="O406" s="5">
        <f>DATEVALUE(Player_1[[#This Row],[Month]]&amp;" "&amp;Player_1[[#This Row],[Day]]&amp;", "&amp;Player_1[[#This Row],[Year]])</f>
        <v>40082</v>
      </c>
      <c r="P406" s="58">
        <f>COUNTIFS(A:A,Player_1[[#This Row],[Tournament]],E:E,Player_1[[#This Row],[Round]])</f>
        <v>1</v>
      </c>
      <c r="Q406" s="58" t="str">
        <f t="shared" si="6"/>
        <v>2009 Hunt at Deer Lakes</v>
      </c>
      <c r="R406" s="58">
        <f>SUMIFS('Player 2 Rounds'!F:F,'Player 2 Rounds'!Q:Q,Q406,'Player 2 Rounds'!E:E,E406)</f>
        <v>0</v>
      </c>
      <c r="S406" s="58">
        <f>IF(AND(Player_1[[#This Row],[Opponent Score]]&gt;0,Player_1[[#This Row],[Opponent Score]]&gt;Player_1[[#This Row],[Score]],K:K=TRUE())=TRUE(),1,0)</f>
        <v>0</v>
      </c>
    </row>
    <row r="407" spans="1:19" x14ac:dyDescent="0.25">
      <c r="A407" s="58" t="s">
        <v>425</v>
      </c>
      <c r="B407" s="58" t="s">
        <v>13</v>
      </c>
      <c r="C407" s="58" t="s">
        <v>426</v>
      </c>
      <c r="D407" s="58" t="s">
        <v>17</v>
      </c>
      <c r="E407" s="58">
        <v>2</v>
      </c>
      <c r="F407">
        <v>56</v>
      </c>
      <c r="G407">
        <v>1045</v>
      </c>
      <c r="H407" s="58" t="s">
        <v>11</v>
      </c>
      <c r="I407" s="58" t="s">
        <v>11</v>
      </c>
      <c r="J407" s="58" t="b">
        <f>IF(COUNTIFS('Player 2 Rounds'!A:A,Player_1[[#This Row],[Tournament]],'Player 2 Rounds'!C:C,Player_1[[#This Row],[Date]])&gt;0,TRUE(),FALSE())</f>
        <v>1</v>
      </c>
      <c r="K407" s="58" t="b">
        <f>IF(COUNTIFS('Player 2 Rounds'!A:A,Player_1[[#This Row],[Tournament]],'Player 2 Rounds'!C:C,Player_1[[#This Row],[Date]],'Player 2 Rounds'!D:D,Player_1[[#This Row],[Division]])&gt;0,TRUE(),FALSE())</f>
        <v>1</v>
      </c>
      <c r="L407" s="58" t="str">
        <f>RIGHT(Player_1[[#This Row],[Date]],4)</f>
        <v>2014</v>
      </c>
      <c r="M407" s="58" t="str">
        <f>LEFT(Player_1[[#This Row],[Date]],FIND("-",Player_1[[#This Row],[Date]],1)-1)</f>
        <v>17</v>
      </c>
      <c r="N407" s="58" t="str">
        <f>MID(Player_1[[#This Row],[Date]],FIND("-",Player_1[[#This Row],[Date]],1)+1,3)</f>
        <v>Jul</v>
      </c>
      <c r="O407" s="5">
        <f>DATEVALUE(Player_1[[#This Row],[Month]]&amp;" "&amp;Player_1[[#This Row],[Day]]&amp;", "&amp;Player_1[[#This Row],[Year]])</f>
        <v>41837</v>
      </c>
      <c r="P407" s="58">
        <f>COUNTIFS(A:A,Player_1[[#This Row],[Tournament]],E:E,Player_1[[#This Row],[Round]])</f>
        <v>1</v>
      </c>
      <c r="Q407" s="58" t="str">
        <f t="shared" si="6"/>
        <v>2014 European Masters</v>
      </c>
      <c r="R407" s="58">
        <f>SUMIFS('Player 2 Rounds'!F:F,'Player 2 Rounds'!Q:Q,Q407,'Player 2 Rounds'!E:E,E407)</f>
        <v>55</v>
      </c>
      <c r="S407" s="58">
        <f>IF(AND(Player_1[[#This Row],[Opponent Score]]&gt;0,Player_1[[#This Row],[Opponent Score]]&gt;Player_1[[#This Row],[Score]],K:K=TRUE())=TRUE(),1,0)</f>
        <v>0</v>
      </c>
    </row>
    <row r="408" spans="1:19" x14ac:dyDescent="0.25">
      <c r="A408" s="58" t="s">
        <v>942</v>
      </c>
      <c r="B408" s="58" t="s">
        <v>12</v>
      </c>
      <c r="C408" s="58" t="s">
        <v>943</v>
      </c>
      <c r="D408" s="58" t="s">
        <v>17</v>
      </c>
      <c r="E408" s="58">
        <v>2</v>
      </c>
      <c r="F408">
        <v>46</v>
      </c>
      <c r="G408">
        <v>996</v>
      </c>
      <c r="H408" s="58" t="s">
        <v>11</v>
      </c>
      <c r="I408" s="58" t="s">
        <v>11</v>
      </c>
      <c r="J408" s="58" t="b">
        <f>IF(COUNTIFS('Player 2 Rounds'!A:A,Player_1[[#This Row],[Tournament]],'Player 2 Rounds'!C:C,Player_1[[#This Row],[Date]])&gt;0,TRUE(),FALSE())</f>
        <v>0</v>
      </c>
      <c r="K408" s="58" t="b">
        <f>IF(COUNTIFS('Player 2 Rounds'!A:A,Player_1[[#This Row],[Tournament]],'Player 2 Rounds'!C:C,Player_1[[#This Row],[Date]],'Player 2 Rounds'!D:D,Player_1[[#This Row],[Division]])&gt;0,TRUE(),FALSE())</f>
        <v>0</v>
      </c>
      <c r="L408" s="58" t="str">
        <f>RIGHT(Player_1[[#This Row],[Date]],4)</f>
        <v>2009</v>
      </c>
      <c r="M408" s="58" t="str">
        <f>LEFT(Player_1[[#This Row],[Date]],FIND("-",Player_1[[#This Row],[Date]],1)-1)</f>
        <v>17</v>
      </c>
      <c r="N408" s="58" t="str">
        <f>MID(Player_1[[#This Row],[Date]],FIND("-",Player_1[[#This Row],[Date]],1)+1,3)</f>
        <v>Oct</v>
      </c>
      <c r="O408" s="5">
        <f>DATEVALUE(Player_1[[#This Row],[Month]]&amp;" "&amp;Player_1[[#This Row],[Day]]&amp;", "&amp;Player_1[[#This Row],[Year]])</f>
        <v>40103</v>
      </c>
      <c r="P408" s="58">
        <f>COUNTIFS(A:A,Player_1[[#This Row],[Tournament]],E:E,Player_1[[#This Row],[Round]])</f>
        <v>2</v>
      </c>
      <c r="Q408" s="58" t="str">
        <f t="shared" si="6"/>
        <v>2009 Flag City Classic Open</v>
      </c>
      <c r="R408" s="58">
        <f>SUMIFS('Player 2 Rounds'!F:F,'Player 2 Rounds'!Q:Q,Q408,'Player 2 Rounds'!E:E,E408)</f>
        <v>0</v>
      </c>
      <c r="S408" s="58">
        <f>IF(AND(Player_1[[#This Row],[Opponent Score]]&gt;0,Player_1[[#This Row],[Opponent Score]]&gt;Player_1[[#This Row],[Score]],K:K=TRUE())=TRUE(),1,0)</f>
        <v>0</v>
      </c>
    </row>
    <row r="409" spans="1:19" x14ac:dyDescent="0.25">
      <c r="A409" s="58" t="s">
        <v>1042</v>
      </c>
      <c r="B409" s="58" t="s">
        <v>934</v>
      </c>
      <c r="C409" s="58" t="s">
        <v>1043</v>
      </c>
      <c r="D409" s="58" t="s">
        <v>16</v>
      </c>
      <c r="E409" s="58">
        <v>2</v>
      </c>
      <c r="F409">
        <v>63</v>
      </c>
      <c r="G409">
        <v>944</v>
      </c>
      <c r="H409" s="58" t="s">
        <v>11</v>
      </c>
      <c r="I409" s="58" t="s">
        <v>11</v>
      </c>
      <c r="J409" s="58" t="b">
        <f>IF(COUNTIFS('Player 2 Rounds'!A:A,Player_1[[#This Row],[Tournament]],'Player 2 Rounds'!C:C,Player_1[[#This Row],[Date]])&gt;0,TRUE(),FALSE())</f>
        <v>0</v>
      </c>
      <c r="K409" s="58" t="b">
        <f>IF(COUNTIFS('Player 2 Rounds'!A:A,Player_1[[#This Row],[Tournament]],'Player 2 Rounds'!C:C,Player_1[[#This Row],[Date]],'Player 2 Rounds'!D:D,Player_1[[#This Row],[Division]])&gt;0,TRUE(),FALSE())</f>
        <v>0</v>
      </c>
      <c r="L409" s="58" t="str">
        <f>RIGHT(Player_1[[#This Row],[Date]],4)</f>
        <v>2009</v>
      </c>
      <c r="M409" s="58" t="str">
        <f>LEFT(Player_1[[#This Row],[Date]],FIND("-",Player_1[[#This Row],[Date]],1)-1)</f>
        <v>20</v>
      </c>
      <c r="N409" s="58" t="str">
        <f>MID(Player_1[[#This Row],[Date]],FIND("-",Player_1[[#This Row],[Date]],1)+1,3)</f>
        <v>Jun</v>
      </c>
      <c r="O409" s="5">
        <f>DATEVALUE(Player_1[[#This Row],[Month]]&amp;" "&amp;Player_1[[#This Row],[Day]]&amp;", "&amp;Player_1[[#This Row],[Year]])</f>
        <v>39984</v>
      </c>
      <c r="P409" s="58">
        <f>COUNTIFS(A:A,Player_1[[#This Row],[Tournament]],E:E,Player_1[[#This Row],[Round]])</f>
        <v>1</v>
      </c>
      <c r="Q409" s="58" t="str">
        <f t="shared" si="6"/>
        <v>2009 12th Annual Ottawa Park Open</v>
      </c>
      <c r="R409" s="58">
        <f>SUMIFS('Player 2 Rounds'!F:F,'Player 2 Rounds'!Q:Q,Q409,'Player 2 Rounds'!E:E,E409)</f>
        <v>0</v>
      </c>
      <c r="S409" s="58">
        <f>IF(AND(Player_1[[#This Row],[Opponent Score]]&gt;0,Player_1[[#This Row],[Opponent Score]]&gt;Player_1[[#This Row],[Score]],K:K=TRUE())=TRUE(),1,0)</f>
        <v>0</v>
      </c>
    </row>
    <row r="410" spans="1:19" x14ac:dyDescent="0.25">
      <c r="A410" s="58" t="s">
        <v>991</v>
      </c>
      <c r="B410" s="58" t="s">
        <v>13</v>
      </c>
      <c r="C410" s="58" t="s">
        <v>1037</v>
      </c>
      <c r="D410" s="58" t="s">
        <v>16</v>
      </c>
      <c r="E410" s="58">
        <v>2</v>
      </c>
      <c r="F410">
        <v>66</v>
      </c>
      <c r="G410">
        <v>930</v>
      </c>
      <c r="H410" s="58" t="s">
        <v>11</v>
      </c>
      <c r="I410" s="58" t="s">
        <v>11</v>
      </c>
      <c r="J410" s="58" t="b">
        <f>IF(COUNTIFS('Player 2 Rounds'!A:A,Player_1[[#This Row],[Tournament]],'Player 2 Rounds'!C:C,Player_1[[#This Row],[Date]])&gt;0,TRUE(),FALSE())</f>
        <v>0</v>
      </c>
      <c r="K410" s="58" t="b">
        <f>IF(COUNTIFS('Player 2 Rounds'!A:A,Player_1[[#This Row],[Tournament]],'Player 2 Rounds'!C:C,Player_1[[#This Row],[Date]],'Player 2 Rounds'!D:D,Player_1[[#This Row],[Division]])&gt;0,TRUE(),FALSE())</f>
        <v>0</v>
      </c>
      <c r="L410" s="58" t="str">
        <f>RIGHT(Player_1[[#This Row],[Date]],4)</f>
        <v>2009</v>
      </c>
      <c r="M410" s="58" t="str">
        <f>LEFT(Player_1[[#This Row],[Date]],FIND("-",Player_1[[#This Row],[Date]],1)-1)</f>
        <v>12</v>
      </c>
      <c r="N410" s="58" t="str">
        <f>MID(Player_1[[#This Row],[Date]],FIND("-",Player_1[[#This Row],[Date]],1)+1,3)</f>
        <v>Jun</v>
      </c>
      <c r="O410" s="5">
        <f>DATEVALUE(Player_1[[#This Row],[Month]]&amp;" "&amp;Player_1[[#This Row],[Day]]&amp;", "&amp;Player_1[[#This Row],[Year]])</f>
        <v>39976</v>
      </c>
      <c r="P410" s="58">
        <f>COUNTIFS(A:A,Player_1[[#This Row],[Tournament]],E:E,Player_1[[#This Row],[Round]])</f>
        <v>2</v>
      </c>
      <c r="Q410" s="58" t="str">
        <f t="shared" si="6"/>
        <v>2009 United States Amateur Disc Golf Championship</v>
      </c>
      <c r="R410" s="58">
        <f>SUMIFS('Player 2 Rounds'!F:F,'Player 2 Rounds'!Q:Q,Q410,'Player 2 Rounds'!E:E,E410)</f>
        <v>0</v>
      </c>
      <c r="S410" s="58">
        <f>IF(AND(Player_1[[#This Row],[Opponent Score]]&gt;0,Player_1[[#This Row],[Opponent Score]]&gt;Player_1[[#This Row],[Score]],K:K=TRUE())=TRUE(),1,0)</f>
        <v>0</v>
      </c>
    </row>
    <row r="411" spans="1:19" x14ac:dyDescent="0.25">
      <c r="A411" s="58" t="s">
        <v>848</v>
      </c>
      <c r="B411" s="58" t="s">
        <v>12</v>
      </c>
      <c r="C411" s="58" t="s">
        <v>849</v>
      </c>
      <c r="D411" s="58" t="s">
        <v>17</v>
      </c>
      <c r="E411" s="58">
        <v>2</v>
      </c>
      <c r="F411">
        <v>48</v>
      </c>
      <c r="G411">
        <v>1072</v>
      </c>
      <c r="H411" s="58" t="s">
        <v>11</v>
      </c>
      <c r="I411" s="58" t="s">
        <v>11</v>
      </c>
      <c r="J411" s="58" t="b">
        <f>IF(COUNTIFS('Player 2 Rounds'!A:A,Player_1[[#This Row],[Tournament]],'Player 2 Rounds'!C:C,Player_1[[#This Row],[Date]])&gt;0,TRUE(),FALSE())</f>
        <v>0</v>
      </c>
      <c r="K411" s="58" t="b">
        <f>IF(COUNTIFS('Player 2 Rounds'!A:A,Player_1[[#This Row],[Tournament]],'Player 2 Rounds'!C:C,Player_1[[#This Row],[Date]],'Player 2 Rounds'!D:D,Player_1[[#This Row],[Division]])&gt;0,TRUE(),FALSE())</f>
        <v>0</v>
      </c>
      <c r="L411" s="58" t="str">
        <f>RIGHT(Player_1[[#This Row],[Date]],4)</f>
        <v>2014</v>
      </c>
      <c r="M411" s="58" t="str">
        <f>LEFT(Player_1[[#This Row],[Date]],FIND("-",Player_1[[#This Row],[Date]],1)-1)</f>
        <v>18</v>
      </c>
      <c r="N411" s="58" t="str">
        <f>MID(Player_1[[#This Row],[Date]],FIND("-",Player_1[[#This Row],[Date]],1)+1,3)</f>
        <v>Jan</v>
      </c>
      <c r="O411" s="5">
        <f>DATEVALUE(Player_1[[#This Row],[Month]]&amp;" "&amp;Player_1[[#This Row],[Day]]&amp;", "&amp;Player_1[[#This Row],[Year]])</f>
        <v>41657</v>
      </c>
      <c r="P411" s="58">
        <f>COUNTIFS(A:A,Player_1[[#This Row],[Tournament]],E:E,Player_1[[#This Row],[Round]])</f>
        <v>1</v>
      </c>
      <c r="Q411" s="58" t="str">
        <f t="shared" si="6"/>
        <v>2014 Inaugural Maricopa Meadows Open</v>
      </c>
      <c r="R411" s="58">
        <f>SUMIFS('Player 2 Rounds'!F:F,'Player 2 Rounds'!Q:Q,Q411,'Player 2 Rounds'!E:E,E411)</f>
        <v>0</v>
      </c>
      <c r="S411" s="58">
        <f>IF(AND(Player_1[[#This Row],[Opponent Score]]&gt;0,Player_1[[#This Row],[Opponent Score]]&gt;Player_1[[#This Row],[Score]],K:K=TRUE())=TRUE(),1,0)</f>
        <v>0</v>
      </c>
    </row>
    <row r="412" spans="1:19" x14ac:dyDescent="0.25">
      <c r="A412" s="58" t="s">
        <v>873</v>
      </c>
      <c r="B412" s="58" t="s">
        <v>9</v>
      </c>
      <c r="C412" s="58" t="s">
        <v>874</v>
      </c>
      <c r="D412" s="58" t="s">
        <v>17</v>
      </c>
      <c r="E412" s="58">
        <v>2</v>
      </c>
      <c r="F412">
        <v>46</v>
      </c>
      <c r="G412">
        <v>1067</v>
      </c>
      <c r="H412" s="58" t="s">
        <v>11</v>
      </c>
      <c r="I412" s="58" t="s">
        <v>11</v>
      </c>
      <c r="J412" s="58" t="b">
        <f>IF(COUNTIFS('Player 2 Rounds'!A:A,Player_1[[#This Row],[Tournament]],'Player 2 Rounds'!C:C,Player_1[[#This Row],[Date]])&gt;0,TRUE(),FALSE())</f>
        <v>0</v>
      </c>
      <c r="K412" s="58" t="b">
        <f>IF(COUNTIFS('Player 2 Rounds'!A:A,Player_1[[#This Row],[Tournament]],'Player 2 Rounds'!C:C,Player_1[[#This Row],[Date]],'Player 2 Rounds'!D:D,Player_1[[#This Row],[Division]])&gt;0,TRUE(),FALSE())</f>
        <v>0</v>
      </c>
      <c r="L412" s="58" t="str">
        <f>RIGHT(Player_1[[#This Row],[Date]],4)</f>
        <v>2014</v>
      </c>
      <c r="M412" s="58" t="str">
        <f>LEFT(Player_1[[#This Row],[Date]],FIND("-",Player_1[[#This Row],[Date]],1)-1)</f>
        <v>25</v>
      </c>
      <c r="N412" s="58" t="str">
        <f>MID(Player_1[[#This Row],[Date]],FIND("-",Player_1[[#This Row],[Date]],1)+1,3)</f>
        <v>Jul</v>
      </c>
      <c r="O412" s="5">
        <f>DATEVALUE(Player_1[[#This Row],[Month]]&amp;" "&amp;Player_1[[#This Row],[Day]]&amp;", "&amp;Player_1[[#This Row],[Year]])</f>
        <v>41845</v>
      </c>
      <c r="P412" s="58">
        <f>COUNTIFS(A:A,Player_1[[#This Row],[Tournament]],E:E,Player_1[[#This Row],[Round]])</f>
        <v>1</v>
      </c>
      <c r="Q412" s="58" t="str">
        <f t="shared" si="6"/>
        <v>EuroTour #7 - Twin Lake Annual 2014 presented by Latitude 64</v>
      </c>
      <c r="R412" s="58">
        <f>SUMIFS('Player 2 Rounds'!F:F,'Player 2 Rounds'!Q:Q,Q412,'Player 2 Rounds'!E:E,E412)</f>
        <v>0</v>
      </c>
      <c r="S412" s="58">
        <f>IF(AND(Player_1[[#This Row],[Opponent Score]]&gt;0,Player_1[[#This Row],[Opponent Score]]&gt;Player_1[[#This Row],[Score]],K:K=TRUE())=TRUE(),1,0)</f>
        <v>0</v>
      </c>
    </row>
    <row r="413" spans="1:19" x14ac:dyDescent="0.25">
      <c r="A413" s="58" t="s">
        <v>868</v>
      </c>
      <c r="B413" s="58" t="s">
        <v>14</v>
      </c>
      <c r="C413" s="58" t="s">
        <v>869</v>
      </c>
      <c r="D413" s="58" t="s">
        <v>17</v>
      </c>
      <c r="E413" s="58">
        <v>2</v>
      </c>
      <c r="F413">
        <v>57</v>
      </c>
      <c r="G413">
        <v>1033</v>
      </c>
      <c r="H413" s="58" t="s">
        <v>11</v>
      </c>
      <c r="I413" s="58" t="s">
        <v>11</v>
      </c>
      <c r="J413" s="58" t="b">
        <f>IF(COUNTIFS('Player 2 Rounds'!A:A,Player_1[[#This Row],[Tournament]],'Player 2 Rounds'!C:C,Player_1[[#This Row],[Date]])&gt;0,TRUE(),FALSE())</f>
        <v>0</v>
      </c>
      <c r="K413" s="58" t="b">
        <f>IF(COUNTIFS('Player 2 Rounds'!A:A,Player_1[[#This Row],[Tournament]],'Player 2 Rounds'!C:C,Player_1[[#This Row],[Date]],'Player 2 Rounds'!D:D,Player_1[[#This Row],[Division]])&gt;0,TRUE(),FALSE())</f>
        <v>0</v>
      </c>
      <c r="L413" s="58" t="str">
        <f>RIGHT(Player_1[[#This Row],[Date]],4)</f>
        <v>2014</v>
      </c>
      <c r="M413" s="58" t="str">
        <f>LEFT(Player_1[[#This Row],[Date]],FIND("-",Player_1[[#This Row],[Date]],1)-1)</f>
        <v>28</v>
      </c>
      <c r="N413" s="58" t="str">
        <f>MID(Player_1[[#This Row],[Date]],FIND("-",Player_1[[#This Row],[Date]],1)+1,3)</f>
        <v>Jun</v>
      </c>
      <c r="O413" s="5">
        <f>DATEVALUE(Player_1[[#This Row],[Month]]&amp;" "&amp;Player_1[[#This Row],[Day]]&amp;", "&amp;Player_1[[#This Row],[Year]])</f>
        <v>41818</v>
      </c>
      <c r="P413" s="58">
        <f>COUNTIFS(A:A,Player_1[[#This Row],[Tournament]],E:E,Player_1[[#This Row],[Round]])</f>
        <v>1</v>
      </c>
      <c r="Q413" s="58" t="str">
        <f t="shared" si="6"/>
        <v>2014 Nantucket Disc Golf Open - Pro</v>
      </c>
      <c r="R413" s="58">
        <f>SUMIFS('Player 2 Rounds'!F:F,'Player 2 Rounds'!Q:Q,Q413,'Player 2 Rounds'!E:E,E413)</f>
        <v>0</v>
      </c>
      <c r="S413" s="58">
        <f>IF(AND(Player_1[[#This Row],[Opponent Score]]&gt;0,Player_1[[#This Row],[Opponent Score]]&gt;Player_1[[#This Row],[Score]],K:K=TRUE())=TRUE(),1,0)</f>
        <v>0</v>
      </c>
    </row>
    <row r="414" spans="1:19" x14ac:dyDescent="0.25">
      <c r="A414" s="58" t="s">
        <v>842</v>
      </c>
      <c r="B414" s="58" t="s">
        <v>12</v>
      </c>
      <c r="C414" s="58" t="s">
        <v>843</v>
      </c>
      <c r="D414" s="58" t="s">
        <v>17</v>
      </c>
      <c r="E414" s="58">
        <v>2</v>
      </c>
      <c r="F414">
        <v>46</v>
      </c>
      <c r="G414">
        <v>1041</v>
      </c>
      <c r="H414" s="58" t="s">
        <v>11</v>
      </c>
      <c r="I414" s="58" t="s">
        <v>11</v>
      </c>
      <c r="J414" s="58" t="b">
        <f>IF(COUNTIFS('Player 2 Rounds'!A:A,Player_1[[#This Row],[Tournament]],'Player 2 Rounds'!C:C,Player_1[[#This Row],[Date]])&gt;0,TRUE(),FALSE())</f>
        <v>0</v>
      </c>
      <c r="K414" s="58" t="b">
        <f>IF(COUNTIFS('Player 2 Rounds'!A:A,Player_1[[#This Row],[Tournament]],'Player 2 Rounds'!C:C,Player_1[[#This Row],[Date]],'Player 2 Rounds'!D:D,Player_1[[#This Row],[Division]])&gt;0,TRUE(),FALSE())</f>
        <v>0</v>
      </c>
      <c r="L414" s="58" t="str">
        <f>RIGHT(Player_1[[#This Row],[Date]],4)</f>
        <v>2014</v>
      </c>
      <c r="M414" s="58" t="str">
        <f>LEFT(Player_1[[#This Row],[Date]],FIND("-",Player_1[[#This Row],[Date]],1)-1)</f>
        <v>16</v>
      </c>
      <c r="N414" s="58" t="str">
        <f>MID(Player_1[[#This Row],[Date]],FIND("-",Player_1[[#This Row],[Date]],1)+1,3)</f>
        <v>Feb</v>
      </c>
      <c r="O414" s="5">
        <f>DATEVALUE(Player_1[[#This Row],[Month]]&amp;" "&amp;Player_1[[#This Row],[Day]]&amp;", "&amp;Player_1[[#This Row],[Year]])</f>
        <v>41686</v>
      </c>
      <c r="P414" s="58">
        <f>COUNTIFS(A:A,Player_1[[#This Row],[Tournament]],E:E,Player_1[[#This Row],[Round]])</f>
        <v>1</v>
      </c>
      <c r="Q414" s="58" t="str">
        <f t="shared" si="6"/>
        <v>2014 Valentine Classic</v>
      </c>
      <c r="R414" s="58">
        <f>SUMIFS('Player 2 Rounds'!F:F,'Player 2 Rounds'!Q:Q,Q414,'Player 2 Rounds'!E:E,E414)</f>
        <v>0</v>
      </c>
      <c r="S414" s="58">
        <f>IF(AND(Player_1[[#This Row],[Opponent Score]]&gt;0,Player_1[[#This Row],[Opponent Score]]&gt;Player_1[[#This Row],[Score]],K:K=TRUE())=TRUE(),1,0)</f>
        <v>0</v>
      </c>
    </row>
    <row r="415" spans="1:19" x14ac:dyDescent="0.25">
      <c r="A415" s="58" t="s">
        <v>850</v>
      </c>
      <c r="B415" s="58" t="s">
        <v>164</v>
      </c>
      <c r="C415" s="58" t="s">
        <v>851</v>
      </c>
      <c r="D415" s="58" t="s">
        <v>17</v>
      </c>
      <c r="E415" s="58">
        <v>2</v>
      </c>
      <c r="F415">
        <v>73</v>
      </c>
      <c r="G415">
        <v>985</v>
      </c>
      <c r="H415" s="58" t="s">
        <v>11</v>
      </c>
      <c r="I415" s="58" t="s">
        <v>11</v>
      </c>
      <c r="J415" s="58" t="b">
        <f>IF(COUNTIFS('Player 2 Rounds'!A:A,Player_1[[#This Row],[Tournament]],'Player 2 Rounds'!C:C,Player_1[[#This Row],[Date]])&gt;0,TRUE(),FALSE())</f>
        <v>0</v>
      </c>
      <c r="K415" s="58" t="b">
        <f>IF(COUNTIFS('Player 2 Rounds'!A:A,Player_1[[#This Row],[Tournament]],'Player 2 Rounds'!C:C,Player_1[[#This Row],[Date]],'Player 2 Rounds'!D:D,Player_1[[#This Row],[Division]])&gt;0,TRUE(),FALSE())</f>
        <v>0</v>
      </c>
      <c r="L415" s="58" t="str">
        <f>RIGHT(Player_1[[#This Row],[Date]],4)</f>
        <v>2014</v>
      </c>
      <c r="M415" s="58" t="str">
        <f>LEFT(Player_1[[#This Row],[Date]],FIND("-",Player_1[[#This Row],[Date]],1)-1)</f>
        <v>5</v>
      </c>
      <c r="N415" s="58" t="str">
        <f>MID(Player_1[[#This Row],[Date]],FIND("-",Player_1[[#This Row],[Date]],1)+1,3)</f>
        <v>Apr</v>
      </c>
      <c r="O415" s="5">
        <f>DATEVALUE(Player_1[[#This Row],[Month]]&amp;" "&amp;Player_1[[#This Row],[Day]]&amp;", "&amp;Player_1[[#This Row],[Year]])</f>
        <v>41734</v>
      </c>
      <c r="P415" s="58">
        <f>COUNTIFS(A:A,Player_1[[#This Row],[Tournament]],E:E,Player_1[[#This Row],[Round]])</f>
        <v>1</v>
      </c>
      <c r="Q415" s="58" t="str">
        <f t="shared" si="6"/>
        <v>2014 Gateway Disc Sports presents The Ozark Mountain Open</v>
      </c>
      <c r="R415" s="58">
        <f>SUMIFS('Player 2 Rounds'!F:F,'Player 2 Rounds'!Q:Q,Q415,'Player 2 Rounds'!E:E,E415)</f>
        <v>0</v>
      </c>
      <c r="S415" s="58">
        <f>IF(AND(Player_1[[#This Row],[Opponent Score]]&gt;0,Player_1[[#This Row],[Opponent Score]]&gt;Player_1[[#This Row],[Score]],K:K=TRUE())=TRUE(),1,0)</f>
        <v>0</v>
      </c>
    </row>
    <row r="416" spans="1:19" x14ac:dyDescent="0.25">
      <c r="A416" s="58" t="s">
        <v>1044</v>
      </c>
      <c r="B416" s="58" t="s">
        <v>14</v>
      </c>
      <c r="C416" s="58" t="s">
        <v>1045</v>
      </c>
      <c r="D416" s="58" t="s">
        <v>16</v>
      </c>
      <c r="E416" s="58">
        <v>2</v>
      </c>
      <c r="F416">
        <v>56</v>
      </c>
      <c r="G416">
        <v>992</v>
      </c>
      <c r="H416" s="58" t="s">
        <v>11</v>
      </c>
      <c r="I416" s="58" t="s">
        <v>11</v>
      </c>
      <c r="J416" s="58" t="b">
        <f>IF(COUNTIFS('Player 2 Rounds'!A:A,Player_1[[#This Row],[Tournament]],'Player 2 Rounds'!C:C,Player_1[[#This Row],[Date]])&gt;0,TRUE(),FALSE())</f>
        <v>0</v>
      </c>
      <c r="K416" s="58" t="b">
        <f>IF(COUNTIFS('Player 2 Rounds'!A:A,Player_1[[#This Row],[Tournament]],'Player 2 Rounds'!C:C,Player_1[[#This Row],[Date]],'Player 2 Rounds'!D:D,Player_1[[#This Row],[Division]])&gt;0,TRUE(),FALSE())</f>
        <v>0</v>
      </c>
      <c r="L416" s="58" t="str">
        <f>RIGHT(Player_1[[#This Row],[Date]],4)</f>
        <v>2009</v>
      </c>
      <c r="M416" s="58" t="str">
        <f>LEFT(Player_1[[#This Row],[Date]],FIND("-",Player_1[[#This Row],[Date]],1)-1)</f>
        <v>28</v>
      </c>
      <c r="N416" s="58" t="str">
        <f>MID(Player_1[[#This Row],[Date]],FIND("-",Player_1[[#This Row],[Date]],1)+1,3)</f>
        <v>Jun</v>
      </c>
      <c r="O416" s="5">
        <f>DATEVALUE(Player_1[[#This Row],[Month]]&amp;" "&amp;Player_1[[#This Row],[Day]]&amp;", "&amp;Player_1[[#This Row],[Year]])</f>
        <v>39992</v>
      </c>
      <c r="P416" s="58">
        <f>COUNTIFS(A:A,Player_1[[#This Row],[Tournament]],E:E,Player_1[[#This Row],[Round]])</f>
        <v>1</v>
      </c>
      <c r="Q416" s="58" t="str">
        <f t="shared" si="6"/>
        <v>2009 Roscoe's Revenge Presented by iCandi Graphics (Am)</v>
      </c>
      <c r="R416" s="58">
        <f>SUMIFS('Player 2 Rounds'!F:F,'Player 2 Rounds'!Q:Q,Q416,'Player 2 Rounds'!E:E,E416)</f>
        <v>0</v>
      </c>
      <c r="S416" s="58">
        <f>IF(AND(Player_1[[#This Row],[Opponent Score]]&gt;0,Player_1[[#This Row],[Opponent Score]]&gt;Player_1[[#This Row],[Score]],K:K=TRUE())=TRUE(),1,0)</f>
        <v>0</v>
      </c>
    </row>
    <row r="417" spans="1:19" x14ac:dyDescent="0.25">
      <c r="A417" s="58" t="s">
        <v>852</v>
      </c>
      <c r="B417" s="58" t="s">
        <v>14</v>
      </c>
      <c r="C417" s="58" t="s">
        <v>853</v>
      </c>
      <c r="D417" s="58" t="s">
        <v>17</v>
      </c>
      <c r="E417" s="58">
        <v>2</v>
      </c>
      <c r="F417">
        <v>53</v>
      </c>
      <c r="G417">
        <v>1046</v>
      </c>
      <c r="H417" s="58" t="s">
        <v>11</v>
      </c>
      <c r="I417" s="58" t="s">
        <v>11</v>
      </c>
      <c r="J417" s="58" t="b">
        <f>IF(COUNTIFS('Player 2 Rounds'!A:A,Player_1[[#This Row],[Tournament]],'Player 2 Rounds'!C:C,Player_1[[#This Row],[Date]])&gt;0,TRUE(),FALSE())</f>
        <v>0</v>
      </c>
      <c r="K417" s="58" t="b">
        <f>IF(COUNTIFS('Player 2 Rounds'!A:A,Player_1[[#This Row],[Tournament]],'Player 2 Rounds'!C:C,Player_1[[#This Row],[Date]],'Player 2 Rounds'!D:D,Player_1[[#This Row],[Division]])&gt;0,TRUE(),FALSE())</f>
        <v>0</v>
      </c>
      <c r="L417" s="58" t="str">
        <f>RIGHT(Player_1[[#This Row],[Date]],4)</f>
        <v>2014</v>
      </c>
      <c r="M417" s="58" t="str">
        <f>LEFT(Player_1[[#This Row],[Date]],FIND("-",Player_1[[#This Row],[Date]],1)-1)</f>
        <v>14</v>
      </c>
      <c r="N417" s="58" t="str">
        <f>MID(Player_1[[#This Row],[Date]],FIND("-",Player_1[[#This Row],[Date]],1)+1,3)</f>
        <v>Mar</v>
      </c>
      <c r="O417" s="5">
        <f>DATEVALUE(Player_1[[#This Row],[Month]]&amp;" "&amp;Player_1[[#This Row],[Day]]&amp;", "&amp;Player_1[[#This Row],[Year]])</f>
        <v>41712</v>
      </c>
      <c r="P417" s="58">
        <f>COUNTIFS(A:A,Player_1[[#This Row],[Tournament]],E:E,Player_1[[#This Row],[Round]])</f>
        <v>1</v>
      </c>
      <c r="Q417" s="58" t="str">
        <f t="shared" si="6"/>
        <v>2014 16th Annual Red Rock Show</v>
      </c>
      <c r="R417" s="58">
        <f>SUMIFS('Player 2 Rounds'!F:F,'Player 2 Rounds'!Q:Q,Q417,'Player 2 Rounds'!E:E,E417)</f>
        <v>0</v>
      </c>
      <c r="S417" s="58">
        <f>IF(AND(Player_1[[#This Row],[Opponent Score]]&gt;0,Player_1[[#This Row],[Opponent Score]]&gt;Player_1[[#This Row],[Score]],K:K=TRUE())=TRUE(),1,0)</f>
        <v>0</v>
      </c>
    </row>
    <row r="418" spans="1:19" x14ac:dyDescent="0.25">
      <c r="A418" s="58" t="s">
        <v>389</v>
      </c>
      <c r="B418" s="58" t="s">
        <v>58</v>
      </c>
      <c r="C418" s="58" t="s">
        <v>424</v>
      </c>
      <c r="D418" s="58" t="s">
        <v>17</v>
      </c>
      <c r="E418" s="58">
        <v>2</v>
      </c>
      <c r="F418">
        <v>63</v>
      </c>
      <c r="G418">
        <v>1001</v>
      </c>
      <c r="H418" s="58" t="s">
        <v>11</v>
      </c>
      <c r="I418" s="58" t="s">
        <v>11</v>
      </c>
      <c r="J418" s="58" t="b">
        <f>IF(COUNTIFS('Player 2 Rounds'!A:A,Player_1[[#This Row],[Tournament]],'Player 2 Rounds'!C:C,Player_1[[#This Row],[Date]])&gt;0,TRUE(),FALSE())</f>
        <v>1</v>
      </c>
      <c r="K418" s="58" t="b">
        <f>IF(COUNTIFS('Player 2 Rounds'!A:A,Player_1[[#This Row],[Tournament]],'Player 2 Rounds'!C:C,Player_1[[#This Row],[Date]],'Player 2 Rounds'!D:D,Player_1[[#This Row],[Division]])&gt;0,TRUE(),FALSE())</f>
        <v>1</v>
      </c>
      <c r="L418" s="58" t="str">
        <f>RIGHT(Player_1[[#This Row],[Date]],4)</f>
        <v>2014</v>
      </c>
      <c r="M418" s="58" t="str">
        <f>LEFT(Player_1[[#This Row],[Date]],FIND("-",Player_1[[#This Row],[Date]],1)-1)</f>
        <v>3</v>
      </c>
      <c r="N418" s="58" t="str">
        <f>MID(Player_1[[#This Row],[Date]],FIND("-",Player_1[[#This Row],[Date]],1)+1,3)</f>
        <v>Jul</v>
      </c>
      <c r="O418" s="5">
        <f>DATEVALUE(Player_1[[#This Row],[Month]]&amp;" "&amp;Player_1[[#This Row],[Day]]&amp;", "&amp;Player_1[[#This Row],[Year]])</f>
        <v>41823</v>
      </c>
      <c r="P418" s="58">
        <f>COUNTIFS(A:A,Player_1[[#This Row],[Tournament]],E:E,Player_1[[#This Row],[Round]])</f>
        <v>2</v>
      </c>
      <c r="Q418" s="58" t="str">
        <f t="shared" si="6"/>
        <v>2014 Vibram presents the Maple Hill Open</v>
      </c>
      <c r="R418" s="58">
        <f>SUMIFS('Player 2 Rounds'!F:F,'Player 2 Rounds'!Q:Q,Q418,'Player 2 Rounds'!E:E,E418)</f>
        <v>63</v>
      </c>
      <c r="S418" s="58">
        <f>IF(AND(Player_1[[#This Row],[Opponent Score]]&gt;0,Player_1[[#This Row],[Opponent Score]]&gt;Player_1[[#This Row],[Score]],K:K=TRUE())=TRUE(),1,0)</f>
        <v>0</v>
      </c>
    </row>
    <row r="419" spans="1:19" x14ac:dyDescent="0.25">
      <c r="A419" s="58" t="s">
        <v>938</v>
      </c>
      <c r="B419" s="58" t="s">
        <v>12</v>
      </c>
      <c r="C419" s="58" t="s">
        <v>939</v>
      </c>
      <c r="D419" s="58" t="s">
        <v>17</v>
      </c>
      <c r="E419" s="58">
        <v>2</v>
      </c>
      <c r="F419">
        <v>52</v>
      </c>
      <c r="G419">
        <v>993</v>
      </c>
      <c r="H419" s="58" t="s">
        <v>11</v>
      </c>
      <c r="I419" s="58" t="s">
        <v>11</v>
      </c>
      <c r="J419" s="58" t="b">
        <f>IF(COUNTIFS('Player 2 Rounds'!A:A,Player_1[[#This Row],[Tournament]],'Player 2 Rounds'!C:C,Player_1[[#This Row],[Date]])&gt;0,TRUE(),FALSE())</f>
        <v>0</v>
      </c>
      <c r="K419" s="58" t="b">
        <f>IF(COUNTIFS('Player 2 Rounds'!A:A,Player_1[[#This Row],[Tournament]],'Player 2 Rounds'!C:C,Player_1[[#This Row],[Date]],'Player 2 Rounds'!D:D,Player_1[[#This Row],[Division]])&gt;0,TRUE(),FALSE())</f>
        <v>0</v>
      </c>
      <c r="L419" s="58" t="str">
        <f>RIGHT(Player_1[[#This Row],[Date]],4)</f>
        <v>2009</v>
      </c>
      <c r="M419" s="58" t="str">
        <f>LEFT(Player_1[[#This Row],[Date]],FIND("-",Player_1[[#This Row],[Date]],1)-1)</f>
        <v>27</v>
      </c>
      <c r="N419" s="58" t="str">
        <f>MID(Player_1[[#This Row],[Date]],FIND("-",Player_1[[#This Row],[Date]],1)+1,3)</f>
        <v>Sep</v>
      </c>
      <c r="O419" s="5">
        <f>DATEVALUE(Player_1[[#This Row],[Month]]&amp;" "&amp;Player_1[[#This Row],[Day]]&amp;", "&amp;Player_1[[#This Row],[Year]])</f>
        <v>40083</v>
      </c>
      <c r="P419" s="58">
        <f>COUNTIFS(A:A,Player_1[[#This Row],[Tournament]],E:E,Player_1[[#This Row],[Round]])</f>
        <v>1</v>
      </c>
      <c r="Q419" s="58" t="str">
        <f t="shared" si="6"/>
        <v>2009 Knobulus Maximus</v>
      </c>
      <c r="R419" s="58">
        <f>SUMIFS('Player 2 Rounds'!F:F,'Player 2 Rounds'!Q:Q,Q419,'Player 2 Rounds'!E:E,E419)</f>
        <v>0</v>
      </c>
      <c r="S419" s="58">
        <f>IF(AND(Player_1[[#This Row],[Opponent Score]]&gt;0,Player_1[[#This Row],[Opponent Score]]&gt;Player_1[[#This Row],[Score]],K:K=TRUE())=TRUE(),1,0)</f>
        <v>0</v>
      </c>
    </row>
    <row r="420" spans="1:19" x14ac:dyDescent="0.25">
      <c r="A420" s="58" t="s">
        <v>454</v>
      </c>
      <c r="B420" s="58" t="s">
        <v>58</v>
      </c>
      <c r="C420" s="58" t="s">
        <v>455</v>
      </c>
      <c r="D420" s="58" t="s">
        <v>17</v>
      </c>
      <c r="E420" s="58">
        <v>2</v>
      </c>
      <c r="F420">
        <v>56</v>
      </c>
      <c r="G420">
        <v>1071</v>
      </c>
      <c r="H420" s="58" t="s">
        <v>11</v>
      </c>
      <c r="I420" s="58" t="s">
        <v>11</v>
      </c>
      <c r="J420" s="58" t="b">
        <f>IF(COUNTIFS('Player 2 Rounds'!A:A,Player_1[[#This Row],[Tournament]],'Player 2 Rounds'!C:C,Player_1[[#This Row],[Date]])&gt;0,TRUE(),FALSE())</f>
        <v>1</v>
      </c>
      <c r="K420" s="58" t="b">
        <f>IF(COUNTIFS('Player 2 Rounds'!A:A,Player_1[[#This Row],[Tournament]],'Player 2 Rounds'!C:C,Player_1[[#This Row],[Date]],'Player 2 Rounds'!D:D,Player_1[[#This Row],[Division]])&gt;0,TRUE(),FALSE())</f>
        <v>1</v>
      </c>
      <c r="L420" s="58" t="str">
        <f>RIGHT(Player_1[[#This Row],[Date]],4)</f>
        <v>2014</v>
      </c>
      <c r="M420" s="58" t="str">
        <f>LEFT(Player_1[[#This Row],[Date]],FIND("-",Player_1[[#This Row],[Date]],1)-1)</f>
        <v>21</v>
      </c>
      <c r="N420" s="58" t="str">
        <f>MID(Player_1[[#This Row],[Date]],FIND("-",Player_1[[#This Row],[Date]],1)+1,3)</f>
        <v>Mar</v>
      </c>
      <c r="O420" s="5">
        <f>DATEVALUE(Player_1[[#This Row],[Month]]&amp;" "&amp;Player_1[[#This Row],[Day]]&amp;", "&amp;Player_1[[#This Row],[Year]])</f>
        <v>41719</v>
      </c>
      <c r="P420" s="58">
        <f>COUNTIFS(A:A,Player_1[[#This Row],[Tournament]],E:E,Player_1[[#This Row],[Round]])</f>
        <v>2</v>
      </c>
      <c r="Q420" s="58" t="str">
        <f t="shared" si="6"/>
        <v>2014 Texas States Championships</v>
      </c>
      <c r="R420" s="58">
        <f>SUMIFS('Player 2 Rounds'!F:F,'Player 2 Rounds'!Q:Q,Q420,'Player 2 Rounds'!E:E,E420)</f>
        <v>55</v>
      </c>
      <c r="S420" s="58">
        <f>IF(AND(Player_1[[#This Row],[Opponent Score]]&gt;0,Player_1[[#This Row],[Opponent Score]]&gt;Player_1[[#This Row],[Score]],K:K=TRUE())=TRUE(),1,0)</f>
        <v>0</v>
      </c>
    </row>
    <row r="421" spans="1:19" x14ac:dyDescent="0.25">
      <c r="A421" s="58" t="s">
        <v>444</v>
      </c>
      <c r="B421" s="58" t="s">
        <v>9</v>
      </c>
      <c r="C421" s="58" t="s">
        <v>445</v>
      </c>
      <c r="D421" s="58" t="s">
        <v>17</v>
      </c>
      <c r="E421" s="58">
        <v>2</v>
      </c>
      <c r="F421">
        <v>52</v>
      </c>
      <c r="G421">
        <v>1033</v>
      </c>
      <c r="H421" s="58" t="s">
        <v>11</v>
      </c>
      <c r="I421" s="58" t="s">
        <v>11</v>
      </c>
      <c r="J421" s="58" t="b">
        <f>IF(COUNTIFS('Player 2 Rounds'!A:A,Player_1[[#This Row],[Tournament]],'Player 2 Rounds'!C:C,Player_1[[#This Row],[Date]])&gt;0,TRUE(),FALSE())</f>
        <v>1</v>
      </c>
      <c r="K421" s="58" t="b">
        <f>IF(COUNTIFS('Player 2 Rounds'!A:A,Player_1[[#This Row],[Tournament]],'Player 2 Rounds'!C:C,Player_1[[#This Row],[Date]],'Player 2 Rounds'!D:D,Player_1[[#This Row],[Division]])&gt;0,TRUE(),FALSE())</f>
        <v>1</v>
      </c>
      <c r="L421" s="58" t="str">
        <f>RIGHT(Player_1[[#This Row],[Date]],4)</f>
        <v>2014</v>
      </c>
      <c r="M421" s="58" t="str">
        <f>LEFT(Player_1[[#This Row],[Date]],FIND("-",Player_1[[#This Row],[Date]],1)-1)</f>
        <v>29</v>
      </c>
      <c r="N421" s="58" t="str">
        <f>MID(Player_1[[#This Row],[Date]],FIND("-",Player_1[[#This Row],[Date]],1)+1,3)</f>
        <v>Mar</v>
      </c>
      <c r="O421" s="5">
        <f>DATEVALUE(Player_1[[#This Row],[Month]]&amp;" "&amp;Player_1[[#This Row],[Day]]&amp;", "&amp;Player_1[[#This Row],[Year]])</f>
        <v>41727</v>
      </c>
      <c r="P421" s="58">
        <f>COUNTIFS(A:A,Player_1[[#This Row],[Tournament]],E:E,Player_1[[#This Row],[Round]])</f>
        <v>1</v>
      </c>
      <c r="Q421" s="58" t="str">
        <f t="shared" si="6"/>
        <v>2014 Journey Post 1st Stop</v>
      </c>
      <c r="R421" s="58">
        <f>SUMIFS('Player 2 Rounds'!F:F,'Player 2 Rounds'!Q:Q,Q421,'Player 2 Rounds'!E:E,E421)</f>
        <v>53</v>
      </c>
      <c r="S421" s="58">
        <f>IF(AND(Player_1[[#This Row],[Opponent Score]]&gt;0,Player_1[[#This Row],[Opponent Score]]&gt;Player_1[[#This Row],[Score]],K:K=TRUE())=TRUE(),1,0)</f>
        <v>1</v>
      </c>
    </row>
    <row r="422" spans="1:19" x14ac:dyDescent="0.25">
      <c r="A422" s="58" t="s">
        <v>878</v>
      </c>
      <c r="B422" s="58" t="s">
        <v>9</v>
      </c>
      <c r="C422" s="58" t="s">
        <v>879</v>
      </c>
      <c r="D422" s="58" t="s">
        <v>17</v>
      </c>
      <c r="E422" s="58">
        <v>2</v>
      </c>
      <c r="F422">
        <v>61</v>
      </c>
      <c r="G422">
        <v>1057</v>
      </c>
      <c r="H422" s="58" t="s">
        <v>11</v>
      </c>
      <c r="I422" s="58" t="s">
        <v>11</v>
      </c>
      <c r="J422" s="58" t="b">
        <f>IF(COUNTIFS('Player 2 Rounds'!A:A,Player_1[[#This Row],[Tournament]],'Player 2 Rounds'!C:C,Player_1[[#This Row],[Date]])&gt;0,TRUE(),FALSE())</f>
        <v>0</v>
      </c>
      <c r="K422" s="58" t="b">
        <f>IF(COUNTIFS('Player 2 Rounds'!A:A,Player_1[[#This Row],[Tournament]],'Player 2 Rounds'!C:C,Player_1[[#This Row],[Date]],'Player 2 Rounds'!D:D,Player_1[[#This Row],[Division]])&gt;0,TRUE(),FALSE())</f>
        <v>0</v>
      </c>
      <c r="L422" s="58" t="str">
        <f>RIGHT(Player_1[[#This Row],[Date]],4)</f>
        <v>2014</v>
      </c>
      <c r="M422" s="58" t="str">
        <f>LEFT(Player_1[[#This Row],[Date]],FIND("-",Player_1[[#This Row],[Date]],1)-1)</f>
        <v>12</v>
      </c>
      <c r="N422" s="58" t="str">
        <f>MID(Player_1[[#This Row],[Date]],FIND("-",Player_1[[#This Row],[Date]],1)+1,3)</f>
        <v>Jul</v>
      </c>
      <c r="O422" s="5">
        <f>DATEVALUE(Player_1[[#This Row],[Month]]&amp;" "&amp;Player_1[[#This Row],[Day]]&amp;", "&amp;Player_1[[#This Row],[Year]])</f>
        <v>41832</v>
      </c>
      <c r="P422" s="58">
        <f>COUNTIFS(A:A,Player_1[[#This Row],[Tournament]],E:E,Player_1[[#This Row],[Round]])</f>
        <v>1</v>
      </c>
      <c r="Q422" s="58" t="str">
        <f t="shared" si="6"/>
        <v>2014 Greater Hartford Disc Golf Open, sponsored by Olde Burnside Brewing Company</v>
      </c>
      <c r="R422" s="58">
        <f>SUMIFS('Player 2 Rounds'!F:F,'Player 2 Rounds'!Q:Q,Q422,'Player 2 Rounds'!E:E,E422)</f>
        <v>0</v>
      </c>
      <c r="S422" s="58">
        <f>IF(AND(Player_1[[#This Row],[Opponent Score]]&gt;0,Player_1[[#This Row],[Opponent Score]]&gt;Player_1[[#This Row],[Score]],K:K=TRUE())=TRUE(),1,0)</f>
        <v>0</v>
      </c>
    </row>
    <row r="423" spans="1:19" x14ac:dyDescent="0.25">
      <c r="A423" s="58" t="s">
        <v>440</v>
      </c>
      <c r="B423" s="58" t="s">
        <v>9</v>
      </c>
      <c r="C423" s="58" t="s">
        <v>441</v>
      </c>
      <c r="D423" s="58" t="s">
        <v>17</v>
      </c>
      <c r="E423" s="58">
        <v>2</v>
      </c>
      <c r="F423">
        <v>54</v>
      </c>
      <c r="G423">
        <v>1032</v>
      </c>
      <c r="H423" s="58" t="s">
        <v>11</v>
      </c>
      <c r="I423" s="58" t="s">
        <v>11</v>
      </c>
      <c r="J423" s="58" t="b">
        <f>IF(COUNTIFS('Player 2 Rounds'!A:A,Player_1[[#This Row],[Tournament]],'Player 2 Rounds'!C:C,Player_1[[#This Row],[Date]])&gt;0,TRUE(),FALSE())</f>
        <v>1</v>
      </c>
      <c r="K423" s="58" t="b">
        <f>IF(COUNTIFS('Player 2 Rounds'!A:A,Player_1[[#This Row],[Tournament]],'Player 2 Rounds'!C:C,Player_1[[#This Row],[Date]],'Player 2 Rounds'!D:D,Player_1[[#This Row],[Division]])&gt;0,TRUE(),FALSE())</f>
        <v>1</v>
      </c>
      <c r="L423" s="58" t="str">
        <f>RIGHT(Player_1[[#This Row],[Date]],4)</f>
        <v>2014</v>
      </c>
      <c r="M423" s="58" t="str">
        <f>LEFT(Player_1[[#This Row],[Date]],FIND("-",Player_1[[#This Row],[Date]],1)-1)</f>
        <v>21</v>
      </c>
      <c r="N423" s="58" t="str">
        <f>MID(Player_1[[#This Row],[Date]],FIND("-",Player_1[[#This Row],[Date]],1)+1,3)</f>
        <v>Feb</v>
      </c>
      <c r="O423" s="5">
        <f>DATEVALUE(Player_1[[#This Row],[Month]]&amp;" "&amp;Player_1[[#This Row],[Day]]&amp;", "&amp;Player_1[[#This Row],[Year]])</f>
        <v>41691</v>
      </c>
      <c r="P423" s="58">
        <f>COUNTIFS(A:A,Player_1[[#This Row],[Tournament]],E:E,Player_1[[#This Row],[Round]])</f>
        <v>1</v>
      </c>
      <c r="Q423" s="58" t="str">
        <f t="shared" si="6"/>
        <v>2014 Gentlemen's Club Challenge Innova Champion Discs Pro Weekend</v>
      </c>
      <c r="R423" s="58">
        <f>SUMIFS('Player 2 Rounds'!F:F,'Player 2 Rounds'!Q:Q,Q423,'Player 2 Rounds'!E:E,E423)</f>
        <v>52</v>
      </c>
      <c r="S423" s="58">
        <f>IF(AND(Player_1[[#This Row],[Opponent Score]]&gt;0,Player_1[[#This Row],[Opponent Score]]&gt;Player_1[[#This Row],[Score]],K:K=TRUE())=TRUE(),1,0)</f>
        <v>0</v>
      </c>
    </row>
    <row r="424" spans="1:19" x14ac:dyDescent="0.25">
      <c r="A424" s="58" t="s">
        <v>931</v>
      </c>
      <c r="B424" s="58" t="s">
        <v>12</v>
      </c>
      <c r="C424" s="58" t="s">
        <v>932</v>
      </c>
      <c r="D424" s="58" t="s">
        <v>17</v>
      </c>
      <c r="E424" s="58">
        <v>2</v>
      </c>
      <c r="F424">
        <v>80</v>
      </c>
      <c r="G424">
        <v>974</v>
      </c>
      <c r="H424" s="58" t="s">
        <v>11</v>
      </c>
      <c r="I424" s="58" t="s">
        <v>11</v>
      </c>
      <c r="J424" s="58" t="b">
        <f>IF(COUNTIFS('Player 2 Rounds'!A:A,Player_1[[#This Row],[Tournament]],'Player 2 Rounds'!C:C,Player_1[[#This Row],[Date]])&gt;0,TRUE(),FALSE())</f>
        <v>0</v>
      </c>
      <c r="K424" s="58" t="b">
        <f>IF(COUNTIFS('Player 2 Rounds'!A:A,Player_1[[#This Row],[Tournament]],'Player 2 Rounds'!C:C,Player_1[[#This Row],[Date]],'Player 2 Rounds'!D:D,Player_1[[#This Row],[Division]])&gt;0,TRUE(),FALSE())</f>
        <v>0</v>
      </c>
      <c r="L424" s="58" t="str">
        <f>RIGHT(Player_1[[#This Row],[Date]],4)</f>
        <v>2009</v>
      </c>
      <c r="M424" s="58" t="str">
        <f>LEFT(Player_1[[#This Row],[Date]],FIND("-",Player_1[[#This Row],[Date]],1)-1)</f>
        <v>3</v>
      </c>
      <c r="N424" s="58" t="str">
        <f>MID(Player_1[[#This Row],[Date]],FIND("-",Player_1[[#This Row],[Date]],1)+1,3)</f>
        <v>Oct</v>
      </c>
      <c r="O424" s="5">
        <f>DATEVALUE(Player_1[[#This Row],[Month]]&amp;" "&amp;Player_1[[#This Row],[Day]]&amp;", "&amp;Player_1[[#This Row],[Year]])</f>
        <v>40089</v>
      </c>
      <c r="P424" s="58">
        <f>COUNTIFS(A:A,Player_1[[#This Row],[Tournament]],E:E,Player_1[[#This Row],[Round]])</f>
        <v>1</v>
      </c>
      <c r="Q424" s="58" t="str">
        <f t="shared" si="6"/>
        <v>2009 Ohio River Open</v>
      </c>
      <c r="R424" s="58">
        <f>SUMIFS('Player 2 Rounds'!F:F,'Player 2 Rounds'!Q:Q,Q424,'Player 2 Rounds'!E:E,E424)</f>
        <v>0</v>
      </c>
      <c r="S424" s="58">
        <f>IF(AND(Player_1[[#This Row],[Opponent Score]]&gt;0,Player_1[[#This Row],[Opponent Score]]&gt;Player_1[[#This Row],[Score]],K:K=TRUE())=TRUE(),1,0)</f>
        <v>0</v>
      </c>
    </row>
    <row r="425" spans="1:19" x14ac:dyDescent="0.25">
      <c r="A425" s="58" t="s">
        <v>95</v>
      </c>
      <c r="B425" s="58" t="s">
        <v>58</v>
      </c>
      <c r="C425" s="58" t="s">
        <v>96</v>
      </c>
      <c r="D425" s="58" t="s">
        <v>17</v>
      </c>
      <c r="E425" s="58">
        <v>2</v>
      </c>
      <c r="F425">
        <v>51</v>
      </c>
      <c r="G425">
        <v>1052</v>
      </c>
      <c r="H425" s="58" t="s">
        <v>11</v>
      </c>
      <c r="I425" s="58" t="s">
        <v>11</v>
      </c>
      <c r="J425" s="58" t="b">
        <f>IF(COUNTIFS('Player 2 Rounds'!A:A,Player_1[[#This Row],[Tournament]],'Player 2 Rounds'!C:C,Player_1[[#This Row],[Date]])&gt;0,TRUE(),FALSE())</f>
        <v>1</v>
      </c>
      <c r="K425" s="58" t="b">
        <f>IF(COUNTIFS('Player 2 Rounds'!A:A,Player_1[[#This Row],[Tournament]],'Player 2 Rounds'!C:C,Player_1[[#This Row],[Date]],'Player 2 Rounds'!D:D,Player_1[[#This Row],[Division]])&gt;0,TRUE(),FALSE())</f>
        <v>1</v>
      </c>
      <c r="L425" s="58" t="str">
        <f>RIGHT(Player_1[[#This Row],[Date]],4)</f>
        <v>2014</v>
      </c>
      <c r="M425" s="58" t="str">
        <f>LEFT(Player_1[[#This Row],[Date]],FIND("-",Player_1[[#This Row],[Date]],1)-1)</f>
        <v>26</v>
      </c>
      <c r="N425" s="58" t="str">
        <f>MID(Player_1[[#This Row],[Date]],FIND("-",Player_1[[#This Row],[Date]],1)+1,3)</f>
        <v>Feb</v>
      </c>
      <c r="O425" s="5">
        <f>DATEVALUE(Player_1[[#This Row],[Month]]&amp;" "&amp;Player_1[[#This Row],[Day]]&amp;", "&amp;Player_1[[#This Row],[Year]])</f>
        <v>41696</v>
      </c>
      <c r="P425" s="58">
        <f>COUNTIFS(A:A,Player_1[[#This Row],[Tournament]],E:E,Player_1[[#This Row],[Round]])</f>
        <v>1</v>
      </c>
      <c r="Q425" s="58" t="str">
        <f t="shared" si="6"/>
        <v>2014 The 26th Annual Memorial Championship presented by Discraft</v>
      </c>
      <c r="R425" s="58">
        <f>SUMIFS('Player 2 Rounds'!F:F,'Player 2 Rounds'!Q:Q,Q425,'Player 2 Rounds'!E:E,E425)</f>
        <v>51</v>
      </c>
      <c r="S425" s="58">
        <f>IF(AND(Player_1[[#This Row],[Opponent Score]]&gt;0,Player_1[[#This Row],[Opponent Score]]&gt;Player_1[[#This Row],[Score]],K:K=TRUE())=TRUE(),1,0)</f>
        <v>0</v>
      </c>
    </row>
    <row r="426" spans="1:19" x14ac:dyDescent="0.25">
      <c r="A426" s="58" t="s">
        <v>944</v>
      </c>
      <c r="B426" s="58" t="s">
        <v>12</v>
      </c>
      <c r="C426" s="58" t="s">
        <v>945</v>
      </c>
      <c r="D426" s="58" t="s">
        <v>17</v>
      </c>
      <c r="E426" s="58">
        <v>2</v>
      </c>
      <c r="F426">
        <v>56</v>
      </c>
      <c r="G426">
        <v>922</v>
      </c>
      <c r="H426" s="58" t="s">
        <v>11</v>
      </c>
      <c r="I426" s="58" t="s">
        <v>11</v>
      </c>
      <c r="J426" s="58" t="b">
        <f>IF(COUNTIFS('Player 2 Rounds'!A:A,Player_1[[#This Row],[Tournament]],'Player 2 Rounds'!C:C,Player_1[[#This Row],[Date]])&gt;0,TRUE(),FALSE())</f>
        <v>0</v>
      </c>
      <c r="K426" s="58" t="b">
        <f>IF(COUNTIFS('Player 2 Rounds'!A:A,Player_1[[#This Row],[Tournament]],'Player 2 Rounds'!C:C,Player_1[[#This Row],[Date]],'Player 2 Rounds'!D:D,Player_1[[#This Row],[Division]])&gt;0,TRUE(),FALSE())</f>
        <v>0</v>
      </c>
      <c r="L426" s="58" t="str">
        <f>RIGHT(Player_1[[#This Row],[Date]],4)</f>
        <v>2009</v>
      </c>
      <c r="M426" s="58" t="str">
        <f>LEFT(Player_1[[#This Row],[Date]],FIND("-",Player_1[[#This Row],[Date]],1)-1)</f>
        <v>24</v>
      </c>
      <c r="N426" s="58" t="str">
        <f>MID(Player_1[[#This Row],[Date]],FIND("-",Player_1[[#This Row],[Date]],1)+1,3)</f>
        <v>Oct</v>
      </c>
      <c r="O426" s="5">
        <f>DATEVALUE(Player_1[[#This Row],[Month]]&amp;" "&amp;Player_1[[#This Row],[Day]]&amp;", "&amp;Player_1[[#This Row],[Year]])</f>
        <v>40110</v>
      </c>
      <c r="P426" s="58">
        <f>COUNTIFS(A:A,Player_1[[#This Row],[Tournament]],E:E,Player_1[[#This Row],[Round]])</f>
        <v>1</v>
      </c>
      <c r="Q426" s="58" t="str">
        <f t="shared" si="6"/>
        <v>2009 Stark County Disc Golf Associations "Shoot the Moon 09"</v>
      </c>
      <c r="R426" s="58">
        <f>SUMIFS('Player 2 Rounds'!F:F,'Player 2 Rounds'!Q:Q,Q426,'Player 2 Rounds'!E:E,E426)</f>
        <v>0</v>
      </c>
      <c r="S426" s="58">
        <f>IF(AND(Player_1[[#This Row],[Opponent Score]]&gt;0,Player_1[[#This Row],[Opponent Score]]&gt;Player_1[[#This Row],[Score]],K:K=TRUE())=TRUE(),1,0)</f>
        <v>0</v>
      </c>
    </row>
    <row r="427" spans="1:19" x14ac:dyDescent="0.25">
      <c r="A427" s="58" t="s">
        <v>913</v>
      </c>
      <c r="B427" s="58" t="s">
        <v>164</v>
      </c>
      <c r="C427" s="58" t="s">
        <v>914</v>
      </c>
      <c r="D427" s="58" t="s">
        <v>17</v>
      </c>
      <c r="E427" s="58">
        <v>2</v>
      </c>
      <c r="F427">
        <v>60</v>
      </c>
      <c r="G427">
        <v>1046</v>
      </c>
      <c r="H427" s="58" t="s">
        <v>11</v>
      </c>
      <c r="I427" s="58" t="s">
        <v>11</v>
      </c>
      <c r="J427" s="58" t="b">
        <f>IF(COUNTIFS('Player 2 Rounds'!A:A,Player_1[[#This Row],[Tournament]],'Player 2 Rounds'!C:C,Player_1[[#This Row],[Date]])&gt;0,TRUE(),FALSE())</f>
        <v>0</v>
      </c>
      <c r="K427" s="58" t="b">
        <f>IF(COUNTIFS('Player 2 Rounds'!A:A,Player_1[[#This Row],[Tournament]],'Player 2 Rounds'!C:C,Player_1[[#This Row],[Date]],'Player 2 Rounds'!D:D,Player_1[[#This Row],[Division]])&gt;0,TRUE(),FALSE())</f>
        <v>0</v>
      </c>
      <c r="L427" s="58" t="str">
        <f>RIGHT(Player_1[[#This Row],[Date]],4)</f>
        <v>2013</v>
      </c>
      <c r="M427" s="58" t="str">
        <f>LEFT(Player_1[[#This Row],[Date]],FIND("-",Player_1[[#This Row],[Date]],1)-1)</f>
        <v>18</v>
      </c>
      <c r="N427" s="58" t="str">
        <f>MID(Player_1[[#This Row],[Date]],FIND("-",Player_1[[#This Row],[Date]],1)+1,3)</f>
        <v>Oct</v>
      </c>
      <c r="O427" s="5">
        <f>DATEVALUE(Player_1[[#This Row],[Month]]&amp;" "&amp;Player_1[[#This Row],[Day]]&amp;", "&amp;Player_1[[#This Row],[Year]])</f>
        <v>41565</v>
      </c>
      <c r="P427" s="58">
        <f>COUNTIFS(A:A,Player_1[[#This Row],[Tournament]],E:E,Player_1[[#This Row],[Round]])</f>
        <v>1</v>
      </c>
      <c r="Q427" s="58" t="str">
        <f t="shared" si="6"/>
        <v>2013 The 28th Shelly Sharpe Memorial presented by Spinners on the Green</v>
      </c>
      <c r="R427" s="58">
        <f>SUMIFS('Player 2 Rounds'!F:F,'Player 2 Rounds'!Q:Q,Q427,'Player 2 Rounds'!E:E,E427)</f>
        <v>0</v>
      </c>
      <c r="S427" s="58">
        <f>IF(AND(Player_1[[#This Row],[Opponent Score]]&gt;0,Player_1[[#This Row],[Opponent Score]]&gt;Player_1[[#This Row],[Score]],K:K=TRUE())=TRUE(),1,0)</f>
        <v>0</v>
      </c>
    </row>
    <row r="428" spans="1:19" x14ac:dyDescent="0.25">
      <c r="A428" s="58" t="s">
        <v>347</v>
      </c>
      <c r="B428" s="58" t="s">
        <v>626</v>
      </c>
      <c r="C428" s="58" t="s">
        <v>649</v>
      </c>
      <c r="D428" s="58" t="s">
        <v>17</v>
      </c>
      <c r="E428" s="58">
        <v>2</v>
      </c>
      <c r="F428">
        <v>56</v>
      </c>
      <c r="G428">
        <v>1053</v>
      </c>
      <c r="H428" s="58" t="s">
        <v>10</v>
      </c>
      <c r="I428" s="58" t="s">
        <v>10</v>
      </c>
      <c r="J428" s="58" t="b">
        <f>IF(COUNTIFS('Player 2 Rounds'!A:A,Player_1[[#This Row],[Tournament]],'Player 2 Rounds'!C:C,Player_1[[#This Row],[Date]])&gt;0,TRUE(),FALSE())</f>
        <v>1</v>
      </c>
      <c r="K428" s="58" t="b">
        <f>IF(COUNTIFS('Player 2 Rounds'!A:A,Player_1[[#This Row],[Tournament]],'Player 2 Rounds'!C:C,Player_1[[#This Row],[Date]],'Player 2 Rounds'!D:D,Player_1[[#This Row],[Division]])&gt;0,TRUE(),FALSE())</f>
        <v>1</v>
      </c>
      <c r="L428" s="58" t="str">
        <f>RIGHT(Player_1[[#This Row],[Date]],4)</f>
        <v>2022</v>
      </c>
      <c r="M428" s="58" t="str">
        <f>LEFT(Player_1[[#This Row],[Date]],FIND("-",Player_1[[#This Row],[Date]],1)-1)</f>
        <v>22</v>
      </c>
      <c r="N428" s="58" t="str">
        <f>MID(Player_1[[#This Row],[Date]],FIND("-",Player_1[[#This Row],[Date]],1)+1,3)</f>
        <v>Sep</v>
      </c>
      <c r="O428" s="5">
        <f>DATEVALUE(Player_1[[#This Row],[Month]]&amp;" "&amp;Player_1[[#This Row],[Day]]&amp;", "&amp;Player_1[[#This Row],[Year]])</f>
        <v>44826</v>
      </c>
      <c r="P428" s="58">
        <f>COUNTIFS(A:A,Player_1[[#This Row],[Tournament]],E:E,Player_1[[#This Row],[Round]])</f>
        <v>5</v>
      </c>
      <c r="Q428" s="58" t="str">
        <f t="shared" si="6"/>
        <v>2022 DGPT - MVP Open at Maple Hill</v>
      </c>
      <c r="R428" s="58">
        <f>SUMIFS('Player 2 Rounds'!F:F,'Player 2 Rounds'!Q:Q,Q428,'Player 2 Rounds'!E:E,E428)</f>
        <v>57</v>
      </c>
      <c r="S428" s="58">
        <f>IF(AND(Player_1[[#This Row],[Opponent Score]]&gt;0,Player_1[[#This Row],[Opponent Score]]&gt;Player_1[[#This Row],[Score]],K:K=TRUE())=TRUE(),1,0)</f>
        <v>1</v>
      </c>
    </row>
    <row r="429" spans="1:19" x14ac:dyDescent="0.25">
      <c r="A429" s="58" t="s">
        <v>838</v>
      </c>
      <c r="B429" s="58" t="s">
        <v>9</v>
      </c>
      <c r="C429" s="58" t="s">
        <v>178</v>
      </c>
      <c r="D429" s="58" t="s">
        <v>17</v>
      </c>
      <c r="E429" s="58">
        <v>2</v>
      </c>
      <c r="F429">
        <v>54</v>
      </c>
      <c r="G429">
        <v>1051</v>
      </c>
      <c r="H429" s="58" t="s">
        <v>11</v>
      </c>
      <c r="I429" s="58" t="s">
        <v>11</v>
      </c>
      <c r="J429" s="58" t="b">
        <f>IF(COUNTIFS('Player 2 Rounds'!A:A,Player_1[[#This Row],[Tournament]],'Player 2 Rounds'!C:C,Player_1[[#This Row],[Date]])&gt;0,TRUE(),FALSE())</f>
        <v>0</v>
      </c>
      <c r="K429" s="58" t="b">
        <f>IF(COUNTIFS('Player 2 Rounds'!A:A,Player_1[[#This Row],[Tournament]],'Player 2 Rounds'!C:C,Player_1[[#This Row],[Date]],'Player 2 Rounds'!D:D,Player_1[[#This Row],[Division]])&gt;0,TRUE(),FALSE())</f>
        <v>0</v>
      </c>
      <c r="L429" s="58" t="str">
        <f>RIGHT(Player_1[[#This Row],[Date]],4)</f>
        <v>2014</v>
      </c>
      <c r="M429" s="58" t="str">
        <f>LEFT(Player_1[[#This Row],[Date]],FIND("-",Player_1[[#This Row],[Date]],1)-1)</f>
        <v>25</v>
      </c>
      <c r="N429" s="58" t="str">
        <f>MID(Player_1[[#This Row],[Date]],FIND("-",Player_1[[#This Row],[Date]],1)+1,3)</f>
        <v>Apr</v>
      </c>
      <c r="O429" s="5">
        <f>DATEVALUE(Player_1[[#This Row],[Month]]&amp;" "&amp;Player_1[[#This Row],[Day]]&amp;", "&amp;Player_1[[#This Row],[Year]])</f>
        <v>41754</v>
      </c>
      <c r="P429" s="58">
        <f>COUNTIFS(A:A,Player_1[[#This Row],[Tournament]],E:E,Player_1[[#This Row],[Round]])</f>
        <v>1</v>
      </c>
      <c r="Q429" s="58" t="str">
        <f t="shared" si="6"/>
        <v>2014 Pendaries Spring Classic</v>
      </c>
      <c r="R429" s="58">
        <f>SUMIFS('Player 2 Rounds'!F:F,'Player 2 Rounds'!Q:Q,Q429,'Player 2 Rounds'!E:E,E429)</f>
        <v>0</v>
      </c>
      <c r="S429" s="58">
        <f>IF(AND(Player_1[[#This Row],[Opponent Score]]&gt;0,Player_1[[#This Row],[Opponent Score]]&gt;Player_1[[#This Row],[Score]],K:K=TRUE())=TRUE(),1,0)</f>
        <v>0</v>
      </c>
    </row>
    <row r="430" spans="1:19" x14ac:dyDescent="0.25">
      <c r="A430" s="58" t="s">
        <v>1040</v>
      </c>
      <c r="B430" s="58" t="s">
        <v>14</v>
      </c>
      <c r="C430" s="58" t="s">
        <v>1041</v>
      </c>
      <c r="D430" s="58" t="s">
        <v>16</v>
      </c>
      <c r="E430" s="58">
        <v>2</v>
      </c>
      <c r="F430">
        <v>77</v>
      </c>
      <c r="G430">
        <v>970</v>
      </c>
      <c r="H430" s="58" t="s">
        <v>11</v>
      </c>
      <c r="I430" s="58" t="s">
        <v>11</v>
      </c>
      <c r="J430" s="58" t="b">
        <f>IF(COUNTIFS('Player 2 Rounds'!A:A,Player_1[[#This Row],[Tournament]],'Player 2 Rounds'!C:C,Player_1[[#This Row],[Date]])&gt;0,TRUE(),FALSE())</f>
        <v>0</v>
      </c>
      <c r="K430" s="58" t="b">
        <f>IF(COUNTIFS('Player 2 Rounds'!A:A,Player_1[[#This Row],[Tournament]],'Player 2 Rounds'!C:C,Player_1[[#This Row],[Date]],'Player 2 Rounds'!D:D,Player_1[[#This Row],[Division]])&gt;0,TRUE(),FALSE())</f>
        <v>0</v>
      </c>
      <c r="L430" s="58" t="str">
        <f>RIGHT(Player_1[[#This Row],[Date]],4)</f>
        <v>2009</v>
      </c>
      <c r="M430" s="58" t="str">
        <f>LEFT(Player_1[[#This Row],[Date]],FIND("-",Player_1[[#This Row],[Date]],1)-1)</f>
        <v>16</v>
      </c>
      <c r="N430" s="58" t="str">
        <f>MID(Player_1[[#This Row],[Date]],FIND("-",Player_1[[#This Row],[Date]],1)+1,3)</f>
        <v>May</v>
      </c>
      <c r="O430" s="5">
        <f>DATEVALUE(Player_1[[#This Row],[Month]]&amp;" "&amp;Player_1[[#This Row],[Day]]&amp;", "&amp;Player_1[[#This Row],[Year]])</f>
        <v>39949</v>
      </c>
      <c r="P430" s="58">
        <f>COUNTIFS(A:A,Player_1[[#This Row],[Tournament]],E:E,Player_1[[#This Row],[Round]])</f>
        <v>1</v>
      </c>
      <c r="Q430" s="58" t="str">
        <f t="shared" si="6"/>
        <v>2009 18th Annual Quonset Hut Hall of Chains Classic</v>
      </c>
      <c r="R430" s="58">
        <f>SUMIFS('Player 2 Rounds'!F:F,'Player 2 Rounds'!Q:Q,Q430,'Player 2 Rounds'!E:E,E430)</f>
        <v>0</v>
      </c>
      <c r="S430" s="58">
        <f>IF(AND(Player_1[[#This Row],[Opponent Score]]&gt;0,Player_1[[#This Row],[Opponent Score]]&gt;Player_1[[#This Row],[Score]],K:K=TRUE())=TRUE(),1,0)</f>
        <v>0</v>
      </c>
    </row>
    <row r="431" spans="1:19" x14ac:dyDescent="0.25">
      <c r="A431" s="58" t="s">
        <v>1027</v>
      </c>
      <c r="B431" s="58" t="s">
        <v>12</v>
      </c>
      <c r="C431" s="58" t="s">
        <v>1028</v>
      </c>
      <c r="D431" s="58" t="s">
        <v>17</v>
      </c>
      <c r="E431" s="58">
        <v>2</v>
      </c>
      <c r="F431">
        <v>58</v>
      </c>
      <c r="G431">
        <v>972</v>
      </c>
      <c r="H431" s="58" t="s">
        <v>11</v>
      </c>
      <c r="I431" s="58" t="s">
        <v>11</v>
      </c>
      <c r="J431" s="58" t="b">
        <f>IF(COUNTIFS('Player 2 Rounds'!A:A,Player_1[[#This Row],[Tournament]],'Player 2 Rounds'!C:C,Player_1[[#This Row],[Date]])&gt;0,TRUE(),FALSE())</f>
        <v>0</v>
      </c>
      <c r="K431" s="58" t="b">
        <f>IF(COUNTIFS('Player 2 Rounds'!A:A,Player_1[[#This Row],[Tournament]],'Player 2 Rounds'!C:C,Player_1[[#This Row],[Date]],'Player 2 Rounds'!D:D,Player_1[[#This Row],[Division]])&gt;0,TRUE(),FALSE())</f>
        <v>0</v>
      </c>
      <c r="L431" s="58" t="str">
        <f>RIGHT(Player_1[[#This Row],[Date]],4)</f>
        <v>2009</v>
      </c>
      <c r="M431" s="58" t="str">
        <f>LEFT(Player_1[[#This Row],[Date]],FIND("-",Player_1[[#This Row],[Date]],1)-1)</f>
        <v>12</v>
      </c>
      <c r="N431" s="58" t="str">
        <f>MID(Player_1[[#This Row],[Date]],FIND("-",Player_1[[#This Row],[Date]],1)+1,3)</f>
        <v>Dec</v>
      </c>
      <c r="O431" s="5">
        <f>DATEVALUE(Player_1[[#This Row],[Month]]&amp;" "&amp;Player_1[[#This Row],[Day]]&amp;", "&amp;Player_1[[#This Row],[Year]])</f>
        <v>40159</v>
      </c>
      <c r="P431" s="58">
        <f>COUNTIFS(A:A,Player_1[[#This Row],[Tournament]],E:E,Player_1[[#This Row],[Round]])</f>
        <v>1</v>
      </c>
      <c r="Q431" s="58" t="str">
        <f t="shared" si="6"/>
        <v>2009 The 5th Annual Holiday Hyzer</v>
      </c>
      <c r="R431" s="58">
        <f>SUMIFS('Player 2 Rounds'!F:F,'Player 2 Rounds'!Q:Q,Q431,'Player 2 Rounds'!E:E,E431)</f>
        <v>0</v>
      </c>
      <c r="S431" s="58">
        <f>IF(AND(Player_1[[#This Row],[Opponent Score]]&gt;0,Player_1[[#This Row],[Opponent Score]]&gt;Player_1[[#This Row],[Score]],K:K=TRUE())=TRUE(),1,0)</f>
        <v>0</v>
      </c>
    </row>
    <row r="432" spans="1:19" x14ac:dyDescent="0.25">
      <c r="A432" s="58" t="s">
        <v>413</v>
      </c>
      <c r="B432" s="58" t="s">
        <v>58</v>
      </c>
      <c r="C432" s="58" t="s">
        <v>414</v>
      </c>
      <c r="D432" s="58" t="s">
        <v>17</v>
      </c>
      <c r="E432" s="58">
        <v>2</v>
      </c>
      <c r="F432">
        <v>50</v>
      </c>
      <c r="G432">
        <v>1043</v>
      </c>
      <c r="H432" s="58" t="s">
        <v>11</v>
      </c>
      <c r="I432" s="58" t="s">
        <v>11</v>
      </c>
      <c r="J432" s="58" t="b">
        <f>IF(COUNTIFS('Player 2 Rounds'!A:A,Player_1[[#This Row],[Tournament]],'Player 2 Rounds'!C:C,Player_1[[#This Row],[Date]])&gt;0,TRUE(),FALSE())</f>
        <v>1</v>
      </c>
      <c r="K432" s="58" t="b">
        <f>IF(COUNTIFS('Player 2 Rounds'!A:A,Player_1[[#This Row],[Tournament]],'Player 2 Rounds'!C:C,Player_1[[#This Row],[Date]],'Player 2 Rounds'!D:D,Player_1[[#This Row],[Division]])&gt;0,TRUE(),FALSE())</f>
        <v>1</v>
      </c>
      <c r="L432" s="58" t="str">
        <f>RIGHT(Player_1[[#This Row],[Date]],4)</f>
        <v>2014</v>
      </c>
      <c r="M432" s="58" t="str">
        <f>LEFT(Player_1[[#This Row],[Date]],FIND("-",Player_1[[#This Row],[Date]],1)-1)</f>
        <v>5</v>
      </c>
      <c r="N432" s="58" t="str">
        <f>MID(Player_1[[#This Row],[Date]],FIND("-",Player_1[[#This Row],[Date]],1)+1,3)</f>
        <v>Sep</v>
      </c>
      <c r="O432" s="5">
        <f>DATEVALUE(Player_1[[#This Row],[Month]]&amp;" "&amp;Player_1[[#This Row],[Day]]&amp;", "&amp;Player_1[[#This Row],[Year]])</f>
        <v>41887</v>
      </c>
      <c r="P432" s="58">
        <f>COUNTIFS(A:A,Player_1[[#This Row],[Tournament]],E:E,Player_1[[#This Row],[Round]])</f>
        <v>1</v>
      </c>
      <c r="Q432" s="58" t="str">
        <f t="shared" si="6"/>
        <v>2014 Prodigy Disc present the 40th Anniversary of the Rochester Flying Disc Open</v>
      </c>
      <c r="R432" s="58">
        <f>SUMIFS('Player 2 Rounds'!F:F,'Player 2 Rounds'!Q:Q,Q432,'Player 2 Rounds'!E:E,E432)</f>
        <v>49</v>
      </c>
      <c r="S432" s="58">
        <f>IF(AND(Player_1[[#This Row],[Opponent Score]]&gt;0,Player_1[[#This Row],[Opponent Score]]&gt;Player_1[[#This Row],[Score]],K:K=TRUE())=TRUE(),1,0)</f>
        <v>0</v>
      </c>
    </row>
    <row r="433" spans="1:19" x14ac:dyDescent="0.25">
      <c r="A433" s="58" t="s">
        <v>1019</v>
      </c>
      <c r="B433" s="58" t="s">
        <v>12</v>
      </c>
      <c r="C433" s="58" t="s">
        <v>1020</v>
      </c>
      <c r="D433" s="58" t="s">
        <v>17</v>
      </c>
      <c r="E433" s="58">
        <v>2</v>
      </c>
      <c r="F433">
        <v>64</v>
      </c>
      <c r="G433">
        <v>962</v>
      </c>
      <c r="H433" s="58" t="s">
        <v>11</v>
      </c>
      <c r="I433" s="58" t="s">
        <v>11</v>
      </c>
      <c r="J433" s="58" t="b">
        <f>IF(COUNTIFS('Player 2 Rounds'!A:A,Player_1[[#This Row],[Tournament]],'Player 2 Rounds'!C:C,Player_1[[#This Row],[Date]])&gt;0,TRUE(),FALSE())</f>
        <v>0</v>
      </c>
      <c r="K433" s="58" t="b">
        <f>IF(COUNTIFS('Player 2 Rounds'!A:A,Player_1[[#This Row],[Tournament]],'Player 2 Rounds'!C:C,Player_1[[#This Row],[Date]],'Player 2 Rounds'!D:D,Player_1[[#This Row],[Division]])&gt;0,TRUE(),FALSE())</f>
        <v>0</v>
      </c>
      <c r="L433" s="58" t="str">
        <f>RIGHT(Player_1[[#This Row],[Date]],4)</f>
        <v>2010</v>
      </c>
      <c r="M433" s="58" t="str">
        <f>LEFT(Player_1[[#This Row],[Date]],FIND("-",Player_1[[#This Row],[Date]],1)-1)</f>
        <v>16</v>
      </c>
      <c r="N433" s="58" t="str">
        <f>MID(Player_1[[#This Row],[Date]],FIND("-",Player_1[[#This Row],[Date]],1)+1,3)</f>
        <v>Jan</v>
      </c>
      <c r="O433" s="5">
        <f>DATEVALUE(Player_1[[#This Row],[Month]]&amp;" "&amp;Player_1[[#This Row],[Day]]&amp;", "&amp;Player_1[[#This Row],[Year]])</f>
        <v>40194</v>
      </c>
      <c r="P433" s="58">
        <f>COUNTIFS(A:A,Player_1[[#This Row],[Tournament]],E:E,Player_1[[#This Row],[Round]])</f>
        <v>1</v>
      </c>
      <c r="Q433" s="58" t="str">
        <f t="shared" si="6"/>
        <v>2010 19th Annual Columbus Ice Bowl</v>
      </c>
      <c r="R433" s="58">
        <f>SUMIFS('Player 2 Rounds'!F:F,'Player 2 Rounds'!Q:Q,Q433,'Player 2 Rounds'!E:E,E433)</f>
        <v>0</v>
      </c>
      <c r="S433" s="58">
        <f>IF(AND(Player_1[[#This Row],[Opponent Score]]&gt;0,Player_1[[#This Row],[Opponent Score]]&gt;Player_1[[#This Row],[Score]],K:K=TRUE())=TRUE(),1,0)</f>
        <v>0</v>
      </c>
    </row>
    <row r="434" spans="1:19" x14ac:dyDescent="0.25">
      <c r="A434" s="58" t="s">
        <v>903</v>
      </c>
      <c r="B434" s="58" t="s">
        <v>14</v>
      </c>
      <c r="C434" s="58" t="s">
        <v>371</v>
      </c>
      <c r="D434" s="58" t="s">
        <v>17</v>
      </c>
      <c r="E434" s="58">
        <v>2</v>
      </c>
      <c r="F434">
        <v>51</v>
      </c>
      <c r="G434">
        <v>1011</v>
      </c>
      <c r="H434" s="58" t="s">
        <v>11</v>
      </c>
      <c r="I434" s="58" t="s">
        <v>11</v>
      </c>
      <c r="J434" s="58" t="b">
        <f>IF(COUNTIFS('Player 2 Rounds'!A:A,Player_1[[#This Row],[Tournament]],'Player 2 Rounds'!C:C,Player_1[[#This Row],[Date]])&gt;0,TRUE(),FALSE())</f>
        <v>0</v>
      </c>
      <c r="K434" s="58" t="b">
        <f>IF(COUNTIFS('Player 2 Rounds'!A:A,Player_1[[#This Row],[Tournament]],'Player 2 Rounds'!C:C,Player_1[[#This Row],[Date]],'Player 2 Rounds'!D:D,Player_1[[#This Row],[Division]])&gt;0,TRUE(),FALSE())</f>
        <v>0</v>
      </c>
      <c r="L434" s="58" t="str">
        <f>RIGHT(Player_1[[#This Row],[Date]],4)</f>
        <v>2013</v>
      </c>
      <c r="M434" s="58" t="str">
        <f>LEFT(Player_1[[#This Row],[Date]],FIND("-",Player_1[[#This Row],[Date]],1)-1)</f>
        <v>12</v>
      </c>
      <c r="N434" s="58" t="str">
        <f>MID(Player_1[[#This Row],[Date]],FIND("-",Player_1[[#This Row],[Date]],1)+1,3)</f>
        <v>Oct</v>
      </c>
      <c r="O434" s="5">
        <f>DATEVALUE(Player_1[[#This Row],[Month]]&amp;" "&amp;Player_1[[#This Row],[Day]]&amp;", "&amp;Player_1[[#This Row],[Year]])</f>
        <v>41559</v>
      </c>
      <c r="P434" s="58">
        <f>COUNTIFS(A:A,Player_1[[#This Row],[Tournament]],E:E,Player_1[[#This Row],[Round]])</f>
        <v>1</v>
      </c>
      <c r="Q434" s="58" t="str">
        <f t="shared" si="6"/>
        <v>2013 The Mango Classic</v>
      </c>
      <c r="R434" s="58">
        <f>SUMIFS('Player 2 Rounds'!F:F,'Player 2 Rounds'!Q:Q,Q434,'Player 2 Rounds'!E:E,E434)</f>
        <v>0</v>
      </c>
      <c r="S434" s="58">
        <f>IF(AND(Player_1[[#This Row],[Opponent Score]]&gt;0,Player_1[[#This Row],[Opponent Score]]&gt;Player_1[[#This Row],[Score]],K:K=TRUE())=TRUE(),1,0)</f>
        <v>0</v>
      </c>
    </row>
    <row r="435" spans="1:19" x14ac:dyDescent="0.25">
      <c r="A435" s="58" t="s">
        <v>422</v>
      </c>
      <c r="B435" s="58" t="s">
        <v>58</v>
      </c>
      <c r="C435" s="58" t="s">
        <v>423</v>
      </c>
      <c r="D435" s="58" t="s">
        <v>17</v>
      </c>
      <c r="E435" s="58">
        <v>2</v>
      </c>
      <c r="F435">
        <v>60</v>
      </c>
      <c r="G435">
        <v>1022</v>
      </c>
      <c r="H435" s="58" t="s">
        <v>11</v>
      </c>
      <c r="I435" s="58" t="s">
        <v>11</v>
      </c>
      <c r="J435" s="58" t="b">
        <f>IF(COUNTIFS('Player 2 Rounds'!A:A,Player_1[[#This Row],[Tournament]],'Player 2 Rounds'!C:C,Player_1[[#This Row],[Date]])&gt;0,TRUE(),FALSE())</f>
        <v>1</v>
      </c>
      <c r="K435" s="58" t="b">
        <f>IF(COUNTIFS('Player 2 Rounds'!A:A,Player_1[[#This Row],[Tournament]],'Player 2 Rounds'!C:C,Player_1[[#This Row],[Date]],'Player 2 Rounds'!D:D,Player_1[[#This Row],[Division]])&gt;0,TRUE(),FALSE())</f>
        <v>1</v>
      </c>
      <c r="L435" s="58" t="str">
        <f>RIGHT(Player_1[[#This Row],[Date]],4)</f>
        <v>2014</v>
      </c>
      <c r="M435" s="58" t="str">
        <f>LEFT(Player_1[[#This Row],[Date]],FIND("-",Player_1[[#This Row],[Date]],1)-1)</f>
        <v>20</v>
      </c>
      <c r="N435" s="58" t="str">
        <f>MID(Player_1[[#This Row],[Date]],FIND("-",Player_1[[#This Row],[Date]],1)+1,3)</f>
        <v>Jun</v>
      </c>
      <c r="O435" s="5">
        <f>DATEVALUE(Player_1[[#This Row],[Month]]&amp;" "&amp;Player_1[[#This Row],[Day]]&amp;", "&amp;Player_1[[#This Row],[Year]])</f>
        <v>41810</v>
      </c>
      <c r="P435" s="58">
        <f>COUNTIFS(A:A,Player_1[[#This Row],[Tournament]],E:E,Player_1[[#This Row],[Round]])</f>
        <v>1</v>
      </c>
      <c r="Q435" s="58" t="str">
        <f t="shared" si="6"/>
        <v>2014 The 32nd Kansas City Wide Open</v>
      </c>
      <c r="R435" s="58">
        <f>SUMIFS('Player 2 Rounds'!F:F,'Player 2 Rounds'!Q:Q,Q435,'Player 2 Rounds'!E:E,E435)</f>
        <v>56</v>
      </c>
      <c r="S435" s="58">
        <f>IF(AND(Player_1[[#This Row],[Opponent Score]]&gt;0,Player_1[[#This Row],[Opponent Score]]&gt;Player_1[[#This Row],[Score]],K:K=TRUE())=TRUE(),1,0)</f>
        <v>0</v>
      </c>
    </row>
    <row r="436" spans="1:19" x14ac:dyDescent="0.25">
      <c r="A436" s="58" t="s">
        <v>179</v>
      </c>
      <c r="B436" s="58" t="s">
        <v>13</v>
      </c>
      <c r="C436" s="58" t="s">
        <v>180</v>
      </c>
      <c r="D436" s="58" t="s">
        <v>17</v>
      </c>
      <c r="E436" s="58">
        <v>2</v>
      </c>
      <c r="F436">
        <v>53</v>
      </c>
      <c r="G436">
        <v>1047</v>
      </c>
      <c r="H436" s="58" t="s">
        <v>11</v>
      </c>
      <c r="I436" s="58" t="s">
        <v>11</v>
      </c>
      <c r="J436" s="58" t="b">
        <f>IF(COUNTIFS('Player 2 Rounds'!A:A,Player_1[[#This Row],[Tournament]],'Player 2 Rounds'!C:C,Player_1[[#This Row],[Date]])&gt;0,TRUE(),FALSE())</f>
        <v>1</v>
      </c>
      <c r="K436" s="58" t="b">
        <f>IF(COUNTIFS('Player 2 Rounds'!A:A,Player_1[[#This Row],[Tournament]],'Player 2 Rounds'!C:C,Player_1[[#This Row],[Date]],'Player 2 Rounds'!D:D,Player_1[[#This Row],[Division]])&gt;0,TRUE(),FALSE())</f>
        <v>1</v>
      </c>
      <c r="L436" s="58" t="str">
        <f>RIGHT(Player_1[[#This Row],[Date]],4)</f>
        <v>2014</v>
      </c>
      <c r="M436" s="58" t="str">
        <f>LEFT(Player_1[[#This Row],[Date]],FIND("-",Player_1[[#This Row],[Date]],1)-1)</f>
        <v>12</v>
      </c>
      <c r="N436" s="58" t="str">
        <f>MID(Player_1[[#This Row],[Date]],FIND("-",Player_1[[#This Row],[Date]],1)+1,3)</f>
        <v>Aug</v>
      </c>
      <c r="O436" s="5">
        <f>DATEVALUE(Player_1[[#This Row],[Month]]&amp;" "&amp;Player_1[[#This Row],[Day]]&amp;", "&amp;Player_1[[#This Row],[Year]])</f>
        <v>41863</v>
      </c>
      <c r="P436" s="58">
        <f>COUNTIFS(A:A,Player_1[[#This Row],[Tournament]],E:E,Player_1[[#This Row],[Round]])</f>
        <v>1</v>
      </c>
      <c r="Q436" s="58" t="str">
        <f t="shared" si="6"/>
        <v>2014 PDGA Professional Disc Golf World Championships</v>
      </c>
      <c r="R436" s="58">
        <f>SUMIFS('Player 2 Rounds'!F:F,'Player 2 Rounds'!Q:Q,Q436,'Player 2 Rounds'!E:E,E436)</f>
        <v>54</v>
      </c>
      <c r="S436" s="58">
        <f>IF(AND(Player_1[[#This Row],[Opponent Score]]&gt;0,Player_1[[#This Row],[Opponent Score]]&gt;Player_1[[#This Row],[Score]],K:K=TRUE())=TRUE(),1,0)</f>
        <v>1</v>
      </c>
    </row>
    <row r="437" spans="1:19" x14ac:dyDescent="0.25">
      <c r="A437" s="58" t="s">
        <v>773</v>
      </c>
      <c r="B437" s="58" t="s">
        <v>58</v>
      </c>
      <c r="C437" s="58" t="s">
        <v>858</v>
      </c>
      <c r="D437" s="58" t="s">
        <v>17</v>
      </c>
      <c r="E437" s="58">
        <v>2</v>
      </c>
      <c r="F437">
        <v>49</v>
      </c>
      <c r="G437">
        <v>1040</v>
      </c>
      <c r="H437" s="58" t="s">
        <v>11</v>
      </c>
      <c r="I437" s="58" t="s">
        <v>11</v>
      </c>
      <c r="J437" s="58" t="b">
        <f>IF(COUNTIFS('Player 2 Rounds'!A:A,Player_1[[#This Row],[Tournament]],'Player 2 Rounds'!C:C,Player_1[[#This Row],[Date]])&gt;0,TRUE(),FALSE())</f>
        <v>0</v>
      </c>
      <c r="K437" s="58" t="b">
        <f>IF(COUNTIFS('Player 2 Rounds'!A:A,Player_1[[#This Row],[Tournament]],'Player 2 Rounds'!C:C,Player_1[[#This Row],[Date]],'Player 2 Rounds'!D:D,Player_1[[#This Row],[Division]])&gt;0,TRUE(),FALSE())</f>
        <v>0</v>
      </c>
      <c r="L437" s="58" t="str">
        <f>RIGHT(Player_1[[#This Row],[Date]],4)</f>
        <v>2014</v>
      </c>
      <c r="M437" s="58" t="str">
        <f>LEFT(Player_1[[#This Row],[Date]],FIND("-",Player_1[[#This Row],[Date]],1)-1)</f>
        <v>1</v>
      </c>
      <c r="N437" s="58" t="str">
        <f>MID(Player_1[[#This Row],[Date]],FIND("-",Player_1[[#This Row],[Date]],1)+1,3)</f>
        <v>Aug</v>
      </c>
      <c r="O437" s="5">
        <f>DATEVALUE(Player_1[[#This Row],[Month]]&amp;" "&amp;Player_1[[#This Row],[Day]]&amp;", "&amp;Player_1[[#This Row],[Year]])</f>
        <v>41852</v>
      </c>
      <c r="P437" s="58">
        <f>COUNTIFS(A:A,Player_1[[#This Row],[Tournament]],E:E,Player_1[[#This Row],[Round]])</f>
        <v>3</v>
      </c>
      <c r="Q437" s="58" t="str">
        <f t="shared" si="6"/>
        <v>2014 Fort Steilacoom Open</v>
      </c>
      <c r="R437" s="58">
        <f>SUMIFS('Player 2 Rounds'!F:F,'Player 2 Rounds'!Q:Q,Q437,'Player 2 Rounds'!E:E,E437)</f>
        <v>0</v>
      </c>
      <c r="S437" s="58">
        <f>IF(AND(Player_1[[#This Row],[Opponent Score]]&gt;0,Player_1[[#This Row],[Opponent Score]]&gt;Player_1[[#This Row],[Score]],K:K=TRUE())=TRUE(),1,0)</f>
        <v>0</v>
      </c>
    </row>
    <row r="438" spans="1:19" x14ac:dyDescent="0.25">
      <c r="A438" s="58" t="s">
        <v>1081</v>
      </c>
      <c r="B438" s="58" t="s">
        <v>9</v>
      </c>
      <c r="C438" s="58" t="s">
        <v>1082</v>
      </c>
      <c r="D438" s="58" t="s">
        <v>17</v>
      </c>
      <c r="E438" s="58">
        <v>2</v>
      </c>
      <c r="F438">
        <v>50</v>
      </c>
      <c r="G438">
        <v>1037</v>
      </c>
      <c r="H438" s="58" t="s">
        <v>11</v>
      </c>
      <c r="I438" s="58" t="s">
        <v>11</v>
      </c>
      <c r="J438" s="58" t="b">
        <f>IF(COUNTIFS('Player 2 Rounds'!A:A,Player_1[[#This Row],[Tournament]],'Player 2 Rounds'!C:C,Player_1[[#This Row],[Date]])&gt;0,TRUE(),FALSE())</f>
        <v>0</v>
      </c>
      <c r="K438" s="58" t="b">
        <f>IF(COUNTIFS('Player 2 Rounds'!A:A,Player_1[[#This Row],[Tournament]],'Player 2 Rounds'!C:C,Player_1[[#This Row],[Date]],'Player 2 Rounds'!D:D,Player_1[[#This Row],[Division]])&gt;0,TRUE(),FALSE())</f>
        <v>0</v>
      </c>
      <c r="L438" s="58" t="str">
        <f>RIGHT(Player_1[[#This Row],[Date]],4)</f>
        <v>2009</v>
      </c>
      <c r="M438" s="58" t="str">
        <f>LEFT(Player_1[[#This Row],[Date]],FIND("-",Player_1[[#This Row],[Date]],1)-1)</f>
        <v>4</v>
      </c>
      <c r="N438" s="58" t="str">
        <f>MID(Player_1[[#This Row],[Date]],FIND("-",Player_1[[#This Row],[Date]],1)+1,3)</f>
        <v>Jul</v>
      </c>
      <c r="O438" s="5">
        <f>DATEVALUE(Player_1[[#This Row],[Month]]&amp;" "&amp;Player_1[[#This Row],[Day]]&amp;", "&amp;Player_1[[#This Row],[Year]])</f>
        <v>39998</v>
      </c>
      <c r="P438" s="58">
        <f>COUNTIFS(A:A,Player_1[[#This Row],[Tournament]],E:E,Player_1[[#This Row],[Round]])</f>
        <v>1</v>
      </c>
      <c r="Q438" s="58" t="str">
        <f t="shared" si="6"/>
        <v>2009 Roscoe's Revenge Presented by iCandi Graphics (Pro)</v>
      </c>
      <c r="R438" s="58">
        <f>SUMIFS('Player 2 Rounds'!F:F,'Player 2 Rounds'!Q:Q,Q438,'Player 2 Rounds'!E:E,E438)</f>
        <v>0</v>
      </c>
      <c r="S438" s="58">
        <f>IF(AND(Player_1[[#This Row],[Opponent Score]]&gt;0,Player_1[[#This Row],[Opponent Score]]&gt;Player_1[[#This Row],[Score]],K:K=TRUE())=TRUE(),1,0)</f>
        <v>0</v>
      </c>
    </row>
    <row r="439" spans="1:19" x14ac:dyDescent="0.25">
      <c r="A439" s="58" t="s">
        <v>446</v>
      </c>
      <c r="B439" s="58" t="s">
        <v>9</v>
      </c>
      <c r="C439" s="58" t="s">
        <v>447</v>
      </c>
      <c r="D439" s="58" t="s">
        <v>17</v>
      </c>
      <c r="E439" s="58">
        <v>2</v>
      </c>
      <c r="F439">
        <v>45</v>
      </c>
      <c r="G439">
        <v>1052</v>
      </c>
      <c r="H439" s="58" t="s">
        <v>11</v>
      </c>
      <c r="I439" s="58" t="s">
        <v>11</v>
      </c>
      <c r="J439" s="58" t="b">
        <f>IF(COUNTIFS('Player 2 Rounds'!A:A,Player_1[[#This Row],[Tournament]],'Player 2 Rounds'!C:C,Player_1[[#This Row],[Date]])&gt;0,TRUE(),FALSE())</f>
        <v>1</v>
      </c>
      <c r="K439" s="58" t="b">
        <f>IF(COUNTIFS('Player 2 Rounds'!A:A,Player_1[[#This Row],[Tournament]],'Player 2 Rounds'!C:C,Player_1[[#This Row],[Date]],'Player 2 Rounds'!D:D,Player_1[[#This Row],[Division]])&gt;0,TRUE(),FALSE())</f>
        <v>1</v>
      </c>
      <c r="L439" s="58" t="str">
        <f>RIGHT(Player_1[[#This Row],[Date]],4)</f>
        <v>2014</v>
      </c>
      <c r="M439" s="58" t="str">
        <f>LEFT(Player_1[[#This Row],[Date]],FIND("-",Player_1[[#This Row],[Date]],1)-1)</f>
        <v>12</v>
      </c>
      <c r="N439" s="58" t="str">
        <f>MID(Player_1[[#This Row],[Date]],FIND("-",Player_1[[#This Row],[Date]],1)+1,3)</f>
        <v>Apr</v>
      </c>
      <c r="O439" s="5">
        <f>DATEVALUE(Player_1[[#This Row],[Month]]&amp;" "&amp;Player_1[[#This Row],[Day]]&amp;", "&amp;Player_1[[#This Row],[Year]])</f>
        <v>41741</v>
      </c>
      <c r="P439" s="58">
        <f>COUNTIFS(A:A,Player_1[[#This Row],[Tournament]],E:E,Player_1[[#This Row],[Round]])</f>
        <v>1</v>
      </c>
      <c r="Q439" s="58" t="str">
        <f t="shared" si="6"/>
        <v>2014 4 The Chains DG Open</v>
      </c>
      <c r="R439" s="58">
        <f>SUMIFS('Player 2 Rounds'!F:F,'Player 2 Rounds'!Q:Q,Q439,'Player 2 Rounds'!E:E,E439)</f>
        <v>44</v>
      </c>
      <c r="S439" s="58">
        <f>IF(AND(Player_1[[#This Row],[Opponent Score]]&gt;0,Player_1[[#This Row],[Opponent Score]]&gt;Player_1[[#This Row],[Score]],K:K=TRUE())=TRUE(),1,0)</f>
        <v>0</v>
      </c>
    </row>
    <row r="440" spans="1:19" x14ac:dyDescent="0.25">
      <c r="A440" s="58" t="s">
        <v>1089</v>
      </c>
      <c r="B440" s="58" t="s">
        <v>934</v>
      </c>
      <c r="C440" s="58" t="s">
        <v>1090</v>
      </c>
      <c r="D440" s="58" t="s">
        <v>16</v>
      </c>
      <c r="E440" s="58">
        <v>2</v>
      </c>
      <c r="F440">
        <v>66</v>
      </c>
      <c r="G440">
        <v>942</v>
      </c>
      <c r="H440" s="58" t="s">
        <v>11</v>
      </c>
      <c r="I440" s="58" t="s">
        <v>11</v>
      </c>
      <c r="J440" s="58" t="b">
        <f>IF(COUNTIFS('Player 2 Rounds'!A:A,Player_1[[#This Row],[Tournament]],'Player 2 Rounds'!C:C,Player_1[[#This Row],[Date]])&gt;0,TRUE(),FALSE())</f>
        <v>0</v>
      </c>
      <c r="K440" s="58" t="b">
        <f>IF(COUNTIFS('Player 2 Rounds'!A:A,Player_1[[#This Row],[Tournament]],'Player 2 Rounds'!C:C,Player_1[[#This Row],[Date]],'Player 2 Rounds'!D:D,Player_1[[#This Row],[Division]])&gt;0,TRUE(),FALSE())</f>
        <v>0</v>
      </c>
      <c r="L440" s="58" t="str">
        <f>RIGHT(Player_1[[#This Row],[Date]],4)</f>
        <v>2009</v>
      </c>
      <c r="M440" s="58" t="str">
        <f>LEFT(Player_1[[#This Row],[Date]],FIND("-",Player_1[[#This Row],[Date]],1)-1)</f>
        <v>23</v>
      </c>
      <c r="N440" s="58" t="str">
        <f>MID(Player_1[[#This Row],[Date]],FIND("-",Player_1[[#This Row],[Date]],1)+1,3)</f>
        <v>May</v>
      </c>
      <c r="O440" s="5">
        <f>DATEVALUE(Player_1[[#This Row],[Month]]&amp;" "&amp;Player_1[[#This Row],[Day]]&amp;", "&amp;Player_1[[#This Row],[Year]])</f>
        <v>39956</v>
      </c>
      <c r="P440" s="58">
        <f>COUNTIFS(A:A,Player_1[[#This Row],[Tournament]],E:E,Player_1[[#This Row],[Round]])</f>
        <v>1</v>
      </c>
      <c r="Q440" s="58" t="str">
        <f t="shared" si="6"/>
        <v>2009 7th Annual Vienna Open</v>
      </c>
      <c r="R440" s="58">
        <f>SUMIFS('Player 2 Rounds'!F:F,'Player 2 Rounds'!Q:Q,Q440,'Player 2 Rounds'!E:E,E440)</f>
        <v>0</v>
      </c>
      <c r="S440" s="58">
        <f>IF(AND(Player_1[[#This Row],[Opponent Score]]&gt;0,Player_1[[#This Row],[Opponent Score]]&gt;Player_1[[#This Row],[Score]],K:K=TRUE())=TRUE(),1,0)</f>
        <v>0</v>
      </c>
    </row>
    <row r="441" spans="1:19" x14ac:dyDescent="0.25">
      <c r="A441" s="58" t="s">
        <v>846</v>
      </c>
      <c r="B441" s="58" t="s">
        <v>14</v>
      </c>
      <c r="C441" s="58" t="s">
        <v>847</v>
      </c>
      <c r="D441" s="58" t="s">
        <v>17</v>
      </c>
      <c r="E441" s="58">
        <v>2</v>
      </c>
      <c r="F441">
        <v>59</v>
      </c>
      <c r="G441">
        <v>1062</v>
      </c>
      <c r="H441" s="58" t="s">
        <v>11</v>
      </c>
      <c r="I441" s="58" t="s">
        <v>11</v>
      </c>
      <c r="J441" s="58" t="b">
        <f>IF(COUNTIFS('Player 2 Rounds'!A:A,Player_1[[#This Row],[Tournament]],'Player 2 Rounds'!C:C,Player_1[[#This Row],[Date]])&gt;0,TRUE(),FALSE())</f>
        <v>0</v>
      </c>
      <c r="K441" s="58" t="b">
        <f>IF(COUNTIFS('Player 2 Rounds'!A:A,Player_1[[#This Row],[Tournament]],'Player 2 Rounds'!C:C,Player_1[[#This Row],[Date]],'Player 2 Rounds'!D:D,Player_1[[#This Row],[Division]])&gt;0,TRUE(),FALSE())</f>
        <v>0</v>
      </c>
      <c r="L441" s="58" t="str">
        <f>RIGHT(Player_1[[#This Row],[Date]],4)</f>
        <v>2013</v>
      </c>
      <c r="M441" s="58" t="str">
        <f>LEFT(Player_1[[#This Row],[Date]],FIND("-",Player_1[[#This Row],[Date]],1)-1)</f>
        <v>14</v>
      </c>
      <c r="N441" s="58" t="str">
        <f>MID(Player_1[[#This Row],[Date]],FIND("-",Player_1[[#This Row],[Date]],1)+1,3)</f>
        <v>Dec</v>
      </c>
      <c r="O441" s="5">
        <f>DATEVALUE(Player_1[[#This Row],[Month]]&amp;" "&amp;Player_1[[#This Row],[Day]]&amp;", "&amp;Player_1[[#This Row],[Year]])</f>
        <v>41622</v>
      </c>
      <c r="P441" s="58">
        <f>COUNTIFS(A:A,Player_1[[#This Row],[Tournament]],E:E,Player_1[[#This Row],[Round]])</f>
        <v>1</v>
      </c>
      <c r="Q441" s="58" t="str">
        <f t="shared" si="6"/>
        <v>2013 Cactus Finale</v>
      </c>
      <c r="R441" s="58">
        <f>SUMIFS('Player 2 Rounds'!F:F,'Player 2 Rounds'!Q:Q,Q441,'Player 2 Rounds'!E:E,E441)</f>
        <v>0</v>
      </c>
      <c r="S441" s="58">
        <f>IF(AND(Player_1[[#This Row],[Opponent Score]]&gt;0,Player_1[[#This Row],[Opponent Score]]&gt;Player_1[[#This Row],[Score]],K:K=TRUE())=TRUE(),1,0)</f>
        <v>0</v>
      </c>
    </row>
    <row r="442" spans="1:19" x14ac:dyDescent="0.25">
      <c r="A442" s="58" t="s">
        <v>385</v>
      </c>
      <c r="B442" s="58" t="s">
        <v>9</v>
      </c>
      <c r="C442" s="58" t="s">
        <v>386</v>
      </c>
      <c r="D442" s="58" t="s">
        <v>17</v>
      </c>
      <c r="E442" s="58">
        <v>2</v>
      </c>
      <c r="F442">
        <v>47</v>
      </c>
      <c r="G442">
        <v>1057</v>
      </c>
      <c r="H442" s="58" t="s">
        <v>11</v>
      </c>
      <c r="I442" s="58" t="s">
        <v>11</v>
      </c>
      <c r="J442" s="58" t="b">
        <f>IF(COUNTIFS('Player 2 Rounds'!A:A,Player_1[[#This Row],[Tournament]],'Player 2 Rounds'!C:C,Player_1[[#This Row],[Date]])&gt;0,TRUE(),FALSE())</f>
        <v>1</v>
      </c>
      <c r="K442" s="58" t="b">
        <f>IF(COUNTIFS('Player 2 Rounds'!A:A,Player_1[[#This Row],[Tournament]],'Player 2 Rounds'!C:C,Player_1[[#This Row],[Date]],'Player 2 Rounds'!D:D,Player_1[[#This Row],[Division]])&gt;0,TRUE(),FALSE())</f>
        <v>1</v>
      </c>
      <c r="L442" s="58" t="str">
        <f>RIGHT(Player_1[[#This Row],[Date]],4)</f>
        <v>2013</v>
      </c>
      <c r="M442" s="58" t="str">
        <f>LEFT(Player_1[[#This Row],[Date]],FIND("-",Player_1[[#This Row],[Date]],1)-1)</f>
        <v>26</v>
      </c>
      <c r="N442" s="58" t="str">
        <f>MID(Player_1[[#This Row],[Date]],FIND("-",Player_1[[#This Row],[Date]],1)+1,3)</f>
        <v>Oct</v>
      </c>
      <c r="O442" s="5">
        <f>DATEVALUE(Player_1[[#This Row],[Month]]&amp;" "&amp;Player_1[[#This Row],[Day]]&amp;", "&amp;Player_1[[#This Row],[Year]])</f>
        <v>41573</v>
      </c>
      <c r="P442" s="58">
        <f>COUNTIFS(A:A,Player_1[[#This Row],[Tournament]],E:E,Player_1[[#This Row],[Round]])</f>
        <v>1</v>
      </c>
      <c r="Q442" s="58" t="str">
        <f t="shared" si="6"/>
        <v>2013 Oklahoma Open - Presented by Dynamic Discs &amp; TDSA - Pro &amp; Adv</v>
      </c>
      <c r="R442" s="58">
        <f>SUMIFS('Player 2 Rounds'!F:F,'Player 2 Rounds'!Q:Q,Q442,'Player 2 Rounds'!E:E,E442)</f>
        <v>47</v>
      </c>
      <c r="S442" s="58">
        <f>IF(AND(Player_1[[#This Row],[Opponent Score]]&gt;0,Player_1[[#This Row],[Opponent Score]]&gt;Player_1[[#This Row],[Score]],K:K=TRUE())=TRUE(),1,0)</f>
        <v>0</v>
      </c>
    </row>
    <row r="443" spans="1:19" x14ac:dyDescent="0.25">
      <c r="A443" s="58" t="s">
        <v>1003</v>
      </c>
      <c r="B443" s="58" t="s">
        <v>12</v>
      </c>
      <c r="C443" s="58" t="s">
        <v>1004</v>
      </c>
      <c r="D443" s="58" t="s">
        <v>17</v>
      </c>
      <c r="E443" s="58">
        <v>2</v>
      </c>
      <c r="F443">
        <v>52</v>
      </c>
      <c r="G443">
        <v>1009</v>
      </c>
      <c r="H443" s="58" t="s">
        <v>11</v>
      </c>
      <c r="I443" s="58" t="s">
        <v>11</v>
      </c>
      <c r="J443" s="58" t="b">
        <f>IF(COUNTIFS('Player 2 Rounds'!A:A,Player_1[[#This Row],[Tournament]],'Player 2 Rounds'!C:C,Player_1[[#This Row],[Date]])&gt;0,TRUE(),FALSE())</f>
        <v>0</v>
      </c>
      <c r="K443" s="58" t="b">
        <f>IF(COUNTIFS('Player 2 Rounds'!A:A,Player_1[[#This Row],[Tournament]],'Player 2 Rounds'!C:C,Player_1[[#This Row],[Date]],'Player 2 Rounds'!D:D,Player_1[[#This Row],[Division]])&gt;0,TRUE(),FALSE())</f>
        <v>0</v>
      </c>
      <c r="L443" s="58" t="str">
        <f>RIGHT(Player_1[[#This Row],[Date]],4)</f>
        <v>2009</v>
      </c>
      <c r="M443" s="58" t="str">
        <f>LEFT(Player_1[[#This Row],[Date]],FIND("-",Player_1[[#This Row],[Date]],1)-1)</f>
        <v>29</v>
      </c>
      <c r="N443" s="58" t="str">
        <f>MID(Player_1[[#This Row],[Date]],FIND("-",Player_1[[#This Row],[Date]],1)+1,3)</f>
        <v>Nov</v>
      </c>
      <c r="O443" s="5">
        <f>DATEVALUE(Player_1[[#This Row],[Month]]&amp;" "&amp;Player_1[[#This Row],[Day]]&amp;", "&amp;Player_1[[#This Row],[Year]])</f>
        <v>40146</v>
      </c>
      <c r="P443" s="58">
        <f>COUNTIFS(A:A,Player_1[[#This Row],[Tournament]],E:E,Player_1[[#This Row],[Round]])</f>
        <v>1</v>
      </c>
      <c r="Q443" s="58" t="str">
        <f t="shared" si="6"/>
        <v>2009 Turkey &amp; Chains 3rd Helping</v>
      </c>
      <c r="R443" s="58">
        <f>SUMIFS('Player 2 Rounds'!F:F,'Player 2 Rounds'!Q:Q,Q443,'Player 2 Rounds'!E:E,E443)</f>
        <v>0</v>
      </c>
      <c r="S443" s="58">
        <f>IF(AND(Player_1[[#This Row],[Opponent Score]]&gt;0,Player_1[[#This Row],[Opponent Score]]&gt;Player_1[[#This Row],[Score]],K:K=TRUE())=TRUE(),1,0)</f>
        <v>0</v>
      </c>
    </row>
    <row r="444" spans="1:19" x14ac:dyDescent="0.25">
      <c r="A444" s="58" t="s">
        <v>971</v>
      </c>
      <c r="B444" s="58" t="s">
        <v>12</v>
      </c>
      <c r="C444" s="58" t="s">
        <v>972</v>
      </c>
      <c r="D444" s="58" t="s">
        <v>17</v>
      </c>
      <c r="E444" s="58">
        <v>2</v>
      </c>
      <c r="F444">
        <v>60</v>
      </c>
      <c r="G444">
        <v>986</v>
      </c>
      <c r="H444" s="58" t="s">
        <v>11</v>
      </c>
      <c r="I444" s="58" t="s">
        <v>11</v>
      </c>
      <c r="J444" s="58" t="b">
        <f>IF(COUNTIFS('Player 2 Rounds'!A:A,Player_1[[#This Row],[Tournament]],'Player 2 Rounds'!C:C,Player_1[[#This Row],[Date]])&gt;0,TRUE(),FALSE())</f>
        <v>0</v>
      </c>
      <c r="K444" s="58" t="b">
        <f>IF(COUNTIFS('Player 2 Rounds'!A:A,Player_1[[#This Row],[Tournament]],'Player 2 Rounds'!C:C,Player_1[[#This Row],[Date]],'Player 2 Rounds'!D:D,Player_1[[#This Row],[Division]])&gt;0,TRUE(),FALSE())</f>
        <v>0</v>
      </c>
      <c r="L444" s="58" t="str">
        <f>RIGHT(Player_1[[#This Row],[Date]],4)</f>
        <v>2009</v>
      </c>
      <c r="M444" s="58" t="str">
        <f>LEFT(Player_1[[#This Row],[Date]],FIND("-",Player_1[[#This Row],[Date]],1)-1)</f>
        <v>13</v>
      </c>
      <c r="N444" s="58" t="str">
        <f>MID(Player_1[[#This Row],[Date]],FIND("-",Player_1[[#This Row],[Date]],1)+1,3)</f>
        <v>Sep</v>
      </c>
      <c r="O444" s="5">
        <f>DATEVALUE(Player_1[[#This Row],[Month]]&amp;" "&amp;Player_1[[#This Row],[Day]]&amp;", "&amp;Player_1[[#This Row],[Year]])</f>
        <v>40069</v>
      </c>
      <c r="P444" s="58">
        <f>COUNTIFS(A:A,Player_1[[#This Row],[Tournament]],E:E,Player_1[[#This Row],[Round]])</f>
        <v>1</v>
      </c>
      <c r="Q444" s="58" t="str">
        <f t="shared" si="6"/>
        <v>2009 Rollin' the Deis</v>
      </c>
      <c r="R444" s="58">
        <f>SUMIFS('Player 2 Rounds'!F:F,'Player 2 Rounds'!Q:Q,Q444,'Player 2 Rounds'!E:E,E444)</f>
        <v>0</v>
      </c>
      <c r="S444" s="58">
        <f>IF(AND(Player_1[[#This Row],[Opponent Score]]&gt;0,Player_1[[#This Row],[Opponent Score]]&gt;Player_1[[#This Row],[Score]],K:K=TRUE())=TRUE(),1,0)</f>
        <v>0</v>
      </c>
    </row>
    <row r="445" spans="1:19" x14ac:dyDescent="0.25">
      <c r="A445" s="58" t="s">
        <v>909</v>
      </c>
      <c r="B445" s="58" t="s">
        <v>14</v>
      </c>
      <c r="C445" s="58" t="s">
        <v>910</v>
      </c>
      <c r="D445" s="58" t="s">
        <v>17</v>
      </c>
      <c r="E445" s="58">
        <v>2</v>
      </c>
      <c r="F445">
        <v>50</v>
      </c>
      <c r="G445">
        <v>1010</v>
      </c>
      <c r="H445" s="58" t="s">
        <v>11</v>
      </c>
      <c r="I445" s="58" t="s">
        <v>11</v>
      </c>
      <c r="J445" s="58" t="b">
        <f>IF(COUNTIFS('Player 2 Rounds'!A:A,Player_1[[#This Row],[Tournament]],'Player 2 Rounds'!C:C,Player_1[[#This Row],[Date]])&gt;0,TRUE(),FALSE())</f>
        <v>0</v>
      </c>
      <c r="K445" s="58" t="b">
        <f>IF(COUNTIFS('Player 2 Rounds'!A:A,Player_1[[#This Row],[Tournament]],'Player 2 Rounds'!C:C,Player_1[[#This Row],[Date]],'Player 2 Rounds'!D:D,Player_1[[#This Row],[Division]])&gt;0,TRUE(),FALSE())</f>
        <v>0</v>
      </c>
      <c r="L445" s="58" t="str">
        <f>RIGHT(Player_1[[#This Row],[Date]],4)</f>
        <v>2013</v>
      </c>
      <c r="M445" s="58" t="str">
        <f>LEFT(Player_1[[#This Row],[Date]],FIND("-",Player_1[[#This Row],[Date]],1)-1)</f>
        <v>29</v>
      </c>
      <c r="N445" s="58" t="str">
        <f>MID(Player_1[[#This Row],[Date]],FIND("-",Player_1[[#This Row],[Date]],1)+1,3)</f>
        <v>Nov</v>
      </c>
      <c r="O445" s="5">
        <f>DATEVALUE(Player_1[[#This Row],[Month]]&amp;" "&amp;Player_1[[#This Row],[Day]]&amp;", "&amp;Player_1[[#This Row],[Year]])</f>
        <v>41607</v>
      </c>
      <c r="P445" s="58">
        <f>COUNTIFS(A:A,Player_1[[#This Row],[Tournament]],E:E,Player_1[[#This Row],[Round]])</f>
        <v>1</v>
      </c>
      <c r="Q445" s="58" t="str">
        <f t="shared" si="6"/>
        <v>2013 City Championships presented by law offices of Paul J Sacco</v>
      </c>
      <c r="R445" s="58">
        <f>SUMIFS('Player 2 Rounds'!F:F,'Player 2 Rounds'!Q:Q,Q445,'Player 2 Rounds'!E:E,E445)</f>
        <v>0</v>
      </c>
      <c r="S445" s="58">
        <f>IF(AND(Player_1[[#This Row],[Opponent Score]]&gt;0,Player_1[[#This Row],[Opponent Score]]&gt;Player_1[[#This Row],[Score]],K:K=TRUE())=TRUE(),1,0)</f>
        <v>0</v>
      </c>
    </row>
    <row r="446" spans="1:19" x14ac:dyDescent="0.25">
      <c r="A446" s="58" t="s">
        <v>1013</v>
      </c>
      <c r="B446" s="58" t="s">
        <v>934</v>
      </c>
      <c r="C446" s="58" t="s">
        <v>1014</v>
      </c>
      <c r="D446" s="58" t="s">
        <v>17</v>
      </c>
      <c r="E446" s="58">
        <v>2</v>
      </c>
      <c r="F446">
        <v>47</v>
      </c>
      <c r="G446">
        <v>1054</v>
      </c>
      <c r="H446" s="58" t="s">
        <v>11</v>
      </c>
      <c r="I446" s="58" t="s">
        <v>11</v>
      </c>
      <c r="J446" s="58" t="b">
        <f>IF(COUNTIFS('Player 2 Rounds'!A:A,Player_1[[#This Row],[Tournament]],'Player 2 Rounds'!C:C,Player_1[[#This Row],[Date]])&gt;0,TRUE(),FALSE())</f>
        <v>0</v>
      </c>
      <c r="K446" s="58" t="b">
        <f>IF(COUNTIFS('Player 2 Rounds'!A:A,Player_1[[#This Row],[Tournament]],'Player 2 Rounds'!C:C,Player_1[[#This Row],[Date]],'Player 2 Rounds'!D:D,Player_1[[#This Row],[Division]])&gt;0,TRUE(),FALSE())</f>
        <v>0</v>
      </c>
      <c r="L446" s="58" t="str">
        <f>RIGHT(Player_1[[#This Row],[Date]],4)</f>
        <v>2009</v>
      </c>
      <c r="M446" s="58" t="str">
        <f>LEFT(Player_1[[#This Row],[Date]],FIND("-",Player_1[[#This Row],[Date]],1)-1)</f>
        <v>31</v>
      </c>
      <c r="N446" s="58" t="str">
        <f>MID(Player_1[[#This Row],[Date]],FIND("-",Player_1[[#This Row],[Date]],1)+1,3)</f>
        <v>Oct</v>
      </c>
      <c r="O446" s="5">
        <f>DATEVALUE(Player_1[[#This Row],[Month]]&amp;" "&amp;Player_1[[#This Row],[Day]]&amp;", "&amp;Player_1[[#This Row],[Year]])</f>
        <v>40117</v>
      </c>
      <c r="P446" s="58">
        <f>COUNTIFS(A:A,Player_1[[#This Row],[Tournament]],E:E,Player_1[[#This Row],[Round]])</f>
        <v>1</v>
      </c>
      <c r="Q446" s="58" t="str">
        <f t="shared" si="6"/>
        <v>2009 Great Seal Scream VII</v>
      </c>
      <c r="R446" s="58">
        <f>SUMIFS('Player 2 Rounds'!F:F,'Player 2 Rounds'!Q:Q,Q446,'Player 2 Rounds'!E:E,E446)</f>
        <v>0</v>
      </c>
      <c r="S446" s="58">
        <f>IF(AND(Player_1[[#This Row],[Opponent Score]]&gt;0,Player_1[[#This Row],[Opponent Score]]&gt;Player_1[[#This Row],[Score]],K:K=TRUE())=TRUE(),1,0)</f>
        <v>0</v>
      </c>
    </row>
    <row r="447" spans="1:19" x14ac:dyDescent="0.25">
      <c r="A447" s="58" t="s">
        <v>916</v>
      </c>
      <c r="B447" s="58" t="s">
        <v>9</v>
      </c>
      <c r="C447" s="58" t="s">
        <v>917</v>
      </c>
      <c r="D447" s="58" t="s">
        <v>17</v>
      </c>
      <c r="E447" s="58">
        <v>2</v>
      </c>
      <c r="F447">
        <v>52</v>
      </c>
      <c r="G447">
        <v>1050</v>
      </c>
      <c r="H447" s="58" t="s">
        <v>11</v>
      </c>
      <c r="I447" s="58" t="s">
        <v>11</v>
      </c>
      <c r="J447" s="58" t="b">
        <f>IF(COUNTIFS('Player 2 Rounds'!A:A,Player_1[[#This Row],[Tournament]],'Player 2 Rounds'!C:C,Player_1[[#This Row],[Date]])&gt;0,TRUE(),FALSE())</f>
        <v>0</v>
      </c>
      <c r="K447" s="58" t="b">
        <f>IF(COUNTIFS('Player 2 Rounds'!A:A,Player_1[[#This Row],[Tournament]],'Player 2 Rounds'!C:C,Player_1[[#This Row],[Date]],'Player 2 Rounds'!D:D,Player_1[[#This Row],[Division]])&gt;0,TRUE(),FALSE())</f>
        <v>0</v>
      </c>
      <c r="L447" s="58" t="str">
        <f>RIGHT(Player_1[[#This Row],[Date]],4)</f>
        <v>2013</v>
      </c>
      <c r="M447" s="58" t="str">
        <f>LEFT(Player_1[[#This Row],[Date]],FIND("-",Player_1[[#This Row],[Date]],1)-1)</f>
        <v>6</v>
      </c>
      <c r="N447" s="58" t="str">
        <f>MID(Player_1[[#This Row],[Date]],FIND("-",Player_1[[#This Row],[Date]],1)+1,3)</f>
        <v>Jul</v>
      </c>
      <c r="O447" s="5">
        <f>DATEVALUE(Player_1[[#This Row],[Month]]&amp;" "&amp;Player_1[[#This Row],[Day]]&amp;", "&amp;Player_1[[#This Row],[Year]])</f>
        <v>41461</v>
      </c>
      <c r="P447" s="58">
        <f>COUNTIFS(A:A,Player_1[[#This Row],[Tournament]],E:E,Player_1[[#This Row],[Round]])</f>
        <v>1</v>
      </c>
      <c r="Q447" s="58" t="str">
        <f t="shared" si="6"/>
        <v>2013 Stockholm Discgolf Open presented by Latitude 64°</v>
      </c>
      <c r="R447" s="58">
        <f>SUMIFS('Player 2 Rounds'!F:F,'Player 2 Rounds'!Q:Q,Q447,'Player 2 Rounds'!E:E,E447)</f>
        <v>0</v>
      </c>
      <c r="S447" s="58">
        <f>IF(AND(Player_1[[#This Row],[Opponent Score]]&gt;0,Player_1[[#This Row],[Opponent Score]]&gt;Player_1[[#This Row],[Score]],K:K=TRUE())=TRUE(),1,0)</f>
        <v>0</v>
      </c>
    </row>
    <row r="448" spans="1:19" x14ac:dyDescent="0.25">
      <c r="A448" s="58" t="s">
        <v>822</v>
      </c>
      <c r="B448" s="58" t="s">
        <v>14</v>
      </c>
      <c r="C448" s="58" t="s">
        <v>262</v>
      </c>
      <c r="D448" s="58" t="s">
        <v>17</v>
      </c>
      <c r="E448" s="58">
        <v>2</v>
      </c>
      <c r="F448">
        <v>49</v>
      </c>
      <c r="G448">
        <v>1042</v>
      </c>
      <c r="H448" s="58" t="s">
        <v>11</v>
      </c>
      <c r="I448" s="58" t="s">
        <v>11</v>
      </c>
      <c r="J448" s="58" t="b">
        <f>IF(COUNTIFS('Player 2 Rounds'!A:A,Player_1[[#This Row],[Tournament]],'Player 2 Rounds'!C:C,Player_1[[#This Row],[Date]])&gt;0,TRUE(),FALSE())</f>
        <v>0</v>
      </c>
      <c r="K448" s="58" t="b">
        <f>IF(COUNTIFS('Player 2 Rounds'!A:A,Player_1[[#This Row],[Tournament]],'Player 2 Rounds'!C:C,Player_1[[#This Row],[Date]],'Player 2 Rounds'!D:D,Player_1[[#This Row],[Division]])&gt;0,TRUE(),FALSE())</f>
        <v>0</v>
      </c>
      <c r="L448" s="58" t="str">
        <f>RIGHT(Player_1[[#This Row],[Date]],4)</f>
        <v>2012</v>
      </c>
      <c r="M448" s="58" t="str">
        <f>LEFT(Player_1[[#This Row],[Date]],FIND("-",Player_1[[#This Row],[Date]],1)-1)</f>
        <v>24</v>
      </c>
      <c r="N448" s="58" t="str">
        <f>MID(Player_1[[#This Row],[Date]],FIND("-",Player_1[[#This Row],[Date]],1)+1,3)</f>
        <v>Mar</v>
      </c>
      <c r="O448" s="5">
        <f>DATEVALUE(Player_1[[#This Row],[Month]]&amp;" "&amp;Player_1[[#This Row],[Day]]&amp;", "&amp;Player_1[[#This Row],[Year]])</f>
        <v>40992</v>
      </c>
      <c r="P448" s="58">
        <f>COUNTIFS(A:A,Player_1[[#This Row],[Tournament]],E:E,Player_1[[#This Row],[Round]])</f>
        <v>1</v>
      </c>
      <c r="Q448" s="58" t="str">
        <f t="shared" si="6"/>
        <v>2012 Carolina Clash presented by Dynamic Discs</v>
      </c>
      <c r="R448" s="58">
        <f>SUMIFS('Player 2 Rounds'!F:F,'Player 2 Rounds'!Q:Q,Q448,'Player 2 Rounds'!E:E,E448)</f>
        <v>0</v>
      </c>
      <c r="S448" s="58">
        <f>IF(AND(Player_1[[#This Row],[Opponent Score]]&gt;0,Player_1[[#This Row],[Opponent Score]]&gt;Player_1[[#This Row],[Score]],K:K=TRUE())=TRUE(),1,0)</f>
        <v>0</v>
      </c>
    </row>
    <row r="449" spans="1:19" x14ac:dyDescent="0.25">
      <c r="A449" s="58" t="s">
        <v>995</v>
      </c>
      <c r="B449" s="58" t="s">
        <v>12</v>
      </c>
      <c r="C449" s="58" t="s">
        <v>1078</v>
      </c>
      <c r="D449" s="58" t="s">
        <v>17</v>
      </c>
      <c r="E449" s="58">
        <v>2</v>
      </c>
      <c r="F449">
        <v>50</v>
      </c>
      <c r="G449">
        <v>1043</v>
      </c>
      <c r="H449" s="58" t="s">
        <v>11</v>
      </c>
      <c r="I449" s="58" t="s">
        <v>11</v>
      </c>
      <c r="J449" s="58" t="b">
        <f>IF(COUNTIFS('Player 2 Rounds'!A:A,Player_1[[#This Row],[Tournament]],'Player 2 Rounds'!C:C,Player_1[[#This Row],[Date]])&gt;0,TRUE(),FALSE())</f>
        <v>0</v>
      </c>
      <c r="K449" s="58" t="b">
        <f>IF(COUNTIFS('Player 2 Rounds'!A:A,Player_1[[#This Row],[Tournament]],'Player 2 Rounds'!C:C,Player_1[[#This Row],[Date]],'Player 2 Rounds'!D:D,Player_1[[#This Row],[Division]])&gt;0,TRUE(),FALSE())</f>
        <v>0</v>
      </c>
      <c r="L449" s="58" t="str">
        <f>RIGHT(Player_1[[#This Row],[Date]],4)</f>
        <v>2011</v>
      </c>
      <c r="M449" s="58" t="str">
        <f>LEFT(Player_1[[#This Row],[Date]],FIND("-",Player_1[[#This Row],[Date]],1)-1)</f>
        <v>12</v>
      </c>
      <c r="N449" s="58" t="str">
        <f>MID(Player_1[[#This Row],[Date]],FIND("-",Player_1[[#This Row],[Date]],1)+1,3)</f>
        <v>Mar</v>
      </c>
      <c r="O449" s="5">
        <f>DATEVALUE(Player_1[[#This Row],[Month]]&amp;" "&amp;Player_1[[#This Row],[Day]]&amp;", "&amp;Player_1[[#This Row],[Year]])</f>
        <v>40614</v>
      </c>
      <c r="P449" s="58">
        <f>COUNTIFS(A:A,Player_1[[#This Row],[Tournament]],E:E,Player_1[[#This Row],[Round]])</f>
        <v>2</v>
      </c>
      <c r="Q449" s="58" t="str">
        <f t="shared" si="6"/>
        <v>2011 Lobdell Open</v>
      </c>
      <c r="R449" s="58">
        <f>SUMIFS('Player 2 Rounds'!F:F,'Player 2 Rounds'!Q:Q,Q449,'Player 2 Rounds'!E:E,E449)</f>
        <v>0</v>
      </c>
      <c r="S449" s="58">
        <f>IF(AND(Player_1[[#This Row],[Opponent Score]]&gt;0,Player_1[[#This Row],[Opponent Score]]&gt;Player_1[[#This Row],[Score]],K:K=TRUE())=TRUE(),1,0)</f>
        <v>0</v>
      </c>
    </row>
    <row r="450" spans="1:19" x14ac:dyDescent="0.25">
      <c r="A450" s="58" t="s">
        <v>93</v>
      </c>
      <c r="B450" s="58" t="s">
        <v>58</v>
      </c>
      <c r="C450" s="58" t="s">
        <v>121</v>
      </c>
      <c r="D450" s="58" t="s">
        <v>17</v>
      </c>
      <c r="E450" s="58">
        <v>2</v>
      </c>
      <c r="F450">
        <v>47</v>
      </c>
      <c r="G450">
        <v>1060</v>
      </c>
      <c r="H450" s="58" t="s">
        <v>11</v>
      </c>
      <c r="I450" s="58" t="s">
        <v>11</v>
      </c>
      <c r="J450" s="58" t="b">
        <f>IF(COUNTIFS('Player 2 Rounds'!A:A,Player_1[[#This Row],[Tournament]],'Player 2 Rounds'!C:C,Player_1[[#This Row],[Date]])&gt;0,TRUE(),FALSE())</f>
        <v>1</v>
      </c>
      <c r="K450" s="58" t="b">
        <f>IF(COUNTIFS('Player 2 Rounds'!A:A,Player_1[[#This Row],[Tournament]],'Player 2 Rounds'!C:C,Player_1[[#This Row],[Date]],'Player 2 Rounds'!D:D,Player_1[[#This Row],[Division]])&gt;0,TRUE(),FALSE())</f>
        <v>1</v>
      </c>
      <c r="L450" s="58" t="str">
        <f>RIGHT(Player_1[[#This Row],[Date]],4)</f>
        <v>2012</v>
      </c>
      <c r="M450" s="58" t="str">
        <f>LEFT(Player_1[[#This Row],[Date]],FIND("-",Player_1[[#This Row],[Date]],1)-1)</f>
        <v>29</v>
      </c>
      <c r="N450" s="58" t="str">
        <f>MID(Player_1[[#This Row],[Date]],FIND("-",Player_1[[#This Row],[Date]],1)+1,3)</f>
        <v>Feb</v>
      </c>
      <c r="O450" s="5">
        <f>DATEVALUE(Player_1[[#This Row],[Month]]&amp;" "&amp;Player_1[[#This Row],[Day]]&amp;", "&amp;Player_1[[#This Row],[Year]])</f>
        <v>40968</v>
      </c>
      <c r="P450" s="58">
        <f>COUNTIFS(A:A,Player_1[[#This Row],[Tournament]],E:E,Player_1[[#This Row],[Round]])</f>
        <v>2</v>
      </c>
      <c r="Q450" s="58" t="str">
        <f t="shared" ref="Q450:Q513" si="7">IF(ISERROR(FIND(L450,A450,1))=TRUE(),L450&amp;" "&amp;A450,A450)</f>
        <v>2012 The Memorial Championship presented by Discraft</v>
      </c>
      <c r="R450" s="58">
        <f>SUMIFS('Player 2 Rounds'!F:F,'Player 2 Rounds'!Q:Q,Q450,'Player 2 Rounds'!E:E,E450)</f>
        <v>44</v>
      </c>
      <c r="S450" s="58">
        <f>IF(AND(Player_1[[#This Row],[Opponent Score]]&gt;0,Player_1[[#This Row],[Opponent Score]]&gt;Player_1[[#This Row],[Score]],K:K=TRUE())=TRUE(),1,0)</f>
        <v>0</v>
      </c>
    </row>
    <row r="451" spans="1:19" x14ac:dyDescent="0.25">
      <c r="A451" s="58" t="s">
        <v>93</v>
      </c>
      <c r="B451" s="58" t="s">
        <v>58</v>
      </c>
      <c r="C451" s="58" t="s">
        <v>94</v>
      </c>
      <c r="D451" s="58" t="s">
        <v>17</v>
      </c>
      <c r="E451" s="58">
        <v>2</v>
      </c>
      <c r="F451">
        <v>50</v>
      </c>
      <c r="G451">
        <v>1023</v>
      </c>
      <c r="H451" s="58" t="s">
        <v>11</v>
      </c>
      <c r="I451" s="58" t="s">
        <v>11</v>
      </c>
      <c r="J451" s="58" t="b">
        <f>IF(COUNTIFS('Player 2 Rounds'!A:A,Player_1[[#This Row],[Tournament]],'Player 2 Rounds'!C:C,Player_1[[#This Row],[Date]])&gt;0,TRUE(),FALSE())</f>
        <v>1</v>
      </c>
      <c r="K451" s="58" t="b">
        <f>IF(COUNTIFS('Player 2 Rounds'!A:A,Player_1[[#This Row],[Tournament]],'Player 2 Rounds'!C:C,Player_1[[#This Row],[Date]],'Player 2 Rounds'!D:D,Player_1[[#This Row],[Division]])&gt;0,TRUE(),FALSE())</f>
        <v>1</v>
      </c>
      <c r="L451" s="58" t="str">
        <f>RIGHT(Player_1[[#This Row],[Date]],4)</f>
        <v>2011</v>
      </c>
      <c r="M451" s="58" t="str">
        <f>LEFT(Player_1[[#This Row],[Date]],FIND("-",Player_1[[#This Row],[Date]],1)-1)</f>
        <v>2</v>
      </c>
      <c r="N451" s="58" t="str">
        <f>MID(Player_1[[#This Row],[Date]],FIND("-",Player_1[[#This Row],[Date]],1)+1,3)</f>
        <v>Mar</v>
      </c>
      <c r="O451" s="5">
        <f>DATEVALUE(Player_1[[#This Row],[Month]]&amp;" "&amp;Player_1[[#This Row],[Day]]&amp;", "&amp;Player_1[[#This Row],[Year]])</f>
        <v>40604</v>
      </c>
      <c r="P451" s="58">
        <f>COUNTIFS(A:A,Player_1[[#This Row],[Tournament]],E:E,Player_1[[#This Row],[Round]])</f>
        <v>2</v>
      </c>
      <c r="Q451" s="58" t="str">
        <f t="shared" si="7"/>
        <v>2011 The Memorial Championship presented by Discraft</v>
      </c>
      <c r="R451" s="58">
        <f>SUMIFS('Player 2 Rounds'!F:F,'Player 2 Rounds'!Q:Q,Q451,'Player 2 Rounds'!E:E,E451)</f>
        <v>49</v>
      </c>
      <c r="S451" s="58">
        <f>IF(AND(Player_1[[#This Row],[Opponent Score]]&gt;0,Player_1[[#This Row],[Opponent Score]]&gt;Player_1[[#This Row],[Score]],K:K=TRUE())=TRUE(),1,0)</f>
        <v>0</v>
      </c>
    </row>
    <row r="452" spans="1:19" x14ac:dyDescent="0.25">
      <c r="A452" s="58" t="s">
        <v>278</v>
      </c>
      <c r="B452" s="58" t="s">
        <v>9</v>
      </c>
      <c r="C452" s="58" t="s">
        <v>279</v>
      </c>
      <c r="D452" s="58" t="s">
        <v>17</v>
      </c>
      <c r="E452" s="58">
        <v>2</v>
      </c>
      <c r="F452">
        <v>61</v>
      </c>
      <c r="G452">
        <v>1004</v>
      </c>
      <c r="H452" s="58" t="s">
        <v>11</v>
      </c>
      <c r="I452" s="58" t="s">
        <v>11</v>
      </c>
      <c r="J452" s="58" t="b">
        <f>IF(COUNTIFS('Player 2 Rounds'!A:A,Player_1[[#This Row],[Tournament]],'Player 2 Rounds'!C:C,Player_1[[#This Row],[Date]])&gt;0,TRUE(),FALSE())</f>
        <v>1</v>
      </c>
      <c r="K452" s="58" t="b">
        <f>IF(COUNTIFS('Player 2 Rounds'!A:A,Player_1[[#This Row],[Tournament]],'Player 2 Rounds'!C:C,Player_1[[#This Row],[Date]],'Player 2 Rounds'!D:D,Player_1[[#This Row],[Division]])&gt;0,TRUE(),FALSE())</f>
        <v>1</v>
      </c>
      <c r="L452" s="58" t="str">
        <f>RIGHT(Player_1[[#This Row],[Date]],4)</f>
        <v>2012</v>
      </c>
      <c r="M452" s="58" t="str">
        <f>LEFT(Player_1[[#This Row],[Date]],FIND("-",Player_1[[#This Row],[Date]],1)-1)</f>
        <v>13</v>
      </c>
      <c r="N452" s="58" t="str">
        <f>MID(Player_1[[#This Row],[Date]],FIND("-",Player_1[[#This Row],[Date]],1)+1,3)</f>
        <v>Apr</v>
      </c>
      <c r="O452" s="5">
        <f>DATEVALUE(Player_1[[#This Row],[Month]]&amp;" "&amp;Player_1[[#This Row],[Day]]&amp;", "&amp;Player_1[[#This Row],[Year]])</f>
        <v>41012</v>
      </c>
      <c r="P452" s="58">
        <f>COUNTIFS(A:A,Player_1[[#This Row],[Tournament]],E:E,Player_1[[#This Row],[Round]])</f>
        <v>1</v>
      </c>
      <c r="Q452" s="58" t="str">
        <f t="shared" si="7"/>
        <v>2012 Dynamic Discs Glass Blown Open sponsored by Discraft</v>
      </c>
      <c r="R452" s="58">
        <f>SUMIFS('Player 2 Rounds'!F:F,'Player 2 Rounds'!Q:Q,Q452,'Player 2 Rounds'!E:E,E452)</f>
        <v>56</v>
      </c>
      <c r="S452" s="58">
        <f>IF(AND(Player_1[[#This Row],[Opponent Score]]&gt;0,Player_1[[#This Row],[Opponent Score]]&gt;Player_1[[#This Row],[Score]],K:K=TRUE())=TRUE(),1,0)</f>
        <v>0</v>
      </c>
    </row>
    <row r="453" spans="1:19" x14ac:dyDescent="0.25">
      <c r="A453" s="58" t="s">
        <v>353</v>
      </c>
      <c r="B453" s="58" t="s">
        <v>9</v>
      </c>
      <c r="C453" s="58" t="s">
        <v>354</v>
      </c>
      <c r="D453" s="58" t="s">
        <v>17</v>
      </c>
      <c r="E453" s="58">
        <v>2</v>
      </c>
      <c r="F453">
        <v>64</v>
      </c>
      <c r="G453">
        <v>991</v>
      </c>
      <c r="H453" s="58" t="s">
        <v>11</v>
      </c>
      <c r="I453" s="58" t="s">
        <v>11</v>
      </c>
      <c r="J453" s="58" t="b">
        <f>IF(COUNTIFS('Player 2 Rounds'!A:A,Player_1[[#This Row],[Tournament]],'Player 2 Rounds'!C:C,Player_1[[#This Row],[Date]])&gt;0,TRUE(),FALSE())</f>
        <v>1</v>
      </c>
      <c r="K453" s="58" t="b">
        <f>IF(COUNTIFS('Player 2 Rounds'!A:A,Player_1[[#This Row],[Tournament]],'Player 2 Rounds'!C:C,Player_1[[#This Row],[Date]],'Player 2 Rounds'!D:D,Player_1[[#This Row],[Division]])&gt;0,TRUE(),FALSE())</f>
        <v>1</v>
      </c>
      <c r="L453" s="58" t="str">
        <f>RIGHT(Player_1[[#This Row],[Date]],4)</f>
        <v>2011</v>
      </c>
      <c r="M453" s="58" t="str">
        <f>LEFT(Player_1[[#This Row],[Date]],FIND("-",Player_1[[#This Row],[Date]],1)-1)</f>
        <v>25</v>
      </c>
      <c r="N453" s="58" t="str">
        <f>MID(Player_1[[#This Row],[Date]],FIND("-",Player_1[[#This Row],[Date]],1)+1,3)</f>
        <v>Feb</v>
      </c>
      <c r="O453" s="5">
        <f>DATEVALUE(Player_1[[#This Row],[Month]]&amp;" "&amp;Player_1[[#This Row],[Day]]&amp;", "&amp;Player_1[[#This Row],[Year]])</f>
        <v>40599</v>
      </c>
      <c r="P453" s="58">
        <f>COUNTIFS(A:A,Player_1[[#This Row],[Tournament]],E:E,Player_1[[#This Row],[Round]])</f>
        <v>1</v>
      </c>
      <c r="Q453" s="58" t="str">
        <f t="shared" si="7"/>
        <v>2011 Gentlemen's Club Challenge Presented by DiscGolfValues.com Pro Weekend</v>
      </c>
      <c r="R453" s="58">
        <f>SUMIFS('Player 2 Rounds'!F:F,'Player 2 Rounds'!Q:Q,Q453,'Player 2 Rounds'!E:E,E453)</f>
        <v>58</v>
      </c>
      <c r="S453" s="58">
        <f>IF(AND(Player_1[[#This Row],[Opponent Score]]&gt;0,Player_1[[#This Row],[Opponent Score]]&gt;Player_1[[#This Row],[Score]],K:K=TRUE())=TRUE(),1,0)</f>
        <v>0</v>
      </c>
    </row>
    <row r="454" spans="1:19" x14ac:dyDescent="0.25">
      <c r="A454" s="58" t="s">
        <v>820</v>
      </c>
      <c r="B454" s="58" t="s">
        <v>14</v>
      </c>
      <c r="C454" s="58" t="s">
        <v>821</v>
      </c>
      <c r="D454" s="58" t="s">
        <v>17</v>
      </c>
      <c r="E454" s="58">
        <v>2</v>
      </c>
      <c r="F454">
        <v>46</v>
      </c>
      <c r="G454">
        <v>1022</v>
      </c>
      <c r="H454" s="58" t="s">
        <v>11</v>
      </c>
      <c r="I454" s="58" t="s">
        <v>11</v>
      </c>
      <c r="J454" s="58" t="b">
        <f>IF(COUNTIFS('Player 2 Rounds'!A:A,Player_1[[#This Row],[Tournament]],'Player 2 Rounds'!C:C,Player_1[[#This Row],[Date]])&gt;0,TRUE(),FALSE())</f>
        <v>0</v>
      </c>
      <c r="K454" s="58" t="b">
        <f>IF(COUNTIFS('Player 2 Rounds'!A:A,Player_1[[#This Row],[Tournament]],'Player 2 Rounds'!C:C,Player_1[[#This Row],[Date]],'Player 2 Rounds'!D:D,Player_1[[#This Row],[Division]])&gt;0,TRUE(),FALSE())</f>
        <v>0</v>
      </c>
      <c r="L454" s="58" t="str">
        <f>RIGHT(Player_1[[#This Row],[Date]],4)</f>
        <v>2012</v>
      </c>
      <c r="M454" s="58" t="str">
        <f>LEFT(Player_1[[#This Row],[Date]],FIND("-",Player_1[[#This Row],[Date]],1)-1)</f>
        <v>31</v>
      </c>
      <c r="N454" s="58" t="str">
        <f>MID(Player_1[[#This Row],[Date]],FIND("-",Player_1[[#This Row],[Date]],1)+1,3)</f>
        <v>Mar</v>
      </c>
      <c r="O454" s="5">
        <f>DATEVALUE(Player_1[[#This Row],[Month]]&amp;" "&amp;Player_1[[#This Row],[Day]]&amp;", "&amp;Player_1[[#This Row],[Year]])</f>
        <v>40999</v>
      </c>
      <c r="P454" s="58">
        <f>COUNTIFS(A:A,Player_1[[#This Row],[Tournament]],E:E,Player_1[[#This Row],[Round]])</f>
        <v>1</v>
      </c>
      <c r="Q454" s="58" t="str">
        <f t="shared" si="7"/>
        <v>2012 Spike Hyzer Presents: Bark Buster Bonanza II</v>
      </c>
      <c r="R454" s="58">
        <f>SUMIFS('Player 2 Rounds'!F:F,'Player 2 Rounds'!Q:Q,Q454,'Player 2 Rounds'!E:E,E454)</f>
        <v>0</v>
      </c>
      <c r="S454" s="58">
        <f>IF(AND(Player_1[[#This Row],[Opponent Score]]&gt;0,Player_1[[#This Row],[Opponent Score]]&gt;Player_1[[#This Row],[Score]],K:K=TRUE())=TRUE(),1,0)</f>
        <v>0</v>
      </c>
    </row>
    <row r="455" spans="1:19" x14ac:dyDescent="0.25">
      <c r="A455" s="58" t="s">
        <v>268</v>
      </c>
      <c r="B455" s="58" t="s">
        <v>9</v>
      </c>
      <c r="C455" s="58" t="s">
        <v>269</v>
      </c>
      <c r="D455" s="58" t="s">
        <v>17</v>
      </c>
      <c r="E455" s="58">
        <v>2</v>
      </c>
      <c r="F455">
        <v>53</v>
      </c>
      <c r="G455">
        <v>1030</v>
      </c>
      <c r="H455" s="58" t="s">
        <v>11</v>
      </c>
      <c r="I455" s="58" t="s">
        <v>11</v>
      </c>
      <c r="J455" s="58" t="b">
        <f>IF(COUNTIFS('Player 2 Rounds'!A:A,Player_1[[#This Row],[Tournament]],'Player 2 Rounds'!C:C,Player_1[[#This Row],[Date]])&gt;0,TRUE(),FALSE())</f>
        <v>1</v>
      </c>
      <c r="K455" s="58" t="b">
        <f>IF(COUNTIFS('Player 2 Rounds'!A:A,Player_1[[#This Row],[Tournament]],'Player 2 Rounds'!C:C,Player_1[[#This Row],[Date]],'Player 2 Rounds'!D:D,Player_1[[#This Row],[Division]])&gt;0,TRUE(),FALSE())</f>
        <v>1</v>
      </c>
      <c r="L455" s="58" t="str">
        <f>RIGHT(Player_1[[#This Row],[Date]],4)</f>
        <v>2012</v>
      </c>
      <c r="M455" s="58" t="str">
        <f>LEFT(Player_1[[#This Row],[Date]],FIND("-",Player_1[[#This Row],[Date]],1)-1)</f>
        <v>24</v>
      </c>
      <c r="N455" s="58" t="str">
        <f>MID(Player_1[[#This Row],[Date]],FIND("-",Player_1[[#This Row],[Date]],1)+1,3)</f>
        <v>Feb</v>
      </c>
      <c r="O455" s="5">
        <f>DATEVALUE(Player_1[[#This Row],[Month]]&amp;" "&amp;Player_1[[#This Row],[Day]]&amp;", "&amp;Player_1[[#This Row],[Year]])</f>
        <v>40963</v>
      </c>
      <c r="P455" s="58">
        <f>COUNTIFS(A:A,Player_1[[#This Row],[Tournament]],E:E,Player_1[[#This Row],[Round]])</f>
        <v>1</v>
      </c>
      <c r="Q455" s="58" t="str">
        <f t="shared" si="7"/>
        <v>2012 Gentlemen's Club Challenge Presented by DiscGolfValues.com - Pro</v>
      </c>
      <c r="R455" s="58">
        <f>SUMIFS('Player 2 Rounds'!F:F,'Player 2 Rounds'!Q:Q,Q455,'Player 2 Rounds'!E:E,E455)</f>
        <v>52</v>
      </c>
      <c r="S455" s="58">
        <f>IF(AND(Player_1[[#This Row],[Opponent Score]]&gt;0,Player_1[[#This Row],[Opponent Score]]&gt;Player_1[[#This Row],[Score]],K:K=TRUE())=TRUE(),1,0)</f>
        <v>0</v>
      </c>
    </row>
    <row r="456" spans="1:19" x14ac:dyDescent="0.25">
      <c r="A456" s="58" t="s">
        <v>118</v>
      </c>
      <c r="B456" s="58" t="s">
        <v>12</v>
      </c>
      <c r="C456" s="58" t="s">
        <v>119</v>
      </c>
      <c r="D456" s="58" t="s">
        <v>17</v>
      </c>
      <c r="E456" s="58">
        <v>2</v>
      </c>
      <c r="F456">
        <v>46</v>
      </c>
      <c r="G456">
        <v>1055</v>
      </c>
      <c r="H456" s="58" t="s">
        <v>11</v>
      </c>
      <c r="I456" s="58" t="s">
        <v>11</v>
      </c>
      <c r="J456" s="58" t="b">
        <f>IF(COUNTIFS('Player 2 Rounds'!A:A,Player_1[[#This Row],[Tournament]],'Player 2 Rounds'!C:C,Player_1[[#This Row],[Date]])&gt;0,TRUE(),FALSE())</f>
        <v>0</v>
      </c>
      <c r="K456" s="58" t="b">
        <f>IF(COUNTIFS('Player 2 Rounds'!A:A,Player_1[[#This Row],[Tournament]],'Player 2 Rounds'!C:C,Player_1[[#This Row],[Date]],'Player 2 Rounds'!D:D,Player_1[[#This Row],[Division]])&gt;0,TRUE(),FALSE())</f>
        <v>0</v>
      </c>
      <c r="L456" s="58" t="str">
        <f>RIGHT(Player_1[[#This Row],[Date]],4)</f>
        <v>2012</v>
      </c>
      <c r="M456" s="58" t="str">
        <f>LEFT(Player_1[[#This Row],[Date]],FIND("-",Player_1[[#This Row],[Date]],1)-1)</f>
        <v>14</v>
      </c>
      <c r="N456" s="58" t="str">
        <f>MID(Player_1[[#This Row],[Date]],FIND("-",Player_1[[#This Row],[Date]],1)+1,3)</f>
        <v>Jan</v>
      </c>
      <c r="O456" s="5">
        <f>DATEVALUE(Player_1[[#This Row],[Month]]&amp;" "&amp;Player_1[[#This Row],[Day]]&amp;", "&amp;Player_1[[#This Row],[Year]])</f>
        <v>40922</v>
      </c>
      <c r="P456" s="58">
        <f>COUNTIFS(A:A,Player_1[[#This Row],[Tournament]],E:E,Player_1[[#This Row],[Round]])</f>
        <v>1</v>
      </c>
      <c r="Q456" s="58" t="str">
        <f t="shared" si="7"/>
        <v>Tocobaga Games 2012</v>
      </c>
      <c r="R456" s="58">
        <f>SUMIFS('Player 2 Rounds'!F:F,'Player 2 Rounds'!Q:Q,Q456,'Player 2 Rounds'!E:E,E456)</f>
        <v>0</v>
      </c>
      <c r="S456" s="58">
        <f>IF(AND(Player_1[[#This Row],[Opponent Score]]&gt;0,Player_1[[#This Row],[Opponent Score]]&gt;Player_1[[#This Row],[Score]],K:K=TRUE())=TRUE(),1,0)</f>
        <v>0</v>
      </c>
    </row>
    <row r="457" spans="1:19" x14ac:dyDescent="0.25">
      <c r="A457" s="58" t="s">
        <v>835</v>
      </c>
      <c r="B457" s="58" t="s">
        <v>14</v>
      </c>
      <c r="C457" s="58" t="s">
        <v>215</v>
      </c>
      <c r="D457" s="58" t="s">
        <v>17</v>
      </c>
      <c r="E457" s="58">
        <v>2</v>
      </c>
      <c r="F457">
        <v>46</v>
      </c>
      <c r="G457">
        <v>1021</v>
      </c>
      <c r="H457" s="58" t="s">
        <v>11</v>
      </c>
      <c r="I457" s="58" t="s">
        <v>11</v>
      </c>
      <c r="J457" s="58" t="b">
        <f>IF(COUNTIFS('Player 2 Rounds'!A:A,Player_1[[#This Row],[Tournament]],'Player 2 Rounds'!C:C,Player_1[[#This Row],[Date]])&gt;0,TRUE(),FALSE())</f>
        <v>0</v>
      </c>
      <c r="K457" s="58" t="b">
        <f>IF(COUNTIFS('Player 2 Rounds'!A:A,Player_1[[#This Row],[Tournament]],'Player 2 Rounds'!C:C,Player_1[[#This Row],[Date]],'Player 2 Rounds'!D:D,Player_1[[#This Row],[Division]])&gt;0,TRUE(),FALSE())</f>
        <v>0</v>
      </c>
      <c r="L457" s="58" t="str">
        <f>RIGHT(Player_1[[#This Row],[Date]],4)</f>
        <v>2011</v>
      </c>
      <c r="M457" s="58" t="str">
        <f>LEFT(Player_1[[#This Row],[Date]],FIND("-",Player_1[[#This Row],[Date]],1)-1)</f>
        <v>10</v>
      </c>
      <c r="N457" s="58" t="str">
        <f>MID(Player_1[[#This Row],[Date]],FIND("-",Player_1[[#This Row],[Date]],1)+1,3)</f>
        <v>Dec</v>
      </c>
      <c r="O457" s="5">
        <f>DATEVALUE(Player_1[[#This Row],[Month]]&amp;" "&amp;Player_1[[#This Row],[Day]]&amp;", "&amp;Player_1[[#This Row],[Year]])</f>
        <v>40887</v>
      </c>
      <c r="P457" s="58">
        <f>COUNTIFS(A:A,Player_1[[#This Row],[Tournament]],E:E,Player_1[[#This Row],[Round]])</f>
        <v>1</v>
      </c>
      <c r="Q457" s="58" t="str">
        <f t="shared" si="7"/>
        <v>2011 Sun King presents Tour del Sol Finals</v>
      </c>
      <c r="R457" s="58">
        <f>SUMIFS('Player 2 Rounds'!F:F,'Player 2 Rounds'!Q:Q,Q457,'Player 2 Rounds'!E:E,E457)</f>
        <v>0</v>
      </c>
      <c r="S457" s="58">
        <f>IF(AND(Player_1[[#This Row],[Opponent Score]]&gt;0,Player_1[[#This Row],[Opponent Score]]&gt;Player_1[[#This Row],[Score]],K:K=TRUE())=TRUE(),1,0)</f>
        <v>0</v>
      </c>
    </row>
    <row r="458" spans="1:19" x14ac:dyDescent="0.25">
      <c r="A458" s="58" t="s">
        <v>1052</v>
      </c>
      <c r="B458" s="58" t="s">
        <v>12</v>
      </c>
      <c r="C458" s="58" t="s">
        <v>1053</v>
      </c>
      <c r="D458" s="58" t="s">
        <v>17</v>
      </c>
      <c r="E458" s="58">
        <v>2</v>
      </c>
      <c r="F458">
        <v>68</v>
      </c>
      <c r="G458">
        <v>1033</v>
      </c>
      <c r="H458" s="58" t="s">
        <v>11</v>
      </c>
      <c r="I458" s="58" t="s">
        <v>11</v>
      </c>
      <c r="J458" s="58" t="b">
        <f>IF(COUNTIFS('Player 2 Rounds'!A:A,Player_1[[#This Row],[Tournament]],'Player 2 Rounds'!C:C,Player_1[[#This Row],[Date]])&gt;0,TRUE(),FALSE())</f>
        <v>0</v>
      </c>
      <c r="K458" s="58" t="b">
        <f>IF(COUNTIFS('Player 2 Rounds'!A:A,Player_1[[#This Row],[Tournament]],'Player 2 Rounds'!C:C,Player_1[[#This Row],[Date]],'Player 2 Rounds'!D:D,Player_1[[#This Row],[Division]])&gt;0,TRUE(),FALSE())</f>
        <v>0</v>
      </c>
      <c r="L458" s="58" t="str">
        <f>RIGHT(Player_1[[#This Row],[Date]],4)</f>
        <v>2011</v>
      </c>
      <c r="M458" s="58" t="str">
        <f>LEFT(Player_1[[#This Row],[Date]],FIND("-",Player_1[[#This Row],[Date]],1)-1)</f>
        <v>27</v>
      </c>
      <c r="N458" s="58" t="str">
        <f>MID(Player_1[[#This Row],[Date]],FIND("-",Player_1[[#This Row],[Date]],1)+1,3)</f>
        <v>Mar</v>
      </c>
      <c r="O458" s="5">
        <f>DATEVALUE(Player_1[[#This Row],[Month]]&amp;" "&amp;Player_1[[#This Row],[Day]]&amp;", "&amp;Player_1[[#This Row],[Year]])</f>
        <v>40629</v>
      </c>
      <c r="P458" s="58">
        <f>COUNTIFS(A:A,Player_1[[#This Row],[Tournament]],E:E,Player_1[[#This Row],[Round]])</f>
        <v>1</v>
      </c>
      <c r="Q458" s="58" t="str">
        <f t="shared" si="7"/>
        <v>2011 22nd Annual No Foolin</v>
      </c>
      <c r="R458" s="58">
        <f>SUMIFS('Player 2 Rounds'!F:F,'Player 2 Rounds'!Q:Q,Q458,'Player 2 Rounds'!E:E,E458)</f>
        <v>0</v>
      </c>
      <c r="S458" s="58">
        <f>IF(AND(Player_1[[#This Row],[Opponent Score]]&gt;0,Player_1[[#This Row],[Opponent Score]]&gt;Player_1[[#This Row],[Score]],K:K=TRUE())=TRUE(),1,0)</f>
        <v>0</v>
      </c>
    </row>
    <row r="459" spans="1:19" x14ac:dyDescent="0.25">
      <c r="A459" s="58" t="s">
        <v>831</v>
      </c>
      <c r="B459" s="58" t="s">
        <v>14</v>
      </c>
      <c r="C459" s="58" t="s">
        <v>832</v>
      </c>
      <c r="D459" s="58" t="s">
        <v>17</v>
      </c>
      <c r="E459" s="58">
        <v>2</v>
      </c>
      <c r="F459">
        <v>50</v>
      </c>
      <c r="G459">
        <v>1009</v>
      </c>
      <c r="H459" s="58" t="s">
        <v>11</v>
      </c>
      <c r="I459" s="58" t="s">
        <v>11</v>
      </c>
      <c r="J459" s="58" t="b">
        <f>IF(COUNTIFS('Player 2 Rounds'!A:A,Player_1[[#This Row],[Tournament]],'Player 2 Rounds'!C:C,Player_1[[#This Row],[Date]])&gt;0,TRUE(),FALSE())</f>
        <v>0</v>
      </c>
      <c r="K459" s="58" t="b">
        <f>IF(COUNTIFS('Player 2 Rounds'!A:A,Player_1[[#This Row],[Tournament]],'Player 2 Rounds'!C:C,Player_1[[#This Row],[Date]],'Player 2 Rounds'!D:D,Player_1[[#This Row],[Division]])&gt;0,TRUE(),FALSE())</f>
        <v>0</v>
      </c>
      <c r="L459" s="58" t="str">
        <f>RIGHT(Player_1[[#This Row],[Date]],4)</f>
        <v>2012</v>
      </c>
      <c r="M459" s="58" t="str">
        <f>LEFT(Player_1[[#This Row],[Date]],FIND("-",Player_1[[#This Row],[Date]],1)-1)</f>
        <v>28</v>
      </c>
      <c r="N459" s="58" t="str">
        <f>MID(Player_1[[#This Row],[Date]],FIND("-",Player_1[[#This Row],[Date]],1)+1,3)</f>
        <v>Jan</v>
      </c>
      <c r="O459" s="5">
        <f>DATEVALUE(Player_1[[#This Row],[Month]]&amp;" "&amp;Player_1[[#This Row],[Day]]&amp;", "&amp;Player_1[[#This Row],[Year]])</f>
        <v>40936</v>
      </c>
      <c r="P459" s="58">
        <f>COUNTIFS(A:A,Player_1[[#This Row],[Tournament]],E:E,Player_1[[#This Row],[Round]])</f>
        <v>1</v>
      </c>
      <c r="Q459" s="58" t="str">
        <f t="shared" si="7"/>
        <v>2012 11th Annual SW Florida Open</v>
      </c>
      <c r="R459" s="58">
        <f>SUMIFS('Player 2 Rounds'!F:F,'Player 2 Rounds'!Q:Q,Q459,'Player 2 Rounds'!E:E,E459)</f>
        <v>0</v>
      </c>
      <c r="S459" s="58">
        <f>IF(AND(Player_1[[#This Row],[Opponent Score]]&gt;0,Player_1[[#This Row],[Opponent Score]]&gt;Player_1[[#This Row],[Score]],K:K=TRUE())=TRUE(),1,0)</f>
        <v>0</v>
      </c>
    </row>
    <row r="460" spans="1:19" x14ac:dyDescent="0.25">
      <c r="A460" s="58" t="s">
        <v>1087</v>
      </c>
      <c r="B460" s="58" t="s">
        <v>12</v>
      </c>
      <c r="C460" s="58" t="s">
        <v>1088</v>
      </c>
      <c r="D460" s="58" t="s">
        <v>17</v>
      </c>
      <c r="E460" s="58">
        <v>2</v>
      </c>
      <c r="F460">
        <v>47</v>
      </c>
      <c r="G460">
        <v>1051</v>
      </c>
      <c r="H460" s="58" t="s">
        <v>11</v>
      </c>
      <c r="I460" s="58" t="s">
        <v>11</v>
      </c>
      <c r="J460" s="58" t="b">
        <f>IF(COUNTIFS('Player 2 Rounds'!A:A,Player_1[[#This Row],[Tournament]],'Player 2 Rounds'!C:C,Player_1[[#This Row],[Date]])&gt;0,TRUE(),FALSE())</f>
        <v>0</v>
      </c>
      <c r="K460" s="58" t="b">
        <f>IF(COUNTIFS('Player 2 Rounds'!A:A,Player_1[[#This Row],[Tournament]],'Player 2 Rounds'!C:C,Player_1[[#This Row],[Date]],'Player 2 Rounds'!D:D,Player_1[[#This Row],[Division]])&gt;0,TRUE(),FALSE())</f>
        <v>0</v>
      </c>
      <c r="L460" s="58" t="str">
        <f>RIGHT(Player_1[[#This Row],[Date]],4)</f>
        <v>2011</v>
      </c>
      <c r="M460" s="58" t="str">
        <f>LEFT(Player_1[[#This Row],[Date]],FIND("-",Player_1[[#This Row],[Date]],1)-1)</f>
        <v>13</v>
      </c>
      <c r="N460" s="58" t="str">
        <f>MID(Player_1[[#This Row],[Date]],FIND("-",Player_1[[#This Row],[Date]],1)+1,3)</f>
        <v>Mar</v>
      </c>
      <c r="O460" s="5">
        <f>DATEVALUE(Player_1[[#This Row],[Month]]&amp;" "&amp;Player_1[[#This Row],[Day]]&amp;", "&amp;Player_1[[#This Row],[Year]])</f>
        <v>40615</v>
      </c>
      <c r="P460" s="58">
        <f>COUNTIFS(A:A,Player_1[[#This Row],[Tournament]],E:E,Player_1[[#This Row],[Round]])</f>
        <v>1</v>
      </c>
      <c r="Q460" s="58" t="str">
        <f t="shared" si="7"/>
        <v>2011 Frozen Finger Fairway Charity Tour - Final</v>
      </c>
      <c r="R460" s="58">
        <f>SUMIFS('Player 2 Rounds'!F:F,'Player 2 Rounds'!Q:Q,Q460,'Player 2 Rounds'!E:E,E460)</f>
        <v>0</v>
      </c>
      <c r="S460" s="58">
        <f>IF(AND(Player_1[[#This Row],[Opponent Score]]&gt;0,Player_1[[#This Row],[Opponent Score]]&gt;Player_1[[#This Row],[Score]],K:K=TRUE())=TRUE(),1,0)</f>
        <v>0</v>
      </c>
    </row>
    <row r="461" spans="1:19" x14ac:dyDescent="0.25">
      <c r="A461" s="58" t="s">
        <v>123</v>
      </c>
      <c r="B461" s="58" t="s">
        <v>14</v>
      </c>
      <c r="C461" s="58" t="s">
        <v>124</v>
      </c>
      <c r="D461" s="58" t="s">
        <v>17</v>
      </c>
      <c r="E461" s="58">
        <v>2</v>
      </c>
      <c r="F461">
        <v>55</v>
      </c>
      <c r="G461">
        <v>1005</v>
      </c>
      <c r="H461" s="58" t="s">
        <v>11</v>
      </c>
      <c r="I461" s="58" t="s">
        <v>11</v>
      </c>
      <c r="J461" s="58" t="b">
        <f>IF(COUNTIFS('Player 2 Rounds'!A:A,Player_1[[#This Row],[Tournament]],'Player 2 Rounds'!C:C,Player_1[[#This Row],[Date]])&gt;0,TRUE(),FALSE())</f>
        <v>0</v>
      </c>
      <c r="K461" s="58" t="b">
        <f>IF(COUNTIFS('Player 2 Rounds'!A:A,Player_1[[#This Row],[Tournament]],'Player 2 Rounds'!C:C,Player_1[[#This Row],[Date]],'Player 2 Rounds'!D:D,Player_1[[#This Row],[Division]])&gt;0,TRUE(),FALSE())</f>
        <v>0</v>
      </c>
      <c r="L461" s="58" t="str">
        <f>RIGHT(Player_1[[#This Row],[Date]],4)</f>
        <v>2012</v>
      </c>
      <c r="M461" s="58" t="str">
        <f>LEFT(Player_1[[#This Row],[Date]],FIND("-",Player_1[[#This Row],[Date]],1)-1)</f>
        <v>11</v>
      </c>
      <c r="N461" s="58" t="str">
        <f>MID(Player_1[[#This Row],[Date]],FIND("-",Player_1[[#This Row],[Date]],1)+1,3)</f>
        <v>Feb</v>
      </c>
      <c r="O461" s="5">
        <f>DATEVALUE(Player_1[[#This Row],[Month]]&amp;" "&amp;Player_1[[#This Row],[Day]]&amp;", "&amp;Player_1[[#This Row],[Year]])</f>
        <v>40950</v>
      </c>
      <c r="P461" s="58">
        <f>COUNTIFS(A:A,Player_1[[#This Row],[Tournament]],E:E,Player_1[[#This Row],[Round]])</f>
        <v>1</v>
      </c>
      <c r="Q461" s="58" t="str">
        <f t="shared" si="7"/>
        <v>2012 Barnett Park's Disc Golf Championships</v>
      </c>
      <c r="R461" s="58">
        <f>SUMIFS('Player 2 Rounds'!F:F,'Player 2 Rounds'!Q:Q,Q461,'Player 2 Rounds'!E:E,E461)</f>
        <v>0</v>
      </c>
      <c r="S461" s="58">
        <f>IF(AND(Player_1[[#This Row],[Opponent Score]]&gt;0,Player_1[[#This Row],[Opponent Score]]&gt;Player_1[[#This Row],[Score]],K:K=TRUE())=TRUE(),1,0)</f>
        <v>0</v>
      </c>
    </row>
    <row r="462" spans="1:19" x14ac:dyDescent="0.25">
      <c r="A462" s="58" t="s">
        <v>1091</v>
      </c>
      <c r="B462" s="58" t="s">
        <v>12</v>
      </c>
      <c r="C462" s="58" t="s">
        <v>1092</v>
      </c>
      <c r="D462" s="58" t="s">
        <v>17</v>
      </c>
      <c r="E462" s="58">
        <v>2</v>
      </c>
      <c r="F462">
        <v>56</v>
      </c>
      <c r="G462">
        <v>1013</v>
      </c>
      <c r="H462" s="58" t="s">
        <v>11</v>
      </c>
      <c r="I462" s="58" t="s">
        <v>11</v>
      </c>
      <c r="J462" s="58" t="b">
        <f>IF(COUNTIFS('Player 2 Rounds'!A:A,Player_1[[#This Row],[Tournament]],'Player 2 Rounds'!C:C,Player_1[[#This Row],[Date]])&gt;0,TRUE(),FALSE())</f>
        <v>0</v>
      </c>
      <c r="K462" s="58" t="b">
        <f>IF(COUNTIFS('Player 2 Rounds'!A:A,Player_1[[#This Row],[Tournament]],'Player 2 Rounds'!C:C,Player_1[[#This Row],[Date]],'Player 2 Rounds'!D:D,Player_1[[#This Row],[Division]])&gt;0,TRUE(),FALSE())</f>
        <v>0</v>
      </c>
      <c r="L462" s="58" t="str">
        <f>RIGHT(Player_1[[#This Row],[Date]],4)</f>
        <v>2011</v>
      </c>
      <c r="M462" s="58" t="str">
        <f>LEFT(Player_1[[#This Row],[Date]],FIND("-",Player_1[[#This Row],[Date]],1)-1)</f>
        <v>26</v>
      </c>
      <c r="N462" s="58" t="str">
        <f>MID(Player_1[[#This Row],[Date]],FIND("-",Player_1[[#This Row],[Date]],1)+1,3)</f>
        <v>Mar</v>
      </c>
      <c r="O462" s="5">
        <f>DATEVALUE(Player_1[[#This Row],[Month]]&amp;" "&amp;Player_1[[#This Row],[Day]]&amp;", "&amp;Player_1[[#This Row],[Year]])</f>
        <v>40628</v>
      </c>
      <c r="P462" s="58">
        <f>COUNTIFS(A:A,Player_1[[#This Row],[Tournament]],E:E,Player_1[[#This Row],[Round]])</f>
        <v>1</v>
      </c>
      <c r="Q462" s="58" t="str">
        <f t="shared" si="7"/>
        <v>2011 Falcon Thaw</v>
      </c>
      <c r="R462" s="58">
        <f>SUMIFS('Player 2 Rounds'!F:F,'Player 2 Rounds'!Q:Q,Q462,'Player 2 Rounds'!E:E,E462)</f>
        <v>0</v>
      </c>
      <c r="S462" s="58">
        <f>IF(AND(Player_1[[#This Row],[Opponent Score]]&gt;0,Player_1[[#This Row],[Opponent Score]]&gt;Player_1[[#This Row],[Score]],K:K=TRUE())=TRUE(),1,0)</f>
        <v>0</v>
      </c>
    </row>
    <row r="463" spans="1:19" x14ac:dyDescent="0.25">
      <c r="A463" s="58" t="s">
        <v>274</v>
      </c>
      <c r="B463" s="58" t="s">
        <v>9</v>
      </c>
      <c r="C463" s="58" t="s">
        <v>275</v>
      </c>
      <c r="D463" s="58" t="s">
        <v>17</v>
      </c>
      <c r="E463" s="58">
        <v>2</v>
      </c>
      <c r="F463">
        <v>48</v>
      </c>
      <c r="G463">
        <v>1013</v>
      </c>
      <c r="H463" s="58" t="s">
        <v>11</v>
      </c>
      <c r="I463" s="58" t="s">
        <v>11</v>
      </c>
      <c r="J463" s="58" t="b">
        <f>IF(COUNTIFS('Player 2 Rounds'!A:A,Player_1[[#This Row],[Tournament]],'Player 2 Rounds'!C:C,Player_1[[#This Row],[Date]])&gt;0,TRUE(),FALSE())</f>
        <v>1</v>
      </c>
      <c r="K463" s="58" t="b">
        <f>IF(COUNTIFS('Player 2 Rounds'!A:A,Player_1[[#This Row],[Tournament]],'Player 2 Rounds'!C:C,Player_1[[#This Row],[Date]],'Player 2 Rounds'!D:D,Player_1[[#This Row],[Division]])&gt;0,TRUE(),FALSE())</f>
        <v>1</v>
      </c>
      <c r="L463" s="58" t="str">
        <f>RIGHT(Player_1[[#This Row],[Date]],4)</f>
        <v>2012</v>
      </c>
      <c r="M463" s="58" t="str">
        <f>LEFT(Player_1[[#This Row],[Date]],FIND("-",Player_1[[#This Row],[Date]],1)-1)</f>
        <v>21</v>
      </c>
      <c r="N463" s="58" t="str">
        <f>MID(Player_1[[#This Row],[Date]],FIND("-",Player_1[[#This Row],[Date]],1)+1,3)</f>
        <v>Apr</v>
      </c>
      <c r="O463" s="5">
        <f>DATEVALUE(Player_1[[#This Row],[Month]]&amp;" "&amp;Player_1[[#This Row],[Day]]&amp;", "&amp;Player_1[[#This Row],[Year]])</f>
        <v>41020</v>
      </c>
      <c r="P463" s="58">
        <f>COUNTIFS(A:A,Player_1[[#This Row],[Tournament]],E:E,Player_1[[#This Row],[Round]])</f>
        <v>1</v>
      </c>
      <c r="Q463" s="58" t="str">
        <f t="shared" si="7"/>
        <v>2012 SOKY Championships</v>
      </c>
      <c r="R463" s="58">
        <f>SUMIFS('Player 2 Rounds'!F:F,'Player 2 Rounds'!Q:Q,Q463,'Player 2 Rounds'!E:E,E463)</f>
        <v>42</v>
      </c>
      <c r="S463" s="58">
        <f>IF(AND(Player_1[[#This Row],[Opponent Score]]&gt;0,Player_1[[#This Row],[Opponent Score]]&gt;Player_1[[#This Row],[Score]],K:K=TRUE())=TRUE(),1,0)</f>
        <v>0</v>
      </c>
    </row>
    <row r="464" spans="1:19" x14ac:dyDescent="0.25">
      <c r="A464" s="58" t="s">
        <v>113</v>
      </c>
      <c r="B464" s="58" t="s">
        <v>58</v>
      </c>
      <c r="C464" s="58" t="s">
        <v>114</v>
      </c>
      <c r="D464" s="58" t="s">
        <v>17</v>
      </c>
      <c r="E464" s="58">
        <v>2</v>
      </c>
      <c r="F464">
        <v>49</v>
      </c>
      <c r="G464">
        <v>1049</v>
      </c>
      <c r="H464" s="58" t="s">
        <v>11</v>
      </c>
      <c r="I464" s="58" t="s">
        <v>11</v>
      </c>
      <c r="J464" s="58" t="b">
        <f>IF(COUNTIFS('Player 2 Rounds'!A:A,Player_1[[#This Row],[Tournament]],'Player 2 Rounds'!C:C,Player_1[[#This Row],[Date]])&gt;0,TRUE(),FALSE())</f>
        <v>1</v>
      </c>
      <c r="K464" s="58" t="b">
        <f>IF(COUNTIFS('Player 2 Rounds'!A:A,Player_1[[#This Row],[Tournament]],'Player 2 Rounds'!C:C,Player_1[[#This Row],[Date]],'Player 2 Rounds'!D:D,Player_1[[#This Row],[Division]])&gt;0,TRUE(),FALSE())</f>
        <v>1</v>
      </c>
      <c r="L464" s="58" t="str">
        <f>RIGHT(Player_1[[#This Row],[Date]],4)</f>
        <v>2012</v>
      </c>
      <c r="M464" s="58" t="str">
        <f>LEFT(Player_1[[#This Row],[Date]],FIND("-",Player_1[[#This Row],[Date]],1)-1)</f>
        <v>1</v>
      </c>
      <c r="N464" s="58" t="str">
        <f>MID(Player_1[[#This Row],[Date]],FIND("-",Player_1[[#This Row],[Date]],1)+1,3)</f>
        <v>Jun</v>
      </c>
      <c r="O464" s="5">
        <f>DATEVALUE(Player_1[[#This Row],[Month]]&amp;" "&amp;Player_1[[#This Row],[Day]]&amp;", "&amp;Player_1[[#This Row],[Year]])</f>
        <v>41061</v>
      </c>
      <c r="P464" s="58">
        <f>COUNTIFS(A:A,Player_1[[#This Row],[Tournament]],E:E,Player_1[[#This Row],[Round]])</f>
        <v>1</v>
      </c>
      <c r="Q464" s="58" t="str">
        <f t="shared" si="7"/>
        <v>2012 30th Kansas City Wide Open</v>
      </c>
      <c r="R464" s="58">
        <f>SUMIFS('Player 2 Rounds'!F:F,'Player 2 Rounds'!Q:Q,Q464,'Player 2 Rounds'!E:E,E464)</f>
        <v>49</v>
      </c>
      <c r="S464" s="58">
        <f>IF(AND(Player_1[[#This Row],[Opponent Score]]&gt;0,Player_1[[#This Row],[Opponent Score]]&gt;Player_1[[#This Row],[Score]],K:K=TRUE())=TRUE(),1,0)</f>
        <v>0</v>
      </c>
    </row>
    <row r="465" spans="1:19" x14ac:dyDescent="0.25">
      <c r="A465" s="58" t="s">
        <v>954</v>
      </c>
      <c r="B465" s="58" t="s">
        <v>12</v>
      </c>
      <c r="C465" s="58" t="s">
        <v>955</v>
      </c>
      <c r="D465" s="58" t="s">
        <v>17</v>
      </c>
      <c r="E465" s="58">
        <v>2</v>
      </c>
      <c r="F465">
        <v>52</v>
      </c>
      <c r="G465">
        <v>1068</v>
      </c>
      <c r="H465" s="58" t="s">
        <v>11</v>
      </c>
      <c r="I465" s="58" t="s">
        <v>11</v>
      </c>
      <c r="J465" s="58" t="b">
        <f>IF(COUNTIFS('Player 2 Rounds'!A:A,Player_1[[#This Row],[Tournament]],'Player 2 Rounds'!C:C,Player_1[[#This Row],[Date]])&gt;0,TRUE(),FALSE())</f>
        <v>0</v>
      </c>
      <c r="K465" s="58" t="b">
        <f>IF(COUNTIFS('Player 2 Rounds'!A:A,Player_1[[#This Row],[Tournament]],'Player 2 Rounds'!C:C,Player_1[[#This Row],[Date]],'Player 2 Rounds'!D:D,Player_1[[#This Row],[Division]])&gt;0,TRUE(),FALSE())</f>
        <v>0</v>
      </c>
      <c r="L465" s="58" t="str">
        <f>RIGHT(Player_1[[#This Row],[Date]],4)</f>
        <v>2010</v>
      </c>
      <c r="M465" s="58" t="str">
        <f>LEFT(Player_1[[#This Row],[Date]],FIND("-",Player_1[[#This Row],[Date]],1)-1)</f>
        <v>28</v>
      </c>
      <c r="N465" s="58" t="str">
        <f>MID(Player_1[[#This Row],[Date]],FIND("-",Player_1[[#This Row],[Date]],1)+1,3)</f>
        <v>Nov</v>
      </c>
      <c r="O465" s="5">
        <f>DATEVALUE(Player_1[[#This Row],[Month]]&amp;" "&amp;Player_1[[#This Row],[Day]]&amp;", "&amp;Player_1[[#This Row],[Year]])</f>
        <v>40510</v>
      </c>
      <c r="P465" s="58">
        <f>COUNTIFS(A:A,Player_1[[#This Row],[Tournament]],E:E,Player_1[[#This Row],[Round]])</f>
        <v>1</v>
      </c>
      <c r="Q465" s="58" t="str">
        <f t="shared" si="7"/>
        <v>2010 Turkey &amp; Chains 4th Helping</v>
      </c>
      <c r="R465" s="58">
        <f>SUMIFS('Player 2 Rounds'!F:F,'Player 2 Rounds'!Q:Q,Q465,'Player 2 Rounds'!E:E,E465)</f>
        <v>0</v>
      </c>
      <c r="S465" s="58">
        <f>IF(AND(Player_1[[#This Row],[Opponent Score]]&gt;0,Player_1[[#This Row],[Opponent Score]]&gt;Player_1[[#This Row],[Score]],K:K=TRUE())=TRUE(),1,0)</f>
        <v>0</v>
      </c>
    </row>
    <row r="466" spans="1:19" x14ac:dyDescent="0.25">
      <c r="A466" s="58" t="s">
        <v>959</v>
      </c>
      <c r="B466" s="58" t="s">
        <v>12</v>
      </c>
      <c r="C466" s="58" t="s">
        <v>960</v>
      </c>
      <c r="D466" s="58" t="s">
        <v>17</v>
      </c>
      <c r="E466" s="58">
        <v>2</v>
      </c>
      <c r="F466">
        <v>62</v>
      </c>
      <c r="G466">
        <v>964</v>
      </c>
      <c r="H466" s="58" t="s">
        <v>11</v>
      </c>
      <c r="I466" s="58" t="s">
        <v>11</v>
      </c>
      <c r="J466" s="58" t="b">
        <f>IF(COUNTIFS('Player 2 Rounds'!A:A,Player_1[[#This Row],[Tournament]],'Player 2 Rounds'!C:C,Player_1[[#This Row],[Date]])&gt;0,TRUE(),FALSE())</f>
        <v>0</v>
      </c>
      <c r="K466" s="58" t="b">
        <f>IF(COUNTIFS('Player 2 Rounds'!A:A,Player_1[[#This Row],[Tournament]],'Player 2 Rounds'!C:C,Player_1[[#This Row],[Date]],'Player 2 Rounds'!D:D,Player_1[[#This Row],[Division]])&gt;0,TRUE(),FALSE())</f>
        <v>0</v>
      </c>
      <c r="L466" s="58" t="str">
        <f>RIGHT(Player_1[[#This Row],[Date]],4)</f>
        <v>2010</v>
      </c>
      <c r="M466" s="58" t="str">
        <f>LEFT(Player_1[[#This Row],[Date]],FIND("-",Player_1[[#This Row],[Date]],1)-1)</f>
        <v>11</v>
      </c>
      <c r="N466" s="58" t="str">
        <f>MID(Player_1[[#This Row],[Date]],FIND("-",Player_1[[#This Row],[Date]],1)+1,3)</f>
        <v>Dec</v>
      </c>
      <c r="O466" s="5">
        <f>DATEVALUE(Player_1[[#This Row],[Month]]&amp;" "&amp;Player_1[[#This Row],[Day]]&amp;", "&amp;Player_1[[#This Row],[Year]])</f>
        <v>40523</v>
      </c>
      <c r="P466" s="58">
        <f>COUNTIFS(A:A,Player_1[[#This Row],[Tournament]],E:E,Player_1[[#This Row],[Round]])</f>
        <v>1</v>
      </c>
      <c r="Q466" s="58" t="str">
        <f t="shared" si="7"/>
        <v>2010 The 6th Annual Holiday Hyzer</v>
      </c>
      <c r="R466" s="58">
        <f>SUMIFS('Player 2 Rounds'!F:F,'Player 2 Rounds'!Q:Q,Q466,'Player 2 Rounds'!E:E,E466)</f>
        <v>0</v>
      </c>
      <c r="S466" s="58">
        <f>IF(AND(Player_1[[#This Row],[Opponent Score]]&gt;0,Player_1[[#This Row],[Opponent Score]]&gt;Player_1[[#This Row],[Score]],K:K=TRUE())=TRUE(),1,0)</f>
        <v>0</v>
      </c>
    </row>
    <row r="467" spans="1:19" x14ac:dyDescent="0.25">
      <c r="A467" s="58" t="s">
        <v>778</v>
      </c>
      <c r="B467" s="58" t="s">
        <v>9</v>
      </c>
      <c r="C467" s="58" t="s">
        <v>257</v>
      </c>
      <c r="D467" s="58" t="s">
        <v>17</v>
      </c>
      <c r="E467" s="58">
        <v>2</v>
      </c>
      <c r="F467">
        <v>54</v>
      </c>
      <c r="G467">
        <v>984</v>
      </c>
      <c r="H467" s="58" t="s">
        <v>11</v>
      </c>
      <c r="I467" s="58" t="s">
        <v>11</v>
      </c>
      <c r="J467" s="58" t="b">
        <f>IF(COUNTIFS('Player 2 Rounds'!A:A,Player_1[[#This Row],[Tournament]],'Player 2 Rounds'!C:C,Player_1[[#This Row],[Date]])&gt;0,TRUE(),FALSE())</f>
        <v>0</v>
      </c>
      <c r="K467" s="58" t="b">
        <f>IF(COUNTIFS('Player 2 Rounds'!A:A,Player_1[[#This Row],[Tournament]],'Player 2 Rounds'!C:C,Player_1[[#This Row],[Date]],'Player 2 Rounds'!D:D,Player_1[[#This Row],[Division]])&gt;0,TRUE(),FALSE())</f>
        <v>0</v>
      </c>
      <c r="L467" s="58" t="str">
        <f>RIGHT(Player_1[[#This Row],[Date]],4)</f>
        <v>2012</v>
      </c>
      <c r="M467" s="58" t="str">
        <f>LEFT(Player_1[[#This Row],[Date]],FIND("-",Player_1[[#This Row],[Date]],1)-1)</f>
        <v>9</v>
      </c>
      <c r="N467" s="58" t="str">
        <f>MID(Player_1[[#This Row],[Date]],FIND("-",Player_1[[#This Row],[Date]],1)+1,3)</f>
        <v>Jun</v>
      </c>
      <c r="O467" s="5">
        <f>DATEVALUE(Player_1[[#This Row],[Month]]&amp;" "&amp;Player_1[[#This Row],[Day]]&amp;", "&amp;Player_1[[#This Row],[Year]])</f>
        <v>41069</v>
      </c>
      <c r="P467" s="58">
        <f>COUNTIFS(A:A,Player_1[[#This Row],[Tournament]],E:E,Player_1[[#This Row],[Round]])</f>
        <v>1</v>
      </c>
      <c r="Q467" s="58" t="str">
        <f t="shared" si="7"/>
        <v>2012 Archdale-Trinity Chamber of Commerce Disc Golf Open</v>
      </c>
      <c r="R467" s="58">
        <f>SUMIFS('Player 2 Rounds'!F:F,'Player 2 Rounds'!Q:Q,Q467,'Player 2 Rounds'!E:E,E467)</f>
        <v>0</v>
      </c>
      <c r="S467" s="58">
        <f>IF(AND(Player_1[[#This Row],[Opponent Score]]&gt;0,Player_1[[#This Row],[Opponent Score]]&gt;Player_1[[#This Row],[Score]],K:K=TRUE())=TRUE(),1,0)</f>
        <v>0</v>
      </c>
    </row>
    <row r="468" spans="1:19" x14ac:dyDescent="0.25">
      <c r="A468" s="58" t="s">
        <v>976</v>
      </c>
      <c r="B468" s="58" t="s">
        <v>12</v>
      </c>
      <c r="C468" s="58" t="s">
        <v>977</v>
      </c>
      <c r="D468" s="58" t="s">
        <v>17</v>
      </c>
      <c r="E468" s="58">
        <v>2</v>
      </c>
      <c r="F468">
        <v>57</v>
      </c>
      <c r="G468">
        <v>1000</v>
      </c>
      <c r="H468" s="58" t="s">
        <v>11</v>
      </c>
      <c r="I468" s="58" t="s">
        <v>11</v>
      </c>
      <c r="J468" s="58" t="b">
        <f>IF(COUNTIFS('Player 2 Rounds'!A:A,Player_1[[#This Row],[Tournament]],'Player 2 Rounds'!C:C,Player_1[[#This Row],[Date]])&gt;0,TRUE(),FALSE())</f>
        <v>0</v>
      </c>
      <c r="K468" s="58" t="b">
        <f>IF(COUNTIFS('Player 2 Rounds'!A:A,Player_1[[#This Row],[Tournament]],'Player 2 Rounds'!C:C,Player_1[[#This Row],[Date]],'Player 2 Rounds'!D:D,Player_1[[#This Row],[Division]])&gt;0,TRUE(),FALSE())</f>
        <v>0</v>
      </c>
      <c r="L468" s="58" t="str">
        <f>RIGHT(Player_1[[#This Row],[Date]],4)</f>
        <v>2010</v>
      </c>
      <c r="M468" s="58" t="str">
        <f>LEFT(Player_1[[#This Row],[Date]],FIND("-",Player_1[[#This Row],[Date]],1)-1)</f>
        <v>6</v>
      </c>
      <c r="N468" s="58" t="str">
        <f>MID(Player_1[[#This Row],[Date]],FIND("-",Player_1[[#This Row],[Date]],1)+1,3)</f>
        <v>Nov</v>
      </c>
      <c r="O468" s="5">
        <f>DATEVALUE(Player_1[[#This Row],[Month]]&amp;" "&amp;Player_1[[#This Row],[Day]]&amp;", "&amp;Player_1[[#This Row],[Year]])</f>
        <v>40488</v>
      </c>
      <c r="P468" s="58">
        <f>COUNTIFS(A:A,Player_1[[#This Row],[Tournament]],E:E,Player_1[[#This Row],[Round]])</f>
        <v>1</v>
      </c>
      <c r="Q468" s="58" t="str">
        <f t="shared" si="7"/>
        <v>2010 Frozen Toes Open at Veterans Memorial Park Sponsored by JUST-DISC-GOLF.com</v>
      </c>
      <c r="R468" s="58">
        <f>SUMIFS('Player 2 Rounds'!F:F,'Player 2 Rounds'!Q:Q,Q468,'Player 2 Rounds'!E:E,E468)</f>
        <v>0</v>
      </c>
      <c r="S468" s="58">
        <f>IF(AND(Player_1[[#This Row],[Opponent Score]]&gt;0,Player_1[[#This Row],[Opponent Score]]&gt;Player_1[[#This Row],[Score]],K:K=TRUE())=TRUE(),1,0)</f>
        <v>0</v>
      </c>
    </row>
    <row r="469" spans="1:19" x14ac:dyDescent="0.25">
      <c r="A469" s="58" t="s">
        <v>773</v>
      </c>
      <c r="B469" s="58" t="s">
        <v>9</v>
      </c>
      <c r="C469" s="58" t="s">
        <v>774</v>
      </c>
      <c r="D469" s="58" t="s">
        <v>17</v>
      </c>
      <c r="E469" s="58">
        <v>2</v>
      </c>
      <c r="F469">
        <v>50</v>
      </c>
      <c r="G469">
        <v>1029</v>
      </c>
      <c r="H469" s="58" t="s">
        <v>11</v>
      </c>
      <c r="I469" s="58" t="s">
        <v>11</v>
      </c>
      <c r="J469" s="58" t="b">
        <f>IF(COUNTIFS('Player 2 Rounds'!A:A,Player_1[[#This Row],[Tournament]],'Player 2 Rounds'!C:C,Player_1[[#This Row],[Date]])&gt;0,TRUE(),FALSE())</f>
        <v>0</v>
      </c>
      <c r="K469" s="58" t="b">
        <f>IF(COUNTIFS('Player 2 Rounds'!A:A,Player_1[[#This Row],[Tournament]],'Player 2 Rounds'!C:C,Player_1[[#This Row],[Date]],'Player 2 Rounds'!D:D,Player_1[[#This Row],[Division]])&gt;0,TRUE(),FALSE())</f>
        <v>0</v>
      </c>
      <c r="L469" s="58" t="str">
        <f>RIGHT(Player_1[[#This Row],[Date]],4)</f>
        <v>2012</v>
      </c>
      <c r="M469" s="58" t="str">
        <f>LEFT(Player_1[[#This Row],[Date]],FIND("-",Player_1[[#This Row],[Date]],1)-1)</f>
        <v>23</v>
      </c>
      <c r="N469" s="58" t="str">
        <f>MID(Player_1[[#This Row],[Date]],FIND("-",Player_1[[#This Row],[Date]],1)+1,3)</f>
        <v>Jun</v>
      </c>
      <c r="O469" s="5">
        <f>DATEVALUE(Player_1[[#This Row],[Month]]&amp;" "&amp;Player_1[[#This Row],[Day]]&amp;", "&amp;Player_1[[#This Row],[Year]])</f>
        <v>41083</v>
      </c>
      <c r="P469" s="58">
        <f>COUNTIFS(A:A,Player_1[[#This Row],[Tournament]],E:E,Player_1[[#This Row],[Round]])</f>
        <v>3</v>
      </c>
      <c r="Q469" s="58" t="str">
        <f t="shared" si="7"/>
        <v>2012 Fort Steilacoom Open</v>
      </c>
      <c r="R469" s="58">
        <f>SUMIFS('Player 2 Rounds'!F:F,'Player 2 Rounds'!Q:Q,Q469,'Player 2 Rounds'!E:E,E469)</f>
        <v>0</v>
      </c>
      <c r="S469" s="58">
        <f>IF(AND(Player_1[[#This Row],[Opponent Score]]&gt;0,Player_1[[#This Row],[Opponent Score]]&gt;Player_1[[#This Row],[Score]],K:K=TRUE())=TRUE(),1,0)</f>
        <v>0</v>
      </c>
    </row>
    <row r="470" spans="1:19" x14ac:dyDescent="0.25">
      <c r="A470" s="58" t="s">
        <v>81</v>
      </c>
      <c r="B470" s="58" t="s">
        <v>58</v>
      </c>
      <c r="C470" s="58" t="s">
        <v>144</v>
      </c>
      <c r="D470" s="58" t="s">
        <v>17</v>
      </c>
      <c r="E470" s="58">
        <v>2</v>
      </c>
      <c r="F470">
        <v>55</v>
      </c>
      <c r="G470">
        <v>1036</v>
      </c>
      <c r="H470" s="58" t="s">
        <v>11</v>
      </c>
      <c r="I470" s="58" t="s">
        <v>11</v>
      </c>
      <c r="J470" s="58" t="b">
        <f>IF(COUNTIFS('Player 2 Rounds'!A:A,Player_1[[#This Row],[Tournament]],'Player 2 Rounds'!C:C,Player_1[[#This Row],[Date]])&gt;0,TRUE(),FALSE())</f>
        <v>1</v>
      </c>
      <c r="K470" s="58" t="b">
        <f>IF(COUNTIFS('Player 2 Rounds'!A:A,Player_1[[#This Row],[Tournament]],'Player 2 Rounds'!C:C,Player_1[[#This Row],[Date]],'Player 2 Rounds'!D:D,Player_1[[#This Row],[Division]])&gt;0,TRUE(),FALSE())</f>
        <v>1</v>
      </c>
      <c r="L470" s="58" t="str">
        <f>RIGHT(Player_1[[#This Row],[Date]],4)</f>
        <v>2012</v>
      </c>
      <c r="M470" s="58" t="str">
        <f>LEFT(Player_1[[#This Row],[Date]],FIND("-",Player_1[[#This Row],[Date]],1)-1)</f>
        <v>15</v>
      </c>
      <c r="N470" s="58" t="str">
        <f>MID(Player_1[[#This Row],[Date]],FIND("-",Player_1[[#This Row],[Date]],1)+1,3)</f>
        <v>Jun</v>
      </c>
      <c r="O470" s="5">
        <f>DATEVALUE(Player_1[[#This Row],[Month]]&amp;" "&amp;Player_1[[#This Row],[Day]]&amp;", "&amp;Player_1[[#This Row],[Year]])</f>
        <v>41075</v>
      </c>
      <c r="P470" s="58">
        <f>COUNTIFS(A:A,Player_1[[#This Row],[Tournament]],E:E,Player_1[[#This Row],[Round]])</f>
        <v>3</v>
      </c>
      <c r="Q470" s="58" t="str">
        <f t="shared" si="7"/>
        <v>2012 Beaver State Fling</v>
      </c>
      <c r="R470" s="58">
        <f>SUMIFS('Player 2 Rounds'!F:F,'Player 2 Rounds'!Q:Q,Q470,'Player 2 Rounds'!E:E,E470)</f>
        <v>64</v>
      </c>
      <c r="S470" s="58">
        <f>IF(AND(Player_1[[#This Row],[Opponent Score]]&gt;0,Player_1[[#This Row],[Opponent Score]]&gt;Player_1[[#This Row],[Score]],K:K=TRUE())=TRUE(),1,0)</f>
        <v>1</v>
      </c>
    </row>
    <row r="471" spans="1:19" x14ac:dyDescent="0.25">
      <c r="A471" s="58" t="s">
        <v>258</v>
      </c>
      <c r="B471" s="58" t="s">
        <v>9</v>
      </c>
      <c r="C471" s="58" t="s">
        <v>259</v>
      </c>
      <c r="D471" s="58" t="s">
        <v>17</v>
      </c>
      <c r="E471" s="58">
        <v>2</v>
      </c>
      <c r="F471">
        <v>53</v>
      </c>
      <c r="G471">
        <v>1037</v>
      </c>
      <c r="H471" s="58" t="s">
        <v>11</v>
      </c>
      <c r="I471" s="58" t="s">
        <v>11</v>
      </c>
      <c r="J471" s="58" t="b">
        <f>IF(COUNTIFS('Player 2 Rounds'!A:A,Player_1[[#This Row],[Tournament]],'Player 2 Rounds'!C:C,Player_1[[#This Row],[Date]])&gt;0,TRUE(),FALSE())</f>
        <v>1</v>
      </c>
      <c r="K471" s="58" t="b">
        <f>IF(COUNTIFS('Player 2 Rounds'!A:A,Player_1[[#This Row],[Tournament]],'Player 2 Rounds'!C:C,Player_1[[#This Row],[Date]],'Player 2 Rounds'!D:D,Player_1[[#This Row],[Division]])&gt;0,TRUE(),FALSE())</f>
        <v>1</v>
      </c>
      <c r="L471" s="58" t="str">
        <f>RIGHT(Player_1[[#This Row],[Date]],4)</f>
        <v>2012</v>
      </c>
      <c r="M471" s="58" t="str">
        <f>LEFT(Player_1[[#This Row],[Date]],FIND("-",Player_1[[#This Row],[Date]],1)-1)</f>
        <v>26</v>
      </c>
      <c r="N471" s="58" t="str">
        <f>MID(Player_1[[#This Row],[Date]],FIND("-",Player_1[[#This Row],[Date]],1)+1,3)</f>
        <v>May</v>
      </c>
      <c r="O471" s="5">
        <f>DATEVALUE(Player_1[[#This Row],[Month]]&amp;" "&amp;Player_1[[#This Row],[Day]]&amp;", "&amp;Player_1[[#This Row],[Year]])</f>
        <v>41055</v>
      </c>
      <c r="P471" s="58">
        <f>COUNTIFS(A:A,Player_1[[#This Row],[Tournament]],E:E,Player_1[[#This Row],[Round]])</f>
        <v>1</v>
      </c>
      <c r="Q471" s="58" t="str">
        <f t="shared" si="7"/>
        <v>2012 G&amp;L Clothing Challenge</v>
      </c>
      <c r="R471" s="58">
        <f>SUMIFS('Player 2 Rounds'!F:F,'Player 2 Rounds'!Q:Q,Q471,'Player 2 Rounds'!E:E,E471)</f>
        <v>52</v>
      </c>
      <c r="S471" s="58">
        <f>IF(AND(Player_1[[#This Row],[Opponent Score]]&gt;0,Player_1[[#This Row],[Opponent Score]]&gt;Player_1[[#This Row],[Score]],K:K=TRUE())=TRUE(),1,0)</f>
        <v>0</v>
      </c>
    </row>
    <row r="472" spans="1:19" x14ac:dyDescent="0.25">
      <c r="A472" s="58" t="s">
        <v>963</v>
      </c>
      <c r="B472" s="58" t="s">
        <v>12</v>
      </c>
      <c r="C472" s="58" t="s">
        <v>964</v>
      </c>
      <c r="D472" s="58" t="s">
        <v>17</v>
      </c>
      <c r="E472" s="58">
        <v>2</v>
      </c>
      <c r="F472">
        <v>47</v>
      </c>
      <c r="G472">
        <v>953</v>
      </c>
      <c r="H472" s="58" t="s">
        <v>11</v>
      </c>
      <c r="I472" s="58" t="s">
        <v>11</v>
      </c>
      <c r="J472" s="58" t="b">
        <f>IF(COUNTIFS('Player 2 Rounds'!A:A,Player_1[[#This Row],[Tournament]],'Player 2 Rounds'!C:C,Player_1[[#This Row],[Date]])&gt;0,TRUE(),FALSE())</f>
        <v>0</v>
      </c>
      <c r="K472" s="58" t="b">
        <f>IF(COUNTIFS('Player 2 Rounds'!A:A,Player_1[[#This Row],[Tournament]],'Player 2 Rounds'!C:C,Player_1[[#This Row],[Date]],'Player 2 Rounds'!D:D,Player_1[[#This Row],[Division]])&gt;0,TRUE(),FALSE())</f>
        <v>0</v>
      </c>
      <c r="L472" s="58" t="str">
        <f>RIGHT(Player_1[[#This Row],[Date]],4)</f>
        <v>2011</v>
      </c>
      <c r="M472" s="58" t="str">
        <f>LEFT(Player_1[[#This Row],[Date]],FIND("-",Player_1[[#This Row],[Date]],1)-1)</f>
        <v>29</v>
      </c>
      <c r="N472" s="58" t="str">
        <f>MID(Player_1[[#This Row],[Date]],FIND("-",Player_1[[#This Row],[Date]],1)+1,3)</f>
        <v>Jan</v>
      </c>
      <c r="O472" s="5">
        <f>DATEVALUE(Player_1[[#This Row],[Month]]&amp;" "&amp;Player_1[[#This Row],[Day]]&amp;", "&amp;Player_1[[#This Row],[Year]])</f>
        <v>40572</v>
      </c>
      <c r="P472" s="58">
        <f>COUNTIFS(A:A,Player_1[[#This Row],[Tournament]],E:E,Player_1[[#This Row],[Round]])</f>
        <v>1</v>
      </c>
      <c r="Q472" s="58" t="str">
        <f t="shared" si="7"/>
        <v>2011 Frosty's Revenge II</v>
      </c>
      <c r="R472" s="58">
        <f>SUMIFS('Player 2 Rounds'!F:F,'Player 2 Rounds'!Q:Q,Q472,'Player 2 Rounds'!E:E,E472)</f>
        <v>0</v>
      </c>
      <c r="S472" s="58">
        <f>IF(AND(Player_1[[#This Row],[Opponent Score]]&gt;0,Player_1[[#This Row],[Opponent Score]]&gt;Player_1[[#This Row],[Score]],K:K=TRUE())=TRUE(),1,0)</f>
        <v>0</v>
      </c>
    </row>
    <row r="473" spans="1:19" x14ac:dyDescent="0.25">
      <c r="A473" s="58" t="s">
        <v>125</v>
      </c>
      <c r="B473" s="58" t="s">
        <v>14</v>
      </c>
      <c r="C473" s="58" t="s">
        <v>126</v>
      </c>
      <c r="D473" s="58" t="s">
        <v>17</v>
      </c>
      <c r="E473" s="58">
        <v>2</v>
      </c>
      <c r="F473">
        <v>64</v>
      </c>
      <c r="G473">
        <v>997</v>
      </c>
      <c r="H473" s="58" t="s">
        <v>11</v>
      </c>
      <c r="I473" s="58" t="s">
        <v>11</v>
      </c>
      <c r="J473" s="58" t="b">
        <f>IF(COUNTIFS('Player 2 Rounds'!A:A,Player_1[[#This Row],[Tournament]],'Player 2 Rounds'!C:C,Player_1[[#This Row],[Date]])&gt;0,TRUE(),FALSE())</f>
        <v>1</v>
      </c>
      <c r="K473" s="58" t="b">
        <f>IF(COUNTIFS('Player 2 Rounds'!A:A,Player_1[[#This Row],[Tournament]],'Player 2 Rounds'!C:C,Player_1[[#This Row],[Date]],'Player 2 Rounds'!D:D,Player_1[[#This Row],[Division]])&gt;0,TRUE(),FALSE())</f>
        <v>1</v>
      </c>
      <c r="L473" s="58" t="str">
        <f>RIGHT(Player_1[[#This Row],[Date]],4)</f>
        <v>2012</v>
      </c>
      <c r="M473" s="58" t="str">
        <f>LEFT(Player_1[[#This Row],[Date]],FIND("-",Player_1[[#This Row],[Date]],1)-1)</f>
        <v>28</v>
      </c>
      <c r="N473" s="58" t="str">
        <f>MID(Player_1[[#This Row],[Date]],FIND("-",Player_1[[#This Row],[Date]],1)+1,3)</f>
        <v>Apr</v>
      </c>
      <c r="O473" s="5">
        <f>DATEVALUE(Player_1[[#This Row],[Month]]&amp;" "&amp;Player_1[[#This Row],[Day]]&amp;", "&amp;Player_1[[#This Row],[Year]])</f>
        <v>41027</v>
      </c>
      <c r="P473" s="58">
        <f>COUNTIFS(A:A,Player_1[[#This Row],[Tournament]],E:E,Player_1[[#This Row],[Round]])</f>
        <v>1</v>
      </c>
      <c r="Q473" s="58" t="str">
        <f t="shared" si="7"/>
        <v>2012 Fun N Sun</v>
      </c>
      <c r="R473" s="58">
        <f>SUMIFS('Player 2 Rounds'!F:F,'Player 2 Rounds'!Q:Q,Q473,'Player 2 Rounds'!E:E,E473)</f>
        <v>63</v>
      </c>
      <c r="S473" s="58">
        <f>IF(AND(Player_1[[#This Row],[Opponent Score]]&gt;0,Player_1[[#This Row],[Opponent Score]]&gt;Player_1[[#This Row],[Score]],K:K=TRUE())=TRUE(),1,0)</f>
        <v>0</v>
      </c>
    </row>
    <row r="474" spans="1:19" x14ac:dyDescent="0.25">
      <c r="A474" s="58" t="s">
        <v>1079</v>
      </c>
      <c r="B474" s="58" t="s">
        <v>12</v>
      </c>
      <c r="C474" s="58" t="s">
        <v>1080</v>
      </c>
      <c r="D474" s="58" t="s">
        <v>17</v>
      </c>
      <c r="E474" s="58">
        <v>2</v>
      </c>
      <c r="F474">
        <v>47</v>
      </c>
      <c r="G474">
        <v>1007</v>
      </c>
      <c r="H474" s="58" t="s">
        <v>11</v>
      </c>
      <c r="I474" s="58" t="s">
        <v>11</v>
      </c>
      <c r="J474" s="58" t="b">
        <f>IF(COUNTIFS('Player 2 Rounds'!A:A,Player_1[[#This Row],[Tournament]],'Player 2 Rounds'!C:C,Player_1[[#This Row],[Date]])&gt;0,TRUE(),FALSE())</f>
        <v>0</v>
      </c>
      <c r="K474" s="58" t="b">
        <f>IF(COUNTIFS('Player 2 Rounds'!A:A,Player_1[[#This Row],[Tournament]],'Player 2 Rounds'!C:C,Player_1[[#This Row],[Date]],'Player 2 Rounds'!D:D,Player_1[[#This Row],[Division]])&gt;0,TRUE(),FALSE())</f>
        <v>0</v>
      </c>
      <c r="L474" s="58" t="str">
        <f>RIGHT(Player_1[[#This Row],[Date]],4)</f>
        <v>2011</v>
      </c>
      <c r="M474" s="58" t="str">
        <f>LEFT(Player_1[[#This Row],[Date]],FIND("-",Player_1[[#This Row],[Date]],1)-1)</f>
        <v>5</v>
      </c>
      <c r="N474" s="58" t="str">
        <f>MID(Player_1[[#This Row],[Date]],FIND("-",Player_1[[#This Row],[Date]],1)+1,3)</f>
        <v>Feb</v>
      </c>
      <c r="O474" s="5">
        <f>DATEVALUE(Player_1[[#This Row],[Month]]&amp;" "&amp;Player_1[[#This Row],[Day]]&amp;", "&amp;Player_1[[#This Row],[Year]])</f>
        <v>40579</v>
      </c>
      <c r="P474" s="58">
        <f>COUNTIFS(A:A,Player_1[[#This Row],[Tournament]],E:E,Player_1[[#This Row],[Round]])</f>
        <v>1</v>
      </c>
      <c r="Q474" s="58" t="str">
        <f t="shared" si="7"/>
        <v>2011 Grounded for Winter at the Hanger an Ice Bowl Event Sponsored by Hammer Sports Relics</v>
      </c>
      <c r="R474" s="58">
        <f>SUMIFS('Player 2 Rounds'!F:F,'Player 2 Rounds'!Q:Q,Q474,'Player 2 Rounds'!E:E,E474)</f>
        <v>0</v>
      </c>
      <c r="S474" s="58">
        <f>IF(AND(Player_1[[#This Row],[Opponent Score]]&gt;0,Player_1[[#This Row],[Opponent Score]]&gt;Player_1[[#This Row],[Score]],K:K=TRUE())=TRUE(),1,0)</f>
        <v>0</v>
      </c>
    </row>
    <row r="475" spans="1:19" x14ac:dyDescent="0.25">
      <c r="A475" s="58" t="s">
        <v>111</v>
      </c>
      <c r="B475" s="58" t="s">
        <v>14</v>
      </c>
      <c r="C475" s="58" t="s">
        <v>112</v>
      </c>
      <c r="D475" s="58" t="s">
        <v>17</v>
      </c>
      <c r="E475" s="58">
        <v>2</v>
      </c>
      <c r="F475">
        <v>45</v>
      </c>
      <c r="G475">
        <v>1079</v>
      </c>
      <c r="H475" s="58" t="s">
        <v>11</v>
      </c>
      <c r="I475" s="58" t="s">
        <v>11</v>
      </c>
      <c r="J475" s="58" t="b">
        <f>IF(COUNTIFS('Player 2 Rounds'!A:A,Player_1[[#This Row],[Tournament]],'Player 2 Rounds'!C:C,Player_1[[#This Row],[Date]])&gt;0,TRUE(),FALSE())</f>
        <v>1</v>
      </c>
      <c r="K475" s="58" t="b">
        <f>IF(COUNTIFS('Player 2 Rounds'!A:A,Player_1[[#This Row],[Tournament]],'Player 2 Rounds'!C:C,Player_1[[#This Row],[Date]],'Player 2 Rounds'!D:D,Player_1[[#This Row],[Division]])&gt;0,TRUE(),FALSE())</f>
        <v>1</v>
      </c>
      <c r="L475" s="58" t="str">
        <f>RIGHT(Player_1[[#This Row],[Date]],4)</f>
        <v>2012</v>
      </c>
      <c r="M475" s="58" t="str">
        <f>LEFT(Player_1[[#This Row],[Date]],FIND("-",Player_1[[#This Row],[Date]],1)-1)</f>
        <v>5</v>
      </c>
      <c r="N475" s="58" t="str">
        <f>MID(Player_1[[#This Row],[Date]],FIND("-",Player_1[[#This Row],[Date]],1)+1,3)</f>
        <v>May</v>
      </c>
      <c r="O475" s="5">
        <f>DATEVALUE(Player_1[[#This Row],[Month]]&amp;" "&amp;Player_1[[#This Row],[Day]]&amp;", "&amp;Player_1[[#This Row],[Year]])</f>
        <v>41034</v>
      </c>
      <c r="P475" s="58">
        <f>COUNTIFS(A:A,Player_1[[#This Row],[Tournament]],E:E,Player_1[[#This Row],[Round]])</f>
        <v>1</v>
      </c>
      <c r="Q475" s="58" t="str">
        <f t="shared" si="7"/>
        <v>2012 Indian Hammocks Open</v>
      </c>
      <c r="R475" s="58">
        <f>SUMIFS('Player 2 Rounds'!F:F,'Player 2 Rounds'!Q:Q,Q475,'Player 2 Rounds'!E:E,E475)</f>
        <v>51</v>
      </c>
      <c r="S475" s="58">
        <f>IF(AND(Player_1[[#This Row],[Opponent Score]]&gt;0,Player_1[[#This Row],[Opponent Score]]&gt;Player_1[[#This Row],[Score]],K:K=TRUE())=TRUE(),1,0)</f>
        <v>1</v>
      </c>
    </row>
    <row r="476" spans="1:19" x14ac:dyDescent="0.25">
      <c r="A476" s="58" t="s">
        <v>109</v>
      </c>
      <c r="B476" s="58" t="s">
        <v>58</v>
      </c>
      <c r="C476" s="58" t="s">
        <v>110</v>
      </c>
      <c r="D476" s="58" t="s">
        <v>17</v>
      </c>
      <c r="E476" s="58">
        <v>2</v>
      </c>
      <c r="F476">
        <v>75</v>
      </c>
      <c r="G476">
        <v>1043</v>
      </c>
      <c r="H476" s="58" t="s">
        <v>11</v>
      </c>
      <c r="I476" s="58" t="s">
        <v>11</v>
      </c>
      <c r="J476" s="58" t="b">
        <f>IF(COUNTIFS('Player 2 Rounds'!A:A,Player_1[[#This Row],[Tournament]],'Player 2 Rounds'!C:C,Player_1[[#This Row],[Date]])&gt;0,TRUE(),FALSE())</f>
        <v>1</v>
      </c>
      <c r="K476" s="58" t="b">
        <f>IF(COUNTIFS('Player 2 Rounds'!A:A,Player_1[[#This Row],[Tournament]],'Player 2 Rounds'!C:C,Player_1[[#This Row],[Date]],'Player 2 Rounds'!D:D,Player_1[[#This Row],[Division]])&gt;0,TRUE(),FALSE())</f>
        <v>1</v>
      </c>
      <c r="L476" s="58" t="str">
        <f>RIGHT(Player_1[[#This Row],[Date]],4)</f>
        <v>2012</v>
      </c>
      <c r="M476" s="58" t="str">
        <f>LEFT(Player_1[[#This Row],[Date]],FIND("-",Player_1[[#This Row],[Date]],1)-1)</f>
        <v>18</v>
      </c>
      <c r="N476" s="58" t="str">
        <f>MID(Player_1[[#This Row],[Date]],FIND("-",Player_1[[#This Row],[Date]],1)+1,3)</f>
        <v>May</v>
      </c>
      <c r="O476" s="5">
        <f>DATEVALUE(Player_1[[#This Row],[Month]]&amp;" "&amp;Player_1[[#This Row],[Day]]&amp;", "&amp;Player_1[[#This Row],[Year]])</f>
        <v>41047</v>
      </c>
      <c r="P476" s="58">
        <f>COUNTIFS(A:A,Player_1[[#This Row],[Tournament]],E:E,Player_1[[#This Row],[Round]])</f>
        <v>1</v>
      </c>
      <c r="Q476" s="58" t="str">
        <f t="shared" si="7"/>
        <v>2012 27th Annual "Steady" Ed Memorial Masters Cup - presented by DGA</v>
      </c>
      <c r="R476" s="58">
        <f>SUMIFS('Player 2 Rounds'!F:F,'Player 2 Rounds'!Q:Q,Q476,'Player 2 Rounds'!E:E,E476)</f>
        <v>72</v>
      </c>
      <c r="S476" s="58">
        <f>IF(AND(Player_1[[#This Row],[Opponent Score]]&gt;0,Player_1[[#This Row],[Opponent Score]]&gt;Player_1[[#This Row],[Score]],K:K=TRUE())=TRUE(),1,0)</f>
        <v>0</v>
      </c>
    </row>
    <row r="477" spans="1:19" x14ac:dyDescent="0.25">
      <c r="A477" s="58" t="s">
        <v>965</v>
      </c>
      <c r="B477" s="58" t="s">
        <v>12</v>
      </c>
      <c r="C477" s="58" t="s">
        <v>966</v>
      </c>
      <c r="D477" s="58" t="s">
        <v>17</v>
      </c>
      <c r="E477" s="58">
        <v>2</v>
      </c>
      <c r="F477">
        <v>51</v>
      </c>
      <c r="G477">
        <v>1033</v>
      </c>
      <c r="H477" s="58" t="s">
        <v>11</v>
      </c>
      <c r="I477" s="58" t="s">
        <v>11</v>
      </c>
      <c r="J477" s="58" t="b">
        <f>IF(COUNTIFS('Player 2 Rounds'!A:A,Player_1[[#This Row],[Tournament]],'Player 2 Rounds'!C:C,Player_1[[#This Row],[Date]])&gt;0,TRUE(),FALSE())</f>
        <v>0</v>
      </c>
      <c r="K477" s="58" t="b">
        <f>IF(COUNTIFS('Player 2 Rounds'!A:A,Player_1[[#This Row],[Tournament]],'Player 2 Rounds'!C:C,Player_1[[#This Row],[Date]],'Player 2 Rounds'!D:D,Player_1[[#This Row],[Division]])&gt;0,TRUE(),FALSE())</f>
        <v>0</v>
      </c>
      <c r="L477" s="58" t="str">
        <f>RIGHT(Player_1[[#This Row],[Date]],4)</f>
        <v>2010</v>
      </c>
      <c r="M477" s="58" t="str">
        <f>LEFT(Player_1[[#This Row],[Date]],FIND("-",Player_1[[#This Row],[Date]],1)-1)</f>
        <v>26</v>
      </c>
      <c r="N477" s="58" t="str">
        <f>MID(Player_1[[#This Row],[Date]],FIND("-",Player_1[[#This Row],[Date]],1)+1,3)</f>
        <v>Dec</v>
      </c>
      <c r="O477" s="5">
        <f>DATEVALUE(Player_1[[#This Row],[Month]]&amp;" "&amp;Player_1[[#This Row],[Day]]&amp;", "&amp;Player_1[[#This Row],[Year]])</f>
        <v>40538</v>
      </c>
      <c r="P477" s="58">
        <f>COUNTIFS(A:A,Player_1[[#This Row],[Tournament]],E:E,Player_1[[#This Row],[Round]])</f>
        <v>1</v>
      </c>
      <c r="Q477" s="58" t="str">
        <f t="shared" si="7"/>
        <v>2010 Last Chance For Points!</v>
      </c>
      <c r="R477" s="58">
        <f>SUMIFS('Player 2 Rounds'!F:F,'Player 2 Rounds'!Q:Q,Q477,'Player 2 Rounds'!E:E,E477)</f>
        <v>0</v>
      </c>
      <c r="S477" s="58">
        <f>IF(AND(Player_1[[#This Row],[Opponent Score]]&gt;0,Player_1[[#This Row],[Opponent Score]]&gt;Player_1[[#This Row],[Score]],K:K=TRUE())=TRUE(),1,0)</f>
        <v>0</v>
      </c>
    </row>
    <row r="478" spans="1:19" x14ac:dyDescent="0.25">
      <c r="A478" s="58" t="s">
        <v>248</v>
      </c>
      <c r="B478" s="58" t="s">
        <v>9</v>
      </c>
      <c r="C478" s="58" t="s">
        <v>249</v>
      </c>
      <c r="D478" s="58" t="s">
        <v>17</v>
      </c>
      <c r="E478" s="58">
        <v>2</v>
      </c>
      <c r="F478">
        <v>49</v>
      </c>
      <c r="G478">
        <v>1026</v>
      </c>
      <c r="H478" s="58" t="s">
        <v>11</v>
      </c>
      <c r="I478" s="58" t="s">
        <v>11</v>
      </c>
      <c r="J478" s="58" t="b">
        <f>IF(COUNTIFS('Player 2 Rounds'!A:A,Player_1[[#This Row],[Tournament]],'Player 2 Rounds'!C:C,Player_1[[#This Row],[Date]])&gt;0,TRUE(),FALSE())</f>
        <v>1</v>
      </c>
      <c r="K478" s="58" t="b">
        <f>IF(COUNTIFS('Player 2 Rounds'!A:A,Player_1[[#This Row],[Tournament]],'Player 2 Rounds'!C:C,Player_1[[#This Row],[Date]],'Player 2 Rounds'!D:D,Player_1[[#This Row],[Division]])&gt;0,TRUE(),FALSE())</f>
        <v>1</v>
      </c>
      <c r="L478" s="58" t="str">
        <f>RIGHT(Player_1[[#This Row],[Date]],4)</f>
        <v>2012</v>
      </c>
      <c r="M478" s="58" t="str">
        <f>LEFT(Player_1[[#This Row],[Date]],FIND("-",Player_1[[#This Row],[Date]],1)-1)</f>
        <v>12</v>
      </c>
      <c r="N478" s="58" t="str">
        <f>MID(Player_1[[#This Row],[Date]],FIND("-",Player_1[[#This Row],[Date]],1)+1,3)</f>
        <v>May</v>
      </c>
      <c r="O478" s="5">
        <f>DATEVALUE(Player_1[[#This Row],[Month]]&amp;" "&amp;Player_1[[#This Row],[Day]]&amp;", "&amp;Player_1[[#This Row],[Year]])</f>
        <v>41041</v>
      </c>
      <c r="P478" s="58">
        <f>COUNTIFS(A:A,Player_1[[#This Row],[Tournament]],E:E,Player_1[[#This Row],[Round]])</f>
        <v>1</v>
      </c>
      <c r="Q478" s="58" t="str">
        <f t="shared" si="7"/>
        <v>2012 Charlie Vettiner Open presented by DCD - Pro Only</v>
      </c>
      <c r="R478" s="58">
        <f>SUMIFS('Player 2 Rounds'!F:F,'Player 2 Rounds'!Q:Q,Q478,'Player 2 Rounds'!E:E,E478)</f>
        <v>49</v>
      </c>
      <c r="S478" s="58">
        <f>IF(AND(Player_1[[#This Row],[Opponent Score]]&gt;0,Player_1[[#This Row],[Opponent Score]]&gt;Player_1[[#This Row],[Score]],K:K=TRUE())=TRUE(),1,0)</f>
        <v>0</v>
      </c>
    </row>
    <row r="479" spans="1:19" x14ac:dyDescent="0.25">
      <c r="A479" s="58" t="s">
        <v>1050</v>
      </c>
      <c r="B479" s="58" t="s">
        <v>12</v>
      </c>
      <c r="C479" s="58" t="s">
        <v>1051</v>
      </c>
      <c r="D479" s="58" t="s">
        <v>17</v>
      </c>
      <c r="E479" s="58">
        <v>2</v>
      </c>
      <c r="F479">
        <v>59</v>
      </c>
      <c r="G479">
        <v>984</v>
      </c>
      <c r="H479" s="58" t="s">
        <v>11</v>
      </c>
      <c r="I479" s="58" t="s">
        <v>11</v>
      </c>
      <c r="J479" s="58" t="b">
        <f>IF(COUNTIFS('Player 2 Rounds'!A:A,Player_1[[#This Row],[Tournament]],'Player 2 Rounds'!C:C,Player_1[[#This Row],[Date]])&gt;0,TRUE(),FALSE())</f>
        <v>0</v>
      </c>
      <c r="K479" s="58" t="b">
        <f>IF(COUNTIFS('Player 2 Rounds'!A:A,Player_1[[#This Row],[Tournament]],'Player 2 Rounds'!C:C,Player_1[[#This Row],[Date]],'Player 2 Rounds'!D:D,Player_1[[#This Row],[Division]])&gt;0,TRUE(),FALSE())</f>
        <v>0</v>
      </c>
      <c r="L479" s="58" t="str">
        <f>RIGHT(Player_1[[#This Row],[Date]],4)</f>
        <v>2011</v>
      </c>
      <c r="M479" s="58" t="str">
        <f>LEFT(Player_1[[#This Row],[Date]],FIND("-",Player_1[[#This Row],[Date]],1)-1)</f>
        <v>2</v>
      </c>
      <c r="N479" s="58" t="str">
        <f>MID(Player_1[[#This Row],[Date]],FIND("-",Player_1[[#This Row],[Date]],1)+1,3)</f>
        <v>Apr</v>
      </c>
      <c r="O479" s="5">
        <f>DATEVALUE(Player_1[[#This Row],[Month]]&amp;" "&amp;Player_1[[#This Row],[Day]]&amp;", "&amp;Player_1[[#This Row],[Year]])</f>
        <v>40635</v>
      </c>
      <c r="P479" s="58">
        <f>COUNTIFS(A:A,Player_1[[#This Row],[Tournament]],E:E,Player_1[[#This Row],[Round]])</f>
        <v>1</v>
      </c>
      <c r="Q479" s="58" t="str">
        <f t="shared" si="7"/>
        <v>2011 Fools at The Falls</v>
      </c>
      <c r="R479" s="58">
        <f>SUMIFS('Player 2 Rounds'!F:F,'Player 2 Rounds'!Q:Q,Q479,'Player 2 Rounds'!E:E,E479)</f>
        <v>0</v>
      </c>
      <c r="S479" s="58">
        <f>IF(AND(Player_1[[#This Row],[Opponent Score]]&gt;0,Player_1[[#This Row],[Opponent Score]]&gt;Player_1[[#This Row],[Score]],K:K=TRUE())=TRUE(),1,0)</f>
        <v>0</v>
      </c>
    </row>
    <row r="480" spans="1:19" x14ac:dyDescent="0.25">
      <c r="A480" s="58" t="s">
        <v>814</v>
      </c>
      <c r="B480" s="58" t="s">
        <v>58</v>
      </c>
      <c r="C480" s="58" t="s">
        <v>815</v>
      </c>
      <c r="D480" s="58" t="s">
        <v>17</v>
      </c>
      <c r="E480" s="58">
        <v>2</v>
      </c>
      <c r="F480">
        <v>55</v>
      </c>
      <c r="G480">
        <v>1032</v>
      </c>
      <c r="H480" s="58" t="s">
        <v>11</v>
      </c>
      <c r="I480" s="58" t="s">
        <v>11</v>
      </c>
      <c r="J480" s="58" t="b">
        <f>IF(COUNTIFS('Player 2 Rounds'!A:A,Player_1[[#This Row],[Tournament]],'Player 2 Rounds'!C:C,Player_1[[#This Row],[Date]])&gt;0,TRUE(),FALSE())</f>
        <v>0</v>
      </c>
      <c r="K480" s="58" t="b">
        <f>IF(COUNTIFS('Player 2 Rounds'!A:A,Player_1[[#This Row],[Tournament]],'Player 2 Rounds'!C:C,Player_1[[#This Row],[Date]],'Player 2 Rounds'!D:D,Player_1[[#This Row],[Division]])&gt;0,TRUE(),FALSE())</f>
        <v>0</v>
      </c>
      <c r="L480" s="58" t="str">
        <f>RIGHT(Player_1[[#This Row],[Date]],4)</f>
        <v>2011</v>
      </c>
      <c r="M480" s="58" t="str">
        <f>LEFT(Player_1[[#This Row],[Date]],FIND("-",Player_1[[#This Row],[Date]],1)-1)</f>
        <v>15</v>
      </c>
      <c r="N480" s="58" t="str">
        <f>MID(Player_1[[#This Row],[Date]],FIND("-",Player_1[[#This Row],[Date]],1)+1,3)</f>
        <v>Jul</v>
      </c>
      <c r="O480" s="5">
        <f>DATEVALUE(Player_1[[#This Row],[Month]]&amp;" "&amp;Player_1[[#This Row],[Day]]&amp;", "&amp;Player_1[[#This Row],[Year]])</f>
        <v>40739</v>
      </c>
      <c r="P480" s="58">
        <f>COUNTIFS(A:A,Player_1[[#This Row],[Tournament]],E:E,Player_1[[#This Row],[Round]])</f>
        <v>1</v>
      </c>
      <c r="Q480" s="58" t="str">
        <f t="shared" si="7"/>
        <v>2011 King of the Lake</v>
      </c>
      <c r="R480" s="58">
        <f>SUMIFS('Player 2 Rounds'!F:F,'Player 2 Rounds'!Q:Q,Q480,'Player 2 Rounds'!E:E,E480)</f>
        <v>0</v>
      </c>
      <c r="S480" s="58">
        <f>IF(AND(Player_1[[#This Row],[Opponent Score]]&gt;0,Player_1[[#This Row],[Opponent Score]]&gt;Player_1[[#This Row],[Score]],K:K=TRUE())=TRUE(),1,0)</f>
        <v>0</v>
      </c>
    </row>
    <row r="481" spans="1:19" x14ac:dyDescent="0.25">
      <c r="A481" s="58" t="s">
        <v>1057</v>
      </c>
      <c r="B481" s="58" t="s">
        <v>12</v>
      </c>
      <c r="C481" s="58" t="s">
        <v>1058</v>
      </c>
      <c r="D481" s="58" t="s">
        <v>17</v>
      </c>
      <c r="E481" s="58">
        <v>2</v>
      </c>
      <c r="F481">
        <v>57</v>
      </c>
      <c r="G481">
        <v>1022</v>
      </c>
      <c r="H481" s="58" t="s">
        <v>11</v>
      </c>
      <c r="I481" s="58" t="s">
        <v>11</v>
      </c>
      <c r="J481" s="58" t="b">
        <f>IF(COUNTIFS('Player 2 Rounds'!A:A,Player_1[[#This Row],[Tournament]],'Player 2 Rounds'!C:C,Player_1[[#This Row],[Date]])&gt;0,TRUE(),FALSE())</f>
        <v>0</v>
      </c>
      <c r="K481" s="58" t="b">
        <f>IF(COUNTIFS('Player 2 Rounds'!A:A,Player_1[[#This Row],[Tournament]],'Player 2 Rounds'!C:C,Player_1[[#This Row],[Date]],'Player 2 Rounds'!D:D,Player_1[[#This Row],[Division]])&gt;0,TRUE(),FALSE())</f>
        <v>0</v>
      </c>
      <c r="L481" s="58" t="str">
        <f>RIGHT(Player_1[[#This Row],[Date]],4)</f>
        <v>2011</v>
      </c>
      <c r="M481" s="58" t="str">
        <f>LEFT(Player_1[[#This Row],[Date]],FIND("-",Player_1[[#This Row],[Date]],1)-1)</f>
        <v>21</v>
      </c>
      <c r="N481" s="58" t="str">
        <f>MID(Player_1[[#This Row],[Date]],FIND("-",Player_1[[#This Row],[Date]],1)+1,3)</f>
        <v>May</v>
      </c>
      <c r="O481" s="5">
        <f>DATEVALUE(Player_1[[#This Row],[Month]]&amp;" "&amp;Player_1[[#This Row],[Day]]&amp;", "&amp;Player_1[[#This Row],[Year]])</f>
        <v>40684</v>
      </c>
      <c r="P481" s="58">
        <f>COUNTIFS(A:A,Player_1[[#This Row],[Tournament]],E:E,Player_1[[#This Row],[Round]])</f>
        <v>1</v>
      </c>
      <c r="Q481" s="58" t="str">
        <f t="shared" si="7"/>
        <v>2011 Turtlecreek Open</v>
      </c>
      <c r="R481" s="58">
        <f>SUMIFS('Player 2 Rounds'!F:F,'Player 2 Rounds'!Q:Q,Q481,'Player 2 Rounds'!E:E,E481)</f>
        <v>0</v>
      </c>
      <c r="S481" s="58">
        <f>IF(AND(Player_1[[#This Row],[Opponent Score]]&gt;0,Player_1[[#This Row],[Opponent Score]]&gt;Player_1[[#This Row],[Score]],K:K=TRUE())=TRUE(),1,0)</f>
        <v>0</v>
      </c>
    </row>
    <row r="482" spans="1:19" x14ac:dyDescent="0.25">
      <c r="A482" s="58" t="s">
        <v>812</v>
      </c>
      <c r="B482" s="58" t="s">
        <v>12</v>
      </c>
      <c r="C482" s="58" t="s">
        <v>813</v>
      </c>
      <c r="D482" s="58" t="s">
        <v>17</v>
      </c>
      <c r="E482" s="58">
        <v>2</v>
      </c>
      <c r="F482">
        <v>46</v>
      </c>
      <c r="G482">
        <v>1047</v>
      </c>
      <c r="H482" s="58" t="s">
        <v>11</v>
      </c>
      <c r="I482" s="58" t="s">
        <v>11</v>
      </c>
      <c r="J482" s="58" t="b">
        <f>IF(COUNTIFS('Player 2 Rounds'!A:A,Player_1[[#This Row],[Tournament]],'Player 2 Rounds'!C:C,Player_1[[#This Row],[Date]])&gt;0,TRUE(),FALSE())</f>
        <v>0</v>
      </c>
      <c r="K482" s="58" t="b">
        <f>IF(COUNTIFS('Player 2 Rounds'!A:A,Player_1[[#This Row],[Tournament]],'Player 2 Rounds'!C:C,Player_1[[#This Row],[Date]],'Player 2 Rounds'!D:D,Player_1[[#This Row],[Division]])&gt;0,TRUE(),FALSE())</f>
        <v>0</v>
      </c>
      <c r="L482" s="58" t="str">
        <f>RIGHT(Player_1[[#This Row],[Date]],4)</f>
        <v>2011</v>
      </c>
      <c r="M482" s="58" t="str">
        <f>LEFT(Player_1[[#This Row],[Date]],FIND("-",Player_1[[#This Row],[Date]],1)-1)</f>
        <v>9</v>
      </c>
      <c r="N482" s="58" t="str">
        <f>MID(Player_1[[#This Row],[Date]],FIND("-",Player_1[[#This Row],[Date]],1)+1,3)</f>
        <v>Jul</v>
      </c>
      <c r="O482" s="5">
        <f>DATEVALUE(Player_1[[#This Row],[Month]]&amp;" "&amp;Player_1[[#This Row],[Day]]&amp;", "&amp;Player_1[[#This Row],[Year]])</f>
        <v>40733</v>
      </c>
      <c r="P482" s="58">
        <f>COUNTIFS(A:A,Player_1[[#This Row],[Tournament]],E:E,Player_1[[#This Row],[Round]])</f>
        <v>1</v>
      </c>
      <c r="Q482" s="58" t="str">
        <f t="shared" si="7"/>
        <v>2011 Canon Ball Run</v>
      </c>
      <c r="R482" s="58">
        <f>SUMIFS('Player 2 Rounds'!F:F,'Player 2 Rounds'!Q:Q,Q482,'Player 2 Rounds'!E:E,E482)</f>
        <v>0</v>
      </c>
      <c r="S482" s="58">
        <f>IF(AND(Player_1[[#This Row],[Opponent Score]]&gt;0,Player_1[[#This Row],[Opponent Score]]&gt;Player_1[[#This Row],[Score]],K:K=TRUE())=TRUE(),1,0)</f>
        <v>0</v>
      </c>
    </row>
    <row r="483" spans="1:19" x14ac:dyDescent="0.25">
      <c r="A483" s="58" t="s">
        <v>1076</v>
      </c>
      <c r="B483" s="58" t="s">
        <v>14</v>
      </c>
      <c r="C483" s="58" t="s">
        <v>1077</v>
      </c>
      <c r="D483" s="58" t="s">
        <v>17</v>
      </c>
      <c r="E483" s="58">
        <v>2</v>
      </c>
      <c r="F483">
        <v>61</v>
      </c>
      <c r="G483">
        <v>957</v>
      </c>
      <c r="H483" s="58" t="s">
        <v>11</v>
      </c>
      <c r="I483" s="58" t="s">
        <v>11</v>
      </c>
      <c r="J483" s="58" t="b">
        <f>IF(COUNTIFS('Player 2 Rounds'!A:A,Player_1[[#This Row],[Tournament]],'Player 2 Rounds'!C:C,Player_1[[#This Row],[Date]])&gt;0,TRUE(),FALSE())</f>
        <v>0</v>
      </c>
      <c r="K483" s="58" t="b">
        <f>IF(COUNTIFS('Player 2 Rounds'!A:A,Player_1[[#This Row],[Tournament]],'Player 2 Rounds'!C:C,Player_1[[#This Row],[Date]],'Player 2 Rounds'!D:D,Player_1[[#This Row],[Division]])&gt;0,TRUE(),FALSE())</f>
        <v>0</v>
      </c>
      <c r="L483" s="58" t="str">
        <f>RIGHT(Player_1[[#This Row],[Date]],4)</f>
        <v>2011</v>
      </c>
      <c r="M483" s="58" t="str">
        <f>LEFT(Player_1[[#This Row],[Date]],FIND("-",Player_1[[#This Row],[Date]],1)-1)</f>
        <v>15</v>
      </c>
      <c r="N483" s="58" t="str">
        <f>MID(Player_1[[#This Row],[Date]],FIND("-",Player_1[[#This Row],[Date]],1)+1,3)</f>
        <v>May</v>
      </c>
      <c r="O483" s="5">
        <f>DATEVALUE(Player_1[[#This Row],[Month]]&amp;" "&amp;Player_1[[#This Row],[Day]]&amp;", "&amp;Player_1[[#This Row],[Year]])</f>
        <v>40678</v>
      </c>
      <c r="P483" s="58">
        <f>COUNTIFS(A:A,Player_1[[#This Row],[Tournament]],E:E,Player_1[[#This Row],[Round]])</f>
        <v>1</v>
      </c>
      <c r="Q483" s="58" t="str">
        <f t="shared" si="7"/>
        <v>2011 Angry Squirrel - MPO, Am Women, Pro Women, MA1, Grand Masters</v>
      </c>
      <c r="R483" s="58">
        <f>SUMIFS('Player 2 Rounds'!F:F,'Player 2 Rounds'!Q:Q,Q483,'Player 2 Rounds'!E:E,E483)</f>
        <v>0</v>
      </c>
      <c r="S483" s="58">
        <f>IF(AND(Player_1[[#This Row],[Opponent Score]]&gt;0,Player_1[[#This Row],[Opponent Score]]&gt;Player_1[[#This Row],[Score]],K:K=TRUE())=TRUE(),1,0)</f>
        <v>0</v>
      </c>
    </row>
    <row r="484" spans="1:19" x14ac:dyDescent="0.25">
      <c r="A484" s="58" t="s">
        <v>228</v>
      </c>
      <c r="B484" s="58" t="s">
        <v>13</v>
      </c>
      <c r="C484" s="58" t="s">
        <v>229</v>
      </c>
      <c r="D484" s="58" t="s">
        <v>17</v>
      </c>
      <c r="E484" s="58">
        <v>2</v>
      </c>
      <c r="F484">
        <v>75</v>
      </c>
      <c r="G484">
        <v>1046</v>
      </c>
      <c r="H484" s="58" t="s">
        <v>11</v>
      </c>
      <c r="I484" s="58" t="s">
        <v>11</v>
      </c>
      <c r="J484" s="58" t="b">
        <f>IF(COUNTIFS('Player 2 Rounds'!A:A,Player_1[[#This Row],[Tournament]],'Player 2 Rounds'!C:C,Player_1[[#This Row],[Date]])&gt;0,TRUE(),FALSE())</f>
        <v>1</v>
      </c>
      <c r="K484" s="58" t="b">
        <f>IF(COUNTIFS('Player 2 Rounds'!A:A,Player_1[[#This Row],[Tournament]],'Player 2 Rounds'!C:C,Player_1[[#This Row],[Date]],'Player 2 Rounds'!D:D,Player_1[[#This Row],[Division]])&gt;0,TRUE(),FALSE())</f>
        <v>1</v>
      </c>
      <c r="L484" s="58" t="str">
        <f>RIGHT(Player_1[[#This Row],[Date]],4)</f>
        <v>2011</v>
      </c>
      <c r="M484" s="58" t="str">
        <f>LEFT(Player_1[[#This Row],[Date]],FIND("-",Player_1[[#This Row],[Date]],1)-1)</f>
        <v>9</v>
      </c>
      <c r="N484" s="58" t="str">
        <f>MID(Player_1[[#This Row],[Date]],FIND("-",Player_1[[#This Row],[Date]],1)+1,3)</f>
        <v>Aug</v>
      </c>
      <c r="O484" s="5">
        <f>DATEVALUE(Player_1[[#This Row],[Month]]&amp;" "&amp;Player_1[[#This Row],[Day]]&amp;", "&amp;Player_1[[#This Row],[Year]])</f>
        <v>40764</v>
      </c>
      <c r="P484" s="58">
        <f>COUNTIFS(A:A,Player_1[[#This Row],[Tournament]],E:E,Player_1[[#This Row],[Round]])</f>
        <v>1</v>
      </c>
      <c r="Q484" s="58" t="str">
        <f t="shared" si="7"/>
        <v>2011 PDGA Professional Disc Golf World Championships</v>
      </c>
      <c r="R484" s="58">
        <f>SUMIFS('Player 2 Rounds'!F:F,'Player 2 Rounds'!Q:Q,Q484,'Player 2 Rounds'!E:E,E484)</f>
        <v>82</v>
      </c>
      <c r="S484" s="58">
        <f>IF(AND(Player_1[[#This Row],[Opponent Score]]&gt;0,Player_1[[#This Row],[Opponent Score]]&gt;Player_1[[#This Row],[Score]],K:K=TRUE())=TRUE(),1,0)</f>
        <v>1</v>
      </c>
    </row>
    <row r="485" spans="1:19" x14ac:dyDescent="0.25">
      <c r="A485" s="58" t="s">
        <v>600</v>
      </c>
      <c r="B485" s="58" t="s">
        <v>9</v>
      </c>
      <c r="C485" s="58" t="s">
        <v>803</v>
      </c>
      <c r="D485" s="58" t="s">
        <v>17</v>
      </c>
      <c r="E485" s="58">
        <v>2</v>
      </c>
      <c r="F485">
        <v>47</v>
      </c>
      <c r="G485">
        <v>1033</v>
      </c>
      <c r="H485" s="58" t="s">
        <v>11</v>
      </c>
      <c r="I485" s="58" t="s">
        <v>11</v>
      </c>
      <c r="J485" s="58" t="b">
        <f>IF(COUNTIFS('Player 2 Rounds'!A:A,Player_1[[#This Row],[Tournament]],'Player 2 Rounds'!C:C,Player_1[[#This Row],[Date]])&gt;0,TRUE(),FALSE())</f>
        <v>0</v>
      </c>
      <c r="K485" s="58" t="b">
        <f>IF(COUNTIFS('Player 2 Rounds'!A:A,Player_1[[#This Row],[Tournament]],'Player 2 Rounds'!C:C,Player_1[[#This Row],[Date]],'Player 2 Rounds'!D:D,Player_1[[#This Row],[Division]])&gt;0,TRUE(),FALSE())</f>
        <v>0</v>
      </c>
      <c r="L485" s="58" t="str">
        <f>RIGHT(Player_1[[#This Row],[Date]],4)</f>
        <v>2011</v>
      </c>
      <c r="M485" s="58" t="str">
        <f>LEFT(Player_1[[#This Row],[Date]],FIND("-",Player_1[[#This Row],[Date]],1)-1)</f>
        <v>29</v>
      </c>
      <c r="N485" s="58" t="str">
        <f>MID(Player_1[[#This Row],[Date]],FIND("-",Player_1[[#This Row],[Date]],1)+1,3)</f>
        <v>Jul</v>
      </c>
      <c r="O485" s="5">
        <f>DATEVALUE(Player_1[[#This Row],[Month]]&amp;" "&amp;Player_1[[#This Row],[Day]]&amp;", "&amp;Player_1[[#This Row],[Year]])</f>
        <v>40753</v>
      </c>
      <c r="P485" s="58">
        <f>COUNTIFS(A:A,Player_1[[#This Row],[Tournament]],E:E,Player_1[[#This Row],[Round]])</f>
        <v>1</v>
      </c>
      <c r="Q485" s="58" t="str">
        <f t="shared" si="7"/>
        <v>2011 Santa Maria Open</v>
      </c>
      <c r="R485" s="58">
        <f>SUMIFS('Player 2 Rounds'!F:F,'Player 2 Rounds'!Q:Q,Q485,'Player 2 Rounds'!E:E,E485)</f>
        <v>0</v>
      </c>
      <c r="S485" s="58">
        <f>IF(AND(Player_1[[#This Row],[Opponent Score]]&gt;0,Player_1[[#This Row],[Opponent Score]]&gt;Player_1[[#This Row],[Score]],K:K=TRUE())=TRUE(),1,0)</f>
        <v>0</v>
      </c>
    </row>
    <row r="486" spans="1:19" x14ac:dyDescent="0.25">
      <c r="A486" s="58" t="s">
        <v>801</v>
      </c>
      <c r="B486" s="58" t="s">
        <v>14</v>
      </c>
      <c r="C486" s="58" t="s">
        <v>802</v>
      </c>
      <c r="D486" s="58" t="s">
        <v>17</v>
      </c>
      <c r="E486" s="58">
        <v>2</v>
      </c>
      <c r="F486">
        <v>59</v>
      </c>
      <c r="G486">
        <v>1053</v>
      </c>
      <c r="H486" s="58" t="s">
        <v>11</v>
      </c>
      <c r="I486" s="58" t="s">
        <v>11</v>
      </c>
      <c r="J486" s="58" t="b">
        <f>IF(COUNTIFS('Player 2 Rounds'!A:A,Player_1[[#This Row],[Tournament]],'Player 2 Rounds'!C:C,Player_1[[#This Row],[Date]])&gt;0,TRUE(),FALSE())</f>
        <v>0</v>
      </c>
      <c r="K486" s="58" t="b">
        <f>IF(COUNTIFS('Player 2 Rounds'!A:A,Player_1[[#This Row],[Tournament]],'Player 2 Rounds'!C:C,Player_1[[#This Row],[Date]],'Player 2 Rounds'!D:D,Player_1[[#This Row],[Division]])&gt;0,TRUE(),FALSE())</f>
        <v>0</v>
      </c>
      <c r="L486" s="58" t="str">
        <f>RIGHT(Player_1[[#This Row],[Date]],4)</f>
        <v>2011</v>
      </c>
      <c r="M486" s="58" t="str">
        <f>LEFT(Player_1[[#This Row],[Date]],FIND("-",Player_1[[#This Row],[Date]],1)-1)</f>
        <v>23</v>
      </c>
      <c r="N486" s="58" t="str">
        <f>MID(Player_1[[#This Row],[Date]],FIND("-",Player_1[[#This Row],[Date]],1)+1,3)</f>
        <v>Jul</v>
      </c>
      <c r="O486" s="5">
        <f>DATEVALUE(Player_1[[#This Row],[Month]]&amp;" "&amp;Player_1[[#This Row],[Day]]&amp;", "&amp;Player_1[[#This Row],[Year]])</f>
        <v>40747</v>
      </c>
      <c r="P486" s="58">
        <f>COUNTIFS(A:A,Player_1[[#This Row],[Tournament]],E:E,Player_1[[#This Row],[Round]])</f>
        <v>1</v>
      </c>
      <c r="Q486" s="58" t="str">
        <f t="shared" si="7"/>
        <v>2011 San Francisco Safari</v>
      </c>
      <c r="R486" s="58">
        <f>SUMIFS('Player 2 Rounds'!F:F,'Player 2 Rounds'!Q:Q,Q486,'Player 2 Rounds'!E:E,E486)</f>
        <v>0</v>
      </c>
      <c r="S486" s="58">
        <f>IF(AND(Player_1[[#This Row],[Opponent Score]]&gt;0,Player_1[[#This Row],[Opponent Score]]&gt;Player_1[[#This Row],[Score]],K:K=TRUE())=TRUE(),1,0)</f>
        <v>0</v>
      </c>
    </row>
    <row r="487" spans="1:19" x14ac:dyDescent="0.25">
      <c r="A487" s="58" t="s">
        <v>773</v>
      </c>
      <c r="B487" s="58" t="s">
        <v>9</v>
      </c>
      <c r="C487" s="58" t="s">
        <v>222</v>
      </c>
      <c r="D487" s="58" t="s">
        <v>17</v>
      </c>
      <c r="E487" s="58">
        <v>2</v>
      </c>
      <c r="F487">
        <v>48</v>
      </c>
      <c r="G487">
        <v>1051</v>
      </c>
      <c r="H487" s="58" t="s">
        <v>11</v>
      </c>
      <c r="I487" s="58" t="s">
        <v>11</v>
      </c>
      <c r="J487" s="58" t="b">
        <f>IF(COUNTIFS('Player 2 Rounds'!A:A,Player_1[[#This Row],[Tournament]],'Player 2 Rounds'!C:C,Player_1[[#This Row],[Date]])&gt;0,TRUE(),FALSE())</f>
        <v>0</v>
      </c>
      <c r="K487" s="58" t="b">
        <f>IF(COUNTIFS('Player 2 Rounds'!A:A,Player_1[[#This Row],[Tournament]],'Player 2 Rounds'!C:C,Player_1[[#This Row],[Date]],'Player 2 Rounds'!D:D,Player_1[[#This Row],[Division]])&gt;0,TRUE(),FALSE())</f>
        <v>0</v>
      </c>
      <c r="L487" s="58" t="str">
        <f>RIGHT(Player_1[[#This Row],[Date]],4)</f>
        <v>2011</v>
      </c>
      <c r="M487" s="58" t="str">
        <f>LEFT(Player_1[[#This Row],[Date]],FIND("-",Player_1[[#This Row],[Date]],1)-1)</f>
        <v>2</v>
      </c>
      <c r="N487" s="58" t="str">
        <f>MID(Player_1[[#This Row],[Date]],FIND("-",Player_1[[#This Row],[Date]],1)+1,3)</f>
        <v>Jul</v>
      </c>
      <c r="O487" s="5">
        <f>DATEVALUE(Player_1[[#This Row],[Month]]&amp;" "&amp;Player_1[[#This Row],[Day]]&amp;", "&amp;Player_1[[#This Row],[Year]])</f>
        <v>40726</v>
      </c>
      <c r="P487" s="58">
        <f>COUNTIFS(A:A,Player_1[[#This Row],[Tournament]],E:E,Player_1[[#This Row],[Round]])</f>
        <v>3</v>
      </c>
      <c r="Q487" s="58" t="str">
        <f t="shared" si="7"/>
        <v>2011 Fort Steilacoom Open</v>
      </c>
      <c r="R487" s="58">
        <f>SUMIFS('Player 2 Rounds'!F:F,'Player 2 Rounds'!Q:Q,Q487,'Player 2 Rounds'!E:E,E487)</f>
        <v>0</v>
      </c>
      <c r="S487" s="58">
        <f>IF(AND(Player_1[[#This Row],[Opponent Score]]&gt;0,Player_1[[#This Row],[Opponent Score]]&gt;Player_1[[#This Row],[Score]],K:K=TRUE())=TRUE(),1,0)</f>
        <v>0</v>
      </c>
    </row>
    <row r="488" spans="1:19" x14ac:dyDescent="0.25">
      <c r="A488" s="58" t="s">
        <v>890</v>
      </c>
      <c r="B488" s="58" t="s">
        <v>12</v>
      </c>
      <c r="C488" s="58" t="s">
        <v>1061</v>
      </c>
      <c r="D488" s="58" t="s">
        <v>17</v>
      </c>
      <c r="E488" s="58">
        <v>2</v>
      </c>
      <c r="F488">
        <v>52</v>
      </c>
      <c r="G488">
        <v>1012</v>
      </c>
      <c r="H488" s="58" t="s">
        <v>11</v>
      </c>
      <c r="I488" s="58" t="s">
        <v>11</v>
      </c>
      <c r="J488" s="58" t="b">
        <f>IF(COUNTIFS('Player 2 Rounds'!A:A,Player_1[[#This Row],[Tournament]],'Player 2 Rounds'!C:C,Player_1[[#This Row],[Date]])&gt;0,TRUE(),FALSE())</f>
        <v>0</v>
      </c>
      <c r="K488" s="58" t="b">
        <f>IF(COUNTIFS('Player 2 Rounds'!A:A,Player_1[[#This Row],[Tournament]],'Player 2 Rounds'!C:C,Player_1[[#This Row],[Date]],'Player 2 Rounds'!D:D,Player_1[[#This Row],[Division]])&gt;0,TRUE(),FALSE())</f>
        <v>0</v>
      </c>
      <c r="L488" s="58" t="str">
        <f>RIGHT(Player_1[[#This Row],[Date]],4)</f>
        <v>2011</v>
      </c>
      <c r="M488" s="58" t="str">
        <f>LEFT(Player_1[[#This Row],[Date]],FIND("-",Player_1[[#This Row],[Date]],1)-1)</f>
        <v>26</v>
      </c>
      <c r="N488" s="58" t="str">
        <f>MID(Player_1[[#This Row],[Date]],FIND("-",Player_1[[#This Row],[Date]],1)+1,3)</f>
        <v>May</v>
      </c>
      <c r="O488" s="5">
        <f>DATEVALUE(Player_1[[#This Row],[Month]]&amp;" "&amp;Player_1[[#This Row],[Day]]&amp;", "&amp;Player_1[[#This Row],[Year]])</f>
        <v>40689</v>
      </c>
      <c r="P488" s="58">
        <f>COUNTIFS(A:A,Player_1[[#This Row],[Tournament]],E:E,Player_1[[#This Row],[Round]])</f>
        <v>2</v>
      </c>
      <c r="Q488" s="58" t="str">
        <f t="shared" si="7"/>
        <v>2011 Darkside Championship</v>
      </c>
      <c r="R488" s="58">
        <f>SUMIFS('Player 2 Rounds'!F:F,'Player 2 Rounds'!Q:Q,Q488,'Player 2 Rounds'!E:E,E488)</f>
        <v>0</v>
      </c>
      <c r="S488" s="58">
        <f>IF(AND(Player_1[[#This Row],[Opponent Score]]&gt;0,Player_1[[#This Row],[Opponent Score]]&gt;Player_1[[#This Row],[Score]],K:K=TRUE())=TRUE(),1,0)</f>
        <v>0</v>
      </c>
    </row>
    <row r="489" spans="1:19" x14ac:dyDescent="0.25">
      <c r="A489" s="58" t="s">
        <v>70</v>
      </c>
      <c r="B489" s="58" t="s">
        <v>58</v>
      </c>
      <c r="C489" s="58" t="s">
        <v>134</v>
      </c>
      <c r="D489" s="58" t="s">
        <v>17</v>
      </c>
      <c r="E489" s="58">
        <v>2</v>
      </c>
      <c r="F489">
        <v>53</v>
      </c>
      <c r="G489">
        <v>1023</v>
      </c>
      <c r="H489" s="58" t="s">
        <v>11</v>
      </c>
      <c r="I489" s="58" t="s">
        <v>11</v>
      </c>
      <c r="J489" s="58" t="b">
        <f>IF(COUNTIFS('Player 2 Rounds'!A:A,Player_1[[#This Row],[Tournament]],'Player 2 Rounds'!C:C,Player_1[[#This Row],[Date]])&gt;0,TRUE(),FALSE())</f>
        <v>1</v>
      </c>
      <c r="K489" s="58" t="b">
        <f>IF(COUNTIFS('Player 2 Rounds'!A:A,Player_1[[#This Row],[Tournament]],'Player 2 Rounds'!C:C,Player_1[[#This Row],[Date]],'Player 2 Rounds'!D:D,Player_1[[#This Row],[Division]])&gt;0,TRUE(),FALSE())</f>
        <v>1</v>
      </c>
      <c r="L489" s="58" t="str">
        <f>RIGHT(Player_1[[#This Row],[Date]],4)</f>
        <v>2011</v>
      </c>
      <c r="M489" s="58" t="str">
        <f>LEFT(Player_1[[#This Row],[Date]],FIND("-",Player_1[[#This Row],[Date]],1)-1)</f>
        <v>10</v>
      </c>
      <c r="N489" s="58" t="str">
        <f>MID(Player_1[[#This Row],[Date]],FIND("-",Player_1[[#This Row],[Date]],1)+1,3)</f>
        <v>Jun</v>
      </c>
      <c r="O489" s="5">
        <f>DATEVALUE(Player_1[[#This Row],[Month]]&amp;" "&amp;Player_1[[#This Row],[Day]]&amp;", "&amp;Player_1[[#This Row],[Year]])</f>
        <v>40704</v>
      </c>
      <c r="P489" s="58">
        <f>COUNTIFS(A:A,Player_1[[#This Row],[Tournament]],E:E,Player_1[[#This Row],[Round]])</f>
        <v>1</v>
      </c>
      <c r="Q489" s="58" t="str">
        <f t="shared" si="7"/>
        <v>2011 Kansas City Wide Open</v>
      </c>
      <c r="R489" s="58">
        <f>SUMIFS('Player 2 Rounds'!F:F,'Player 2 Rounds'!Q:Q,Q489,'Player 2 Rounds'!E:E,E489)</f>
        <v>53</v>
      </c>
      <c r="S489" s="58">
        <f>IF(AND(Player_1[[#This Row],[Opponent Score]]&gt;0,Player_1[[#This Row],[Opponent Score]]&gt;Player_1[[#This Row],[Score]],K:K=TRUE())=TRUE(),1,0)</f>
        <v>0</v>
      </c>
    </row>
    <row r="490" spans="1:19" x14ac:dyDescent="0.25">
      <c r="A490" s="58" t="s">
        <v>76</v>
      </c>
      <c r="B490" s="58" t="s">
        <v>58</v>
      </c>
      <c r="C490" s="58" t="s">
        <v>344</v>
      </c>
      <c r="D490" s="58" t="s">
        <v>17</v>
      </c>
      <c r="E490" s="58">
        <v>2</v>
      </c>
      <c r="F490">
        <v>47</v>
      </c>
      <c r="G490">
        <v>1031</v>
      </c>
      <c r="H490" s="58" t="s">
        <v>11</v>
      </c>
      <c r="I490" s="58" t="s">
        <v>11</v>
      </c>
      <c r="J490" s="58" t="b">
        <f>IF(COUNTIFS('Player 2 Rounds'!A:A,Player_1[[#This Row],[Tournament]],'Player 2 Rounds'!C:C,Player_1[[#This Row],[Date]])&gt;0,TRUE(),FALSE())</f>
        <v>1</v>
      </c>
      <c r="K490" s="58" t="b">
        <f>IF(COUNTIFS('Player 2 Rounds'!A:A,Player_1[[#This Row],[Tournament]],'Player 2 Rounds'!C:C,Player_1[[#This Row],[Date]],'Player 2 Rounds'!D:D,Player_1[[#This Row],[Division]])&gt;0,TRUE(),FALSE())</f>
        <v>1</v>
      </c>
      <c r="L490" s="58" t="str">
        <f>RIGHT(Player_1[[#This Row],[Date]],4)</f>
        <v>2011</v>
      </c>
      <c r="M490" s="58" t="str">
        <f>LEFT(Player_1[[#This Row],[Date]],FIND("-",Player_1[[#This Row],[Date]],1)-1)</f>
        <v>4</v>
      </c>
      <c r="N490" s="58" t="str">
        <f>MID(Player_1[[#This Row],[Date]],FIND("-",Player_1[[#This Row],[Date]],1)+1,3)</f>
        <v>Jun</v>
      </c>
      <c r="O490" s="5">
        <f>DATEVALUE(Player_1[[#This Row],[Month]]&amp;" "&amp;Player_1[[#This Row],[Day]]&amp;", "&amp;Player_1[[#This Row],[Year]])</f>
        <v>40698</v>
      </c>
      <c r="P490" s="58">
        <f>COUNTIFS(A:A,Player_1[[#This Row],[Tournament]],E:E,Player_1[[#This Row],[Round]])</f>
        <v>4</v>
      </c>
      <c r="Q490" s="58" t="str">
        <f t="shared" si="7"/>
        <v>2011 Brent Hambrick Memorial Open</v>
      </c>
      <c r="R490" s="58">
        <f>SUMIFS('Player 2 Rounds'!F:F,'Player 2 Rounds'!Q:Q,Q490,'Player 2 Rounds'!E:E,E490)</f>
        <v>49</v>
      </c>
      <c r="S490" s="58">
        <f>IF(AND(Player_1[[#This Row],[Opponent Score]]&gt;0,Player_1[[#This Row],[Opponent Score]]&gt;Player_1[[#This Row],[Score]],K:K=TRUE())=TRUE(),1,0)</f>
        <v>1</v>
      </c>
    </row>
    <row r="491" spans="1:19" x14ac:dyDescent="0.25">
      <c r="A491" s="58" t="s">
        <v>223</v>
      </c>
      <c r="B491" s="58" t="s">
        <v>164</v>
      </c>
      <c r="C491" s="58" t="s">
        <v>224</v>
      </c>
      <c r="D491" s="58" t="s">
        <v>17</v>
      </c>
      <c r="E491" s="58">
        <v>2</v>
      </c>
      <c r="F491">
        <v>61</v>
      </c>
      <c r="G491">
        <v>977</v>
      </c>
      <c r="H491" s="58" t="s">
        <v>11</v>
      </c>
      <c r="I491" s="58" t="s">
        <v>11</v>
      </c>
      <c r="J491" s="58" t="b">
        <f>IF(COUNTIFS('Player 2 Rounds'!A:A,Player_1[[#This Row],[Tournament]],'Player 2 Rounds'!C:C,Player_1[[#This Row],[Date]])&gt;0,TRUE(),FALSE())</f>
        <v>1</v>
      </c>
      <c r="K491" s="58" t="b">
        <f>IF(COUNTIFS('Player 2 Rounds'!A:A,Player_1[[#This Row],[Tournament]],'Player 2 Rounds'!C:C,Player_1[[#This Row],[Date]],'Player 2 Rounds'!D:D,Player_1[[#This Row],[Division]])&gt;0,TRUE(),FALSE())</f>
        <v>1</v>
      </c>
      <c r="L491" s="58" t="str">
        <f>RIGHT(Player_1[[#This Row],[Date]],4)</f>
        <v>2011</v>
      </c>
      <c r="M491" s="58" t="str">
        <f>LEFT(Player_1[[#This Row],[Date]],FIND("-",Player_1[[#This Row],[Date]],1)-1)</f>
        <v>17</v>
      </c>
      <c r="N491" s="58" t="str">
        <f>MID(Player_1[[#This Row],[Date]],FIND("-",Player_1[[#This Row],[Date]],1)+1,3)</f>
        <v>Jun</v>
      </c>
      <c r="O491" s="5">
        <f>DATEVALUE(Player_1[[#This Row],[Month]]&amp;" "&amp;Player_1[[#This Row],[Day]]&amp;", "&amp;Player_1[[#This Row],[Year]])</f>
        <v>40711</v>
      </c>
      <c r="P491" s="58">
        <f>COUNTIFS(A:A,Player_1[[#This Row],[Tournament]],E:E,Player_1[[#This Row],[Round]])</f>
        <v>1</v>
      </c>
      <c r="Q491" s="58" t="str">
        <f t="shared" si="7"/>
        <v>2011 Summertime Open</v>
      </c>
      <c r="R491" s="58">
        <f>SUMIFS('Player 2 Rounds'!F:F,'Player 2 Rounds'!Q:Q,Q491,'Player 2 Rounds'!E:E,E491)</f>
        <v>56</v>
      </c>
      <c r="S491" s="58">
        <f>IF(AND(Player_1[[#This Row],[Opponent Score]]&gt;0,Player_1[[#This Row],[Opponent Score]]&gt;Player_1[[#This Row],[Score]],K:K=TRUE())=TRUE(),1,0)</f>
        <v>0</v>
      </c>
    </row>
    <row r="492" spans="1:19" x14ac:dyDescent="0.25">
      <c r="A492" s="58" t="s">
        <v>882</v>
      </c>
      <c r="B492" s="58" t="s">
        <v>12</v>
      </c>
      <c r="C492" s="58" t="s">
        <v>1056</v>
      </c>
      <c r="D492" s="58" t="s">
        <v>17</v>
      </c>
      <c r="E492" s="58">
        <v>2</v>
      </c>
      <c r="F492">
        <v>51</v>
      </c>
      <c r="G492">
        <v>1006</v>
      </c>
      <c r="H492" s="58" t="s">
        <v>11</v>
      </c>
      <c r="I492" s="58" t="s">
        <v>11</v>
      </c>
      <c r="J492" s="58" t="b">
        <f>IF(COUNTIFS('Player 2 Rounds'!A:A,Player_1[[#This Row],[Tournament]],'Player 2 Rounds'!C:C,Player_1[[#This Row],[Date]])&gt;0,TRUE(),FALSE())</f>
        <v>0</v>
      </c>
      <c r="K492" s="58" t="b">
        <f>IF(COUNTIFS('Player 2 Rounds'!A:A,Player_1[[#This Row],[Tournament]],'Player 2 Rounds'!C:C,Player_1[[#This Row],[Date]],'Player 2 Rounds'!D:D,Player_1[[#This Row],[Division]])&gt;0,TRUE(),FALSE())</f>
        <v>0</v>
      </c>
      <c r="L492" s="58" t="str">
        <f>RIGHT(Player_1[[#This Row],[Date]],4)</f>
        <v>2011</v>
      </c>
      <c r="M492" s="58" t="str">
        <f>LEFT(Player_1[[#This Row],[Date]],FIND("-",Player_1[[#This Row],[Date]],1)-1)</f>
        <v>24</v>
      </c>
      <c r="N492" s="58" t="str">
        <f>MID(Player_1[[#This Row],[Date]],FIND("-",Player_1[[#This Row],[Date]],1)+1,3)</f>
        <v>May</v>
      </c>
      <c r="O492" s="5">
        <f>DATEVALUE(Player_1[[#This Row],[Month]]&amp;" "&amp;Player_1[[#This Row],[Day]]&amp;", "&amp;Player_1[[#This Row],[Year]])</f>
        <v>40687</v>
      </c>
      <c r="P492" s="58">
        <f>COUNTIFS(A:A,Player_1[[#This Row],[Tournament]],E:E,Player_1[[#This Row],[Round]])</f>
        <v>2</v>
      </c>
      <c r="Q492" s="58" t="str">
        <f t="shared" si="7"/>
        <v>2011 Sunnyside Championship</v>
      </c>
      <c r="R492" s="58">
        <f>SUMIFS('Player 2 Rounds'!F:F,'Player 2 Rounds'!Q:Q,Q492,'Player 2 Rounds'!E:E,E492)</f>
        <v>0</v>
      </c>
      <c r="S492" s="58">
        <f>IF(AND(Player_1[[#This Row],[Opponent Score]]&gt;0,Player_1[[#This Row],[Opponent Score]]&gt;Player_1[[#This Row],[Score]],K:K=TRUE())=TRUE(),1,0)</f>
        <v>0</v>
      </c>
    </row>
    <row r="493" spans="1:19" x14ac:dyDescent="0.25">
      <c r="A493" s="58" t="s">
        <v>81</v>
      </c>
      <c r="B493" s="58" t="s">
        <v>58</v>
      </c>
      <c r="C493" s="58" t="s">
        <v>227</v>
      </c>
      <c r="D493" s="58" t="s">
        <v>17</v>
      </c>
      <c r="E493" s="58">
        <v>2</v>
      </c>
      <c r="F493">
        <v>58</v>
      </c>
      <c r="G493">
        <v>1008</v>
      </c>
      <c r="H493" s="58" t="s">
        <v>11</v>
      </c>
      <c r="I493" s="58" t="s">
        <v>11</v>
      </c>
      <c r="J493" s="58" t="b">
        <f>IF(COUNTIFS('Player 2 Rounds'!A:A,Player_1[[#This Row],[Tournament]],'Player 2 Rounds'!C:C,Player_1[[#This Row],[Date]])&gt;0,TRUE(),FALSE())</f>
        <v>1</v>
      </c>
      <c r="K493" s="58" t="b">
        <f>IF(COUNTIFS('Player 2 Rounds'!A:A,Player_1[[#This Row],[Tournament]],'Player 2 Rounds'!C:C,Player_1[[#This Row],[Date]],'Player 2 Rounds'!D:D,Player_1[[#This Row],[Division]])&gt;0,TRUE(),FALSE())</f>
        <v>1</v>
      </c>
      <c r="L493" s="58" t="str">
        <f>RIGHT(Player_1[[#This Row],[Date]],4)</f>
        <v>2011</v>
      </c>
      <c r="M493" s="58" t="str">
        <f>LEFT(Player_1[[#This Row],[Date]],FIND("-",Player_1[[#This Row],[Date]],1)-1)</f>
        <v>24</v>
      </c>
      <c r="N493" s="58" t="str">
        <f>MID(Player_1[[#This Row],[Date]],FIND("-",Player_1[[#This Row],[Date]],1)+1,3)</f>
        <v>Jun</v>
      </c>
      <c r="O493" s="5">
        <f>DATEVALUE(Player_1[[#This Row],[Month]]&amp;" "&amp;Player_1[[#This Row],[Day]]&amp;", "&amp;Player_1[[#This Row],[Year]])</f>
        <v>40718</v>
      </c>
      <c r="P493" s="58">
        <f>COUNTIFS(A:A,Player_1[[#This Row],[Tournament]],E:E,Player_1[[#This Row],[Round]])</f>
        <v>3</v>
      </c>
      <c r="Q493" s="58" t="str">
        <f t="shared" si="7"/>
        <v>2011 Beaver State Fling</v>
      </c>
      <c r="R493" s="58">
        <f>SUMIFS('Player 2 Rounds'!F:F,'Player 2 Rounds'!Q:Q,Q493,'Player 2 Rounds'!E:E,E493)</f>
        <v>55</v>
      </c>
      <c r="S493" s="58">
        <f>IF(AND(Player_1[[#This Row],[Opponent Score]]&gt;0,Player_1[[#This Row],[Opponent Score]]&gt;Player_1[[#This Row],[Score]],K:K=TRUE())=TRUE(),1,0)</f>
        <v>0</v>
      </c>
    </row>
    <row r="494" spans="1:19" x14ac:dyDescent="0.25">
      <c r="A494" s="58" t="s">
        <v>1062</v>
      </c>
      <c r="B494" s="58" t="s">
        <v>12</v>
      </c>
      <c r="C494" s="58" t="s">
        <v>1063</v>
      </c>
      <c r="D494" s="58" t="s">
        <v>17</v>
      </c>
      <c r="E494" s="58">
        <v>2</v>
      </c>
      <c r="F494">
        <v>60</v>
      </c>
      <c r="G494">
        <v>1012</v>
      </c>
      <c r="H494" s="58" t="s">
        <v>11</v>
      </c>
      <c r="I494" s="58" t="s">
        <v>11</v>
      </c>
      <c r="J494" s="58" t="b">
        <f>IF(COUNTIFS('Player 2 Rounds'!A:A,Player_1[[#This Row],[Tournament]],'Player 2 Rounds'!C:C,Player_1[[#This Row],[Date]])&gt;0,TRUE(),FALSE())</f>
        <v>0</v>
      </c>
      <c r="K494" s="58" t="b">
        <f>IF(COUNTIFS('Player 2 Rounds'!A:A,Player_1[[#This Row],[Tournament]],'Player 2 Rounds'!C:C,Player_1[[#This Row],[Date]],'Player 2 Rounds'!D:D,Player_1[[#This Row],[Division]])&gt;0,TRUE(),FALSE())</f>
        <v>0</v>
      </c>
      <c r="L494" s="58" t="str">
        <f>RIGHT(Player_1[[#This Row],[Date]],4)</f>
        <v>2011</v>
      </c>
      <c r="M494" s="58" t="str">
        <f>LEFT(Player_1[[#This Row],[Date]],FIND("-",Player_1[[#This Row],[Date]],1)-1)</f>
        <v>25</v>
      </c>
      <c r="N494" s="58" t="str">
        <f>MID(Player_1[[#This Row],[Date]],FIND("-",Player_1[[#This Row],[Date]],1)+1,3)</f>
        <v>May</v>
      </c>
      <c r="O494" s="5">
        <f>DATEVALUE(Player_1[[#This Row],[Month]]&amp;" "&amp;Player_1[[#This Row],[Day]]&amp;", "&amp;Player_1[[#This Row],[Year]])</f>
        <v>40688</v>
      </c>
      <c r="P494" s="58">
        <f>COUNTIFS(A:A,Player_1[[#This Row],[Tournament]],E:E,Player_1[[#This Row],[Round]])</f>
        <v>1</v>
      </c>
      <c r="Q494" s="58" t="str">
        <f t="shared" si="7"/>
        <v>2011 Loriella Open</v>
      </c>
      <c r="R494" s="58">
        <f>SUMIFS('Player 2 Rounds'!F:F,'Player 2 Rounds'!Q:Q,Q494,'Player 2 Rounds'!E:E,E494)</f>
        <v>0</v>
      </c>
      <c r="S494" s="58">
        <f>IF(AND(Player_1[[#This Row],[Opponent Score]]&gt;0,Player_1[[#This Row],[Opponent Score]]&gt;Player_1[[#This Row],[Score]],K:K=TRUE())=TRUE(),1,0)</f>
        <v>0</v>
      </c>
    </row>
    <row r="495" spans="1:19" x14ac:dyDescent="0.25">
      <c r="A495" s="58" t="s">
        <v>1066</v>
      </c>
      <c r="B495" s="58" t="s">
        <v>9</v>
      </c>
      <c r="C495" s="58" t="s">
        <v>61</v>
      </c>
      <c r="D495" s="58" t="s">
        <v>17</v>
      </c>
      <c r="E495" s="58">
        <v>2</v>
      </c>
      <c r="F495">
        <v>56</v>
      </c>
      <c r="G495">
        <v>1004</v>
      </c>
      <c r="H495" s="58" t="s">
        <v>11</v>
      </c>
      <c r="I495" s="58" t="s">
        <v>11</v>
      </c>
      <c r="J495" s="58" t="b">
        <f>IF(COUNTIFS('Player 2 Rounds'!A:A,Player_1[[#This Row],[Tournament]],'Player 2 Rounds'!C:C,Player_1[[#This Row],[Date]])&gt;0,TRUE(),FALSE())</f>
        <v>0</v>
      </c>
      <c r="K495" s="58" t="b">
        <f>IF(COUNTIFS('Player 2 Rounds'!A:A,Player_1[[#This Row],[Tournament]],'Player 2 Rounds'!C:C,Player_1[[#This Row],[Date]],'Player 2 Rounds'!D:D,Player_1[[#This Row],[Division]])&gt;0,TRUE(),FALSE())</f>
        <v>0</v>
      </c>
      <c r="L495" s="58" t="str">
        <f>RIGHT(Player_1[[#This Row],[Date]],4)</f>
        <v>2011</v>
      </c>
      <c r="M495" s="58" t="str">
        <f>LEFT(Player_1[[#This Row],[Date]],FIND("-",Player_1[[#This Row],[Date]],1)-1)</f>
        <v>7</v>
      </c>
      <c r="N495" s="58" t="str">
        <f>MID(Player_1[[#This Row],[Date]],FIND("-",Player_1[[#This Row],[Date]],1)+1,3)</f>
        <v>May</v>
      </c>
      <c r="O495" s="5">
        <f>DATEVALUE(Player_1[[#This Row],[Month]]&amp;" "&amp;Player_1[[#This Row],[Day]]&amp;", "&amp;Player_1[[#This Row],[Year]])</f>
        <v>40670</v>
      </c>
      <c r="P495" s="58">
        <f>COUNTIFS(A:A,Player_1[[#This Row],[Tournament]],E:E,Player_1[[#This Row],[Round]])</f>
        <v>1</v>
      </c>
      <c r="Q495" s="58" t="str">
        <f t="shared" si="7"/>
        <v>2011 Seneca Creek Soiree</v>
      </c>
      <c r="R495" s="58">
        <f>SUMIFS('Player 2 Rounds'!F:F,'Player 2 Rounds'!Q:Q,Q495,'Player 2 Rounds'!E:E,E495)</f>
        <v>0</v>
      </c>
      <c r="S495" s="58">
        <f>IF(AND(Player_1[[#This Row],[Opponent Score]]&gt;0,Player_1[[#This Row],[Opponent Score]]&gt;Player_1[[#This Row],[Score]],K:K=TRUE())=TRUE(),1,0)</f>
        <v>0</v>
      </c>
    </row>
    <row r="496" spans="1:19" x14ac:dyDescent="0.25">
      <c r="A496" s="58" t="s">
        <v>1035</v>
      </c>
      <c r="B496" s="58" t="s">
        <v>14</v>
      </c>
      <c r="C496" s="58" t="s">
        <v>1036</v>
      </c>
      <c r="D496" s="58" t="s">
        <v>17</v>
      </c>
      <c r="E496" s="58">
        <v>2</v>
      </c>
      <c r="F496">
        <v>52</v>
      </c>
      <c r="G496">
        <v>1023</v>
      </c>
      <c r="H496" s="58" t="s">
        <v>11</v>
      </c>
      <c r="I496" s="58" t="s">
        <v>11</v>
      </c>
      <c r="J496" s="58" t="b">
        <f>IF(COUNTIFS('Player 2 Rounds'!A:A,Player_1[[#This Row],[Tournament]],'Player 2 Rounds'!C:C,Player_1[[#This Row],[Date]])&gt;0,TRUE(),FALSE())</f>
        <v>0</v>
      </c>
      <c r="K496" s="58" t="b">
        <f>IF(COUNTIFS('Player 2 Rounds'!A:A,Player_1[[#This Row],[Tournament]],'Player 2 Rounds'!C:C,Player_1[[#This Row],[Date]],'Player 2 Rounds'!D:D,Player_1[[#This Row],[Division]])&gt;0,TRUE(),FALSE())</f>
        <v>0</v>
      </c>
      <c r="L496" s="58" t="str">
        <f>RIGHT(Player_1[[#This Row],[Date]],4)</f>
        <v>2011</v>
      </c>
      <c r="M496" s="58" t="str">
        <f>LEFT(Player_1[[#This Row],[Date]],FIND("-",Player_1[[#This Row],[Date]],1)-1)</f>
        <v>10</v>
      </c>
      <c r="N496" s="58" t="str">
        <f>MID(Player_1[[#This Row],[Date]],FIND("-",Player_1[[#This Row],[Date]],1)+1,3)</f>
        <v>Apr</v>
      </c>
      <c r="O496" s="5">
        <f>DATEVALUE(Player_1[[#This Row],[Month]]&amp;" "&amp;Player_1[[#This Row],[Day]]&amp;", "&amp;Player_1[[#This Row],[Year]])</f>
        <v>40643</v>
      </c>
      <c r="P496" s="58">
        <f>COUNTIFS(A:A,Player_1[[#This Row],[Tournament]],E:E,Player_1[[#This Row],[Round]])</f>
        <v>1</v>
      </c>
      <c r="Q496" s="58" t="str">
        <f t="shared" si="7"/>
        <v>2011 Champion Creek Challenge</v>
      </c>
      <c r="R496" s="58">
        <f>SUMIFS('Player 2 Rounds'!F:F,'Player 2 Rounds'!Q:Q,Q496,'Player 2 Rounds'!E:E,E496)</f>
        <v>0</v>
      </c>
      <c r="S496" s="58">
        <f>IF(AND(Player_1[[#This Row],[Opponent Score]]&gt;0,Player_1[[#This Row],[Opponent Score]]&gt;Player_1[[#This Row],[Score]],K:K=TRUE())=TRUE(),1,0)</f>
        <v>0</v>
      </c>
    </row>
    <row r="497" spans="1:19" x14ac:dyDescent="0.25">
      <c r="A497" s="58" t="s">
        <v>829</v>
      </c>
      <c r="B497" s="58" t="s">
        <v>14</v>
      </c>
      <c r="C497" s="58" t="s">
        <v>830</v>
      </c>
      <c r="D497" s="58" t="s">
        <v>17</v>
      </c>
      <c r="E497" s="58">
        <v>2</v>
      </c>
      <c r="F497">
        <v>47</v>
      </c>
      <c r="G497">
        <v>1056</v>
      </c>
      <c r="H497" s="58" t="s">
        <v>11</v>
      </c>
      <c r="I497" s="58" t="s">
        <v>11</v>
      </c>
      <c r="J497" s="58" t="b">
        <f>IF(COUNTIFS('Player 2 Rounds'!A:A,Player_1[[#This Row],[Tournament]],'Player 2 Rounds'!C:C,Player_1[[#This Row],[Date]])&gt;0,TRUE(),FALSE())</f>
        <v>0</v>
      </c>
      <c r="K497" s="58" t="b">
        <f>IF(COUNTIFS('Player 2 Rounds'!A:A,Player_1[[#This Row],[Tournament]],'Player 2 Rounds'!C:C,Player_1[[#This Row],[Date]],'Player 2 Rounds'!D:D,Player_1[[#This Row],[Division]])&gt;0,TRUE(),FALSE())</f>
        <v>0</v>
      </c>
      <c r="L497" s="58" t="str">
        <f>RIGHT(Player_1[[#This Row],[Date]],4)</f>
        <v>2011</v>
      </c>
      <c r="M497" s="58" t="str">
        <f>LEFT(Player_1[[#This Row],[Date]],FIND("-",Player_1[[#This Row],[Date]],1)-1)</f>
        <v>15</v>
      </c>
      <c r="N497" s="58" t="str">
        <f>MID(Player_1[[#This Row],[Date]],FIND("-",Player_1[[#This Row],[Date]],1)+1,3)</f>
        <v>Oct</v>
      </c>
      <c r="O497" s="5">
        <f>DATEVALUE(Player_1[[#This Row],[Month]]&amp;" "&amp;Player_1[[#This Row],[Day]]&amp;", "&amp;Player_1[[#This Row],[Year]])</f>
        <v>40831</v>
      </c>
      <c r="P497" s="58">
        <f>COUNTIFS(A:A,Player_1[[#This Row],[Tournament]],E:E,Player_1[[#This Row],[Round]])</f>
        <v>1</v>
      </c>
      <c r="Q497" s="58" t="str">
        <f t="shared" si="7"/>
        <v>2011 Spike Hyzer Presents: The 26th Sneeky Pete Classic</v>
      </c>
      <c r="R497" s="58">
        <f>SUMIFS('Player 2 Rounds'!F:F,'Player 2 Rounds'!Q:Q,Q497,'Player 2 Rounds'!E:E,E497)</f>
        <v>0</v>
      </c>
      <c r="S497" s="58">
        <f>IF(AND(Player_1[[#This Row],[Opponent Score]]&gt;0,Player_1[[#This Row],[Opponent Score]]&gt;Player_1[[#This Row],[Score]],K:K=TRUE())=TRUE(),1,0)</f>
        <v>0</v>
      </c>
    </row>
    <row r="498" spans="1:19" x14ac:dyDescent="0.25">
      <c r="A498" s="58" t="s">
        <v>827</v>
      </c>
      <c r="B498" s="58" t="s">
        <v>12</v>
      </c>
      <c r="C498" s="58" t="s">
        <v>828</v>
      </c>
      <c r="D498" s="58" t="s">
        <v>17</v>
      </c>
      <c r="E498" s="58">
        <v>2</v>
      </c>
      <c r="F498">
        <v>56</v>
      </c>
      <c r="G498">
        <v>1027</v>
      </c>
      <c r="H498" s="58" t="s">
        <v>11</v>
      </c>
      <c r="I498" s="58" t="s">
        <v>11</v>
      </c>
      <c r="J498" s="58" t="b">
        <f>IF(COUNTIFS('Player 2 Rounds'!A:A,Player_1[[#This Row],[Tournament]],'Player 2 Rounds'!C:C,Player_1[[#This Row],[Date]])&gt;0,TRUE(),FALSE())</f>
        <v>0</v>
      </c>
      <c r="K498" s="58" t="b">
        <f>IF(COUNTIFS('Player 2 Rounds'!A:A,Player_1[[#This Row],[Tournament]],'Player 2 Rounds'!C:C,Player_1[[#This Row],[Date]],'Player 2 Rounds'!D:D,Player_1[[#This Row],[Division]])&gt;0,TRUE(),FALSE())</f>
        <v>0</v>
      </c>
      <c r="L498" s="58" t="str">
        <f>RIGHT(Player_1[[#This Row],[Date]],4)</f>
        <v>2011</v>
      </c>
      <c r="M498" s="58" t="str">
        <f>LEFT(Player_1[[#This Row],[Date]],FIND("-",Player_1[[#This Row],[Date]],1)-1)</f>
        <v>9</v>
      </c>
      <c r="N498" s="58" t="str">
        <f>MID(Player_1[[#This Row],[Date]],FIND("-",Player_1[[#This Row],[Date]],1)+1,3)</f>
        <v>Oct</v>
      </c>
      <c r="O498" s="5">
        <f>DATEVALUE(Player_1[[#This Row],[Month]]&amp;" "&amp;Player_1[[#This Row],[Day]]&amp;", "&amp;Player_1[[#This Row],[Year]])</f>
        <v>40825</v>
      </c>
      <c r="P498" s="58">
        <f>COUNTIFS(A:A,Player_1[[#This Row],[Tournament]],E:E,Player_1[[#This Row],[Round]])</f>
        <v>1</v>
      </c>
      <c r="Q498" s="58" t="str">
        <f t="shared" si="7"/>
        <v>2011 The Battle of Stoney Hill</v>
      </c>
      <c r="R498" s="58">
        <f>SUMIFS('Player 2 Rounds'!F:F,'Player 2 Rounds'!Q:Q,Q498,'Player 2 Rounds'!E:E,E498)</f>
        <v>0</v>
      </c>
      <c r="S498" s="58">
        <f>IF(AND(Player_1[[#This Row],[Opponent Score]]&gt;0,Player_1[[#This Row],[Opponent Score]]&gt;Player_1[[#This Row],[Score]],K:K=TRUE())=TRUE(),1,0)</f>
        <v>0</v>
      </c>
    </row>
    <row r="499" spans="1:19" x14ac:dyDescent="0.25">
      <c r="A499" s="58" t="s">
        <v>823</v>
      </c>
      <c r="B499" s="58" t="s">
        <v>9</v>
      </c>
      <c r="C499" s="58" t="s">
        <v>824</v>
      </c>
      <c r="D499" s="58" t="s">
        <v>17</v>
      </c>
      <c r="E499" s="58">
        <v>2</v>
      </c>
      <c r="F499">
        <v>51</v>
      </c>
      <c r="G499">
        <v>1009</v>
      </c>
      <c r="H499" s="58" t="s">
        <v>11</v>
      </c>
      <c r="I499" s="58" t="s">
        <v>11</v>
      </c>
      <c r="J499" s="58" t="b">
        <f>IF(COUNTIFS('Player 2 Rounds'!A:A,Player_1[[#This Row],[Tournament]],'Player 2 Rounds'!C:C,Player_1[[#This Row],[Date]])&gt;0,TRUE(),FALSE())</f>
        <v>0</v>
      </c>
      <c r="K499" s="58" t="b">
        <f>IF(COUNTIFS('Player 2 Rounds'!A:A,Player_1[[#This Row],[Tournament]],'Player 2 Rounds'!C:C,Player_1[[#This Row],[Date]],'Player 2 Rounds'!D:D,Player_1[[#This Row],[Division]])&gt;0,TRUE(),FALSE())</f>
        <v>0</v>
      </c>
      <c r="L499" s="58" t="str">
        <f>RIGHT(Player_1[[#This Row],[Date]],4)</f>
        <v>2011</v>
      </c>
      <c r="M499" s="58" t="str">
        <f>LEFT(Player_1[[#This Row],[Date]],FIND("-",Player_1[[#This Row],[Date]],1)-1)</f>
        <v>29</v>
      </c>
      <c r="N499" s="58" t="str">
        <f>MID(Player_1[[#This Row],[Date]],FIND("-",Player_1[[#This Row],[Date]],1)+1,3)</f>
        <v>Oct</v>
      </c>
      <c r="O499" s="5">
        <f>DATEVALUE(Player_1[[#This Row],[Month]]&amp;" "&amp;Player_1[[#This Row],[Day]]&amp;", "&amp;Player_1[[#This Row],[Year]])</f>
        <v>40845</v>
      </c>
      <c r="P499" s="58">
        <f>COUNTIFS(A:A,Player_1[[#This Row],[Tournament]],E:E,Player_1[[#This Row],[Round]])</f>
        <v>1</v>
      </c>
      <c r="Q499" s="58" t="str">
        <f t="shared" si="7"/>
        <v>2011 Oklahoma Open - Pro &amp; Adv</v>
      </c>
      <c r="R499" s="58">
        <f>SUMIFS('Player 2 Rounds'!F:F,'Player 2 Rounds'!Q:Q,Q499,'Player 2 Rounds'!E:E,E499)</f>
        <v>0</v>
      </c>
      <c r="S499" s="58">
        <f>IF(AND(Player_1[[#This Row],[Opponent Score]]&gt;0,Player_1[[#This Row],[Opponent Score]]&gt;Player_1[[#This Row],[Score]],K:K=TRUE())=TRUE(),1,0)</f>
        <v>0</v>
      </c>
    </row>
    <row r="500" spans="1:19" x14ac:dyDescent="0.25">
      <c r="A500" s="58" t="s">
        <v>89</v>
      </c>
      <c r="B500" s="58" t="s">
        <v>14</v>
      </c>
      <c r="C500" s="58" t="s">
        <v>117</v>
      </c>
      <c r="D500" s="58" t="s">
        <v>17</v>
      </c>
      <c r="E500" s="58">
        <v>2</v>
      </c>
      <c r="F500">
        <v>59</v>
      </c>
      <c r="G500">
        <v>1014</v>
      </c>
      <c r="H500" s="58" t="s">
        <v>11</v>
      </c>
      <c r="I500" s="58" t="s">
        <v>11</v>
      </c>
      <c r="J500" s="58" t="b">
        <f>IF(COUNTIFS('Player 2 Rounds'!A:A,Player_1[[#This Row],[Tournament]],'Player 2 Rounds'!C:C,Player_1[[#This Row],[Date]])&gt;0,TRUE(),FALSE())</f>
        <v>1</v>
      </c>
      <c r="K500" s="58" t="b">
        <f>IF(COUNTIFS('Player 2 Rounds'!A:A,Player_1[[#This Row],[Tournament]],'Player 2 Rounds'!C:C,Player_1[[#This Row],[Date]],'Player 2 Rounds'!D:D,Player_1[[#This Row],[Division]])&gt;0,TRUE(),FALSE())</f>
        <v>1</v>
      </c>
      <c r="L500" s="58" t="str">
        <f>RIGHT(Player_1[[#This Row],[Date]],4)</f>
        <v>2011</v>
      </c>
      <c r="M500" s="58" t="str">
        <f>LEFT(Player_1[[#This Row],[Date]],FIND("-",Player_1[[#This Row],[Date]],1)-1)</f>
        <v>12</v>
      </c>
      <c r="N500" s="58" t="str">
        <f>MID(Player_1[[#This Row],[Date]],FIND("-",Player_1[[#This Row],[Date]],1)+1,3)</f>
        <v>Nov</v>
      </c>
      <c r="O500" s="5">
        <f>DATEVALUE(Player_1[[#This Row],[Month]]&amp;" "&amp;Player_1[[#This Row],[Day]]&amp;", "&amp;Player_1[[#This Row],[Year]])</f>
        <v>40859</v>
      </c>
      <c r="P500" s="58">
        <f>COUNTIFS(A:A,Player_1[[#This Row],[Tournament]],E:E,Player_1[[#This Row],[Round]])</f>
        <v>1</v>
      </c>
      <c r="Q500" s="58" t="str">
        <f t="shared" si="7"/>
        <v>2011 Moccasin Lake Open</v>
      </c>
      <c r="R500" s="58">
        <f>SUMIFS('Player 2 Rounds'!F:F,'Player 2 Rounds'!Q:Q,Q500,'Player 2 Rounds'!E:E,E500)</f>
        <v>53</v>
      </c>
      <c r="S500" s="58">
        <f>IF(AND(Player_1[[#This Row],[Opponent Score]]&gt;0,Player_1[[#This Row],[Opponent Score]]&gt;Player_1[[#This Row],[Score]],K:K=TRUE())=TRUE(),1,0)</f>
        <v>0</v>
      </c>
    </row>
    <row r="501" spans="1:19" x14ac:dyDescent="0.25">
      <c r="A501" s="58" t="s">
        <v>825</v>
      </c>
      <c r="B501" s="58" t="s">
        <v>9</v>
      </c>
      <c r="C501" s="58" t="s">
        <v>197</v>
      </c>
      <c r="D501" s="58" t="s">
        <v>17</v>
      </c>
      <c r="E501" s="58">
        <v>2</v>
      </c>
      <c r="F501">
        <v>67</v>
      </c>
      <c r="G501">
        <v>978</v>
      </c>
      <c r="H501" s="58" t="s">
        <v>11</v>
      </c>
      <c r="I501" s="58" t="s">
        <v>11</v>
      </c>
      <c r="J501" s="58" t="b">
        <f>IF(COUNTIFS('Player 2 Rounds'!A:A,Player_1[[#This Row],[Tournament]],'Player 2 Rounds'!C:C,Player_1[[#This Row],[Date]])&gt;0,TRUE(),FALSE())</f>
        <v>0</v>
      </c>
      <c r="K501" s="58" t="b">
        <f>IF(COUNTIFS('Player 2 Rounds'!A:A,Player_1[[#This Row],[Tournament]],'Player 2 Rounds'!C:C,Player_1[[#This Row],[Date]],'Player 2 Rounds'!D:D,Player_1[[#This Row],[Division]])&gt;0,TRUE(),FALSE())</f>
        <v>0</v>
      </c>
      <c r="L501" s="58" t="str">
        <f>RIGHT(Player_1[[#This Row],[Date]],4)</f>
        <v>2011</v>
      </c>
      <c r="M501" s="58" t="str">
        <f>LEFT(Player_1[[#This Row],[Date]],FIND("-",Player_1[[#This Row],[Date]],1)-1)</f>
        <v>5</v>
      </c>
      <c r="N501" s="58" t="str">
        <f>MID(Player_1[[#This Row],[Date]],FIND("-",Player_1[[#This Row],[Date]],1)+1,3)</f>
        <v>Nov</v>
      </c>
      <c r="O501" s="5">
        <f>DATEVALUE(Player_1[[#This Row],[Month]]&amp;" "&amp;Player_1[[#This Row],[Day]]&amp;", "&amp;Player_1[[#This Row],[Year]])</f>
        <v>40852</v>
      </c>
      <c r="P501" s="58">
        <f>COUNTIFS(A:A,Player_1[[#This Row],[Tournament]],E:E,Player_1[[#This Row],[Round]])</f>
        <v>1</v>
      </c>
      <c r="Q501" s="58" t="str">
        <f t="shared" si="7"/>
        <v>2011 21st Veterans Park Open - Pro</v>
      </c>
      <c r="R501" s="58">
        <f>SUMIFS('Player 2 Rounds'!F:F,'Player 2 Rounds'!Q:Q,Q501,'Player 2 Rounds'!E:E,E501)</f>
        <v>0</v>
      </c>
      <c r="S501" s="58">
        <f>IF(AND(Player_1[[#This Row],[Opponent Score]]&gt;0,Player_1[[#This Row],[Opponent Score]]&gt;Player_1[[#This Row],[Score]],K:K=TRUE())=TRUE(),1,0)</f>
        <v>0</v>
      </c>
    </row>
    <row r="502" spans="1:19" x14ac:dyDescent="0.25">
      <c r="A502" s="58" t="s">
        <v>1048</v>
      </c>
      <c r="B502" s="58" t="s">
        <v>14</v>
      </c>
      <c r="C502" s="58" t="s">
        <v>1049</v>
      </c>
      <c r="D502" s="58" t="s">
        <v>17</v>
      </c>
      <c r="E502" s="58">
        <v>2</v>
      </c>
      <c r="F502">
        <v>50</v>
      </c>
      <c r="G502">
        <v>1056</v>
      </c>
      <c r="H502" s="58" t="s">
        <v>11</v>
      </c>
      <c r="I502" s="58" t="s">
        <v>11</v>
      </c>
      <c r="J502" s="58" t="b">
        <f>IF(COUNTIFS('Player 2 Rounds'!A:A,Player_1[[#This Row],[Tournament]],'Player 2 Rounds'!C:C,Player_1[[#This Row],[Date]])&gt;0,TRUE(),FALSE())</f>
        <v>0</v>
      </c>
      <c r="K502" s="58" t="b">
        <f>IF(COUNTIFS('Player 2 Rounds'!A:A,Player_1[[#This Row],[Tournament]],'Player 2 Rounds'!C:C,Player_1[[#This Row],[Date]],'Player 2 Rounds'!D:D,Player_1[[#This Row],[Division]])&gt;0,TRUE(),FALSE())</f>
        <v>0</v>
      </c>
      <c r="L502" s="58" t="str">
        <f>RIGHT(Player_1[[#This Row],[Date]],4)</f>
        <v>2011</v>
      </c>
      <c r="M502" s="58" t="str">
        <f>LEFT(Player_1[[#This Row],[Date]],FIND("-",Player_1[[#This Row],[Date]],1)-1)</f>
        <v>3</v>
      </c>
      <c r="N502" s="58" t="str">
        <f>MID(Player_1[[#This Row],[Date]],FIND("-",Player_1[[#This Row],[Date]],1)+1,3)</f>
        <v>Apr</v>
      </c>
      <c r="O502" s="5">
        <f>DATEVALUE(Player_1[[#This Row],[Month]]&amp;" "&amp;Player_1[[#This Row],[Day]]&amp;", "&amp;Player_1[[#This Row],[Year]])</f>
        <v>40636</v>
      </c>
      <c r="P502" s="58">
        <f>COUNTIFS(A:A,Player_1[[#This Row],[Tournament]],E:E,Player_1[[#This Row],[Round]])</f>
        <v>1</v>
      </c>
      <c r="Q502" s="58" t="str">
        <f t="shared" si="7"/>
        <v>2011 Sherando Spartan</v>
      </c>
      <c r="R502" s="58">
        <f>SUMIFS('Player 2 Rounds'!F:F,'Player 2 Rounds'!Q:Q,Q502,'Player 2 Rounds'!E:E,E502)</f>
        <v>0</v>
      </c>
      <c r="S502" s="58">
        <f>IF(AND(Player_1[[#This Row],[Opponent Score]]&gt;0,Player_1[[#This Row],[Opponent Score]]&gt;Player_1[[#This Row],[Score]],K:K=TRUE())=TRUE(),1,0)</f>
        <v>0</v>
      </c>
    </row>
    <row r="503" spans="1:19" x14ac:dyDescent="0.25">
      <c r="A503" s="58" t="s">
        <v>141</v>
      </c>
      <c r="B503" s="58" t="s">
        <v>13</v>
      </c>
      <c r="C503" s="58" t="s">
        <v>142</v>
      </c>
      <c r="D503" s="58" t="s">
        <v>17</v>
      </c>
      <c r="E503" s="58">
        <v>2</v>
      </c>
      <c r="F503">
        <v>52</v>
      </c>
      <c r="G503">
        <v>1058</v>
      </c>
      <c r="H503" s="58" t="s">
        <v>11</v>
      </c>
      <c r="I503" s="58" t="s">
        <v>11</v>
      </c>
      <c r="J503" s="58" t="b">
        <f>IF(COUNTIFS('Player 2 Rounds'!A:A,Player_1[[#This Row],[Tournament]],'Player 2 Rounds'!C:C,Player_1[[#This Row],[Date]])&gt;0,TRUE(),FALSE())</f>
        <v>1</v>
      </c>
      <c r="K503" s="58" t="b">
        <f>IF(COUNTIFS('Player 2 Rounds'!A:A,Player_1[[#This Row],[Tournament]],'Player 2 Rounds'!C:C,Player_1[[#This Row],[Date]],'Player 2 Rounds'!D:D,Player_1[[#This Row],[Division]])&gt;0,TRUE(),FALSE())</f>
        <v>1</v>
      </c>
      <c r="L503" s="58" t="str">
        <f>RIGHT(Player_1[[#This Row],[Date]],4)</f>
        <v>2011</v>
      </c>
      <c r="M503" s="58" t="str">
        <f>LEFT(Player_1[[#This Row],[Date]],FIND("-",Player_1[[#This Row],[Date]],1)-1)</f>
        <v>23</v>
      </c>
      <c r="N503" s="58" t="str">
        <f>MID(Player_1[[#This Row],[Date]],FIND("-",Player_1[[#This Row],[Date]],1)+1,3)</f>
        <v>Sep</v>
      </c>
      <c r="O503" s="5">
        <f>DATEVALUE(Player_1[[#This Row],[Month]]&amp;" "&amp;Player_1[[#This Row],[Day]]&amp;", "&amp;Player_1[[#This Row],[Year]])</f>
        <v>40809</v>
      </c>
      <c r="P503" s="58">
        <f>COUNTIFS(A:A,Player_1[[#This Row],[Tournament]],E:E,Player_1[[#This Row],[Round]])</f>
        <v>1</v>
      </c>
      <c r="Q503" s="58" t="str">
        <f t="shared" si="7"/>
        <v>2011 The PDGA Championship</v>
      </c>
      <c r="R503" s="58">
        <f>SUMIFS('Player 2 Rounds'!F:F,'Player 2 Rounds'!Q:Q,Q503,'Player 2 Rounds'!E:E,E503)</f>
        <v>57</v>
      </c>
      <c r="S503" s="58">
        <f>IF(AND(Player_1[[#This Row],[Opponent Score]]&gt;0,Player_1[[#This Row],[Opponent Score]]&gt;Player_1[[#This Row],[Score]],K:K=TRUE())=TRUE(),1,0)</f>
        <v>1</v>
      </c>
    </row>
    <row r="504" spans="1:19" x14ac:dyDescent="0.25">
      <c r="A504" s="58" t="s">
        <v>200</v>
      </c>
      <c r="B504" s="58" t="s">
        <v>58</v>
      </c>
      <c r="C504" s="58" t="s">
        <v>201</v>
      </c>
      <c r="D504" s="58" t="s">
        <v>17</v>
      </c>
      <c r="E504" s="58">
        <v>2</v>
      </c>
      <c r="F504">
        <v>57</v>
      </c>
      <c r="G504">
        <v>1042</v>
      </c>
      <c r="H504" s="58" t="s">
        <v>11</v>
      </c>
      <c r="I504" s="58" t="s">
        <v>11</v>
      </c>
      <c r="J504" s="58" t="b">
        <f>IF(COUNTIFS('Player 2 Rounds'!A:A,Player_1[[#This Row],[Tournament]],'Player 2 Rounds'!C:C,Player_1[[#This Row],[Date]])&gt;0,TRUE(),FALSE())</f>
        <v>1</v>
      </c>
      <c r="K504" s="58" t="b">
        <f>IF(COUNTIFS('Player 2 Rounds'!A:A,Player_1[[#This Row],[Tournament]],'Player 2 Rounds'!C:C,Player_1[[#This Row],[Date]],'Player 2 Rounds'!D:D,Player_1[[#This Row],[Division]])&gt;0,TRUE(),FALSE())</f>
        <v>1</v>
      </c>
      <c r="L504" s="58" t="str">
        <f>RIGHT(Player_1[[#This Row],[Date]],4)</f>
        <v>2011</v>
      </c>
      <c r="M504" s="58" t="str">
        <f>LEFT(Player_1[[#This Row],[Date]],FIND("-",Player_1[[#This Row],[Date]],1)-1)</f>
        <v>2</v>
      </c>
      <c r="N504" s="58" t="str">
        <f>MID(Player_1[[#This Row],[Date]],FIND("-",Player_1[[#This Row],[Date]],1)+1,3)</f>
        <v>Sep</v>
      </c>
      <c r="O504" s="5">
        <f>DATEVALUE(Player_1[[#This Row],[Month]]&amp;" "&amp;Player_1[[#This Row],[Day]]&amp;", "&amp;Player_1[[#This Row],[Year]])</f>
        <v>40788</v>
      </c>
      <c r="P504" s="58">
        <f>COUNTIFS(A:A,Player_1[[#This Row],[Tournament]],E:E,Player_1[[#This Row],[Round]])</f>
        <v>2</v>
      </c>
      <c r="Q504" s="58" t="str">
        <f t="shared" si="7"/>
        <v>2011 Vibram Open at Maple Hill</v>
      </c>
      <c r="R504" s="58">
        <f>SUMIFS('Player 2 Rounds'!F:F,'Player 2 Rounds'!Q:Q,Q504,'Player 2 Rounds'!E:E,E504)</f>
        <v>55</v>
      </c>
      <c r="S504" s="58">
        <f>IF(AND(Player_1[[#This Row],[Opponent Score]]&gt;0,Player_1[[#This Row],[Opponent Score]]&gt;Player_1[[#This Row],[Score]],K:K=TRUE())=TRUE(),1,0)</f>
        <v>0</v>
      </c>
    </row>
    <row r="505" spans="1:19" x14ac:dyDescent="0.25">
      <c r="A505" s="58" t="s">
        <v>1069</v>
      </c>
      <c r="B505" s="58" t="s">
        <v>934</v>
      </c>
      <c r="C505" s="58" t="s">
        <v>1070</v>
      </c>
      <c r="D505" s="58" t="s">
        <v>17</v>
      </c>
      <c r="E505" s="58">
        <v>2</v>
      </c>
      <c r="F505">
        <v>57</v>
      </c>
      <c r="G505">
        <v>1043</v>
      </c>
      <c r="H505" s="58" t="s">
        <v>11</v>
      </c>
      <c r="I505" s="58" t="s">
        <v>11</v>
      </c>
      <c r="J505" s="58" t="b">
        <f>IF(COUNTIFS('Player 2 Rounds'!A:A,Player_1[[#This Row],[Tournament]],'Player 2 Rounds'!C:C,Player_1[[#This Row],[Date]])&gt;0,TRUE(),FALSE())</f>
        <v>0</v>
      </c>
      <c r="K505" s="58" t="b">
        <f>IF(COUNTIFS('Player 2 Rounds'!A:A,Player_1[[#This Row],[Tournament]],'Player 2 Rounds'!C:C,Player_1[[#This Row],[Date]],'Player 2 Rounds'!D:D,Player_1[[#This Row],[Division]])&gt;0,TRUE(),FALSE())</f>
        <v>0</v>
      </c>
      <c r="L505" s="58" t="str">
        <f>RIGHT(Player_1[[#This Row],[Date]],4)</f>
        <v>2011</v>
      </c>
      <c r="M505" s="58" t="str">
        <f>LEFT(Player_1[[#This Row],[Date]],FIND("-",Player_1[[#This Row],[Date]],1)-1)</f>
        <v>1</v>
      </c>
      <c r="N505" s="58" t="str">
        <f>MID(Player_1[[#This Row],[Date]],FIND("-",Player_1[[#This Row],[Date]],1)+1,3)</f>
        <v>May</v>
      </c>
      <c r="O505" s="5">
        <f>DATEVALUE(Player_1[[#This Row],[Month]]&amp;" "&amp;Player_1[[#This Row],[Day]]&amp;", "&amp;Player_1[[#This Row],[Year]])</f>
        <v>40664</v>
      </c>
      <c r="P505" s="58">
        <f>COUNTIFS(A:A,Player_1[[#This Row],[Tournament]],E:E,Player_1[[#This Row],[Round]])</f>
        <v>1</v>
      </c>
      <c r="Q505" s="58" t="str">
        <f t="shared" si="7"/>
        <v>2011 Sunnybrook Spring Fling</v>
      </c>
      <c r="R505" s="58">
        <f>SUMIFS('Player 2 Rounds'!F:F,'Player 2 Rounds'!Q:Q,Q505,'Player 2 Rounds'!E:E,E505)</f>
        <v>0</v>
      </c>
      <c r="S505" s="58">
        <f>IF(AND(Player_1[[#This Row],[Opponent Score]]&gt;0,Player_1[[#This Row],[Opponent Score]]&gt;Player_1[[#This Row],[Score]],K:K=TRUE())=TRUE(),1,0)</f>
        <v>0</v>
      </c>
    </row>
    <row r="506" spans="1:19" x14ac:dyDescent="0.25">
      <c r="A506" s="58" t="s">
        <v>232</v>
      </c>
      <c r="B506" s="58" t="s">
        <v>58</v>
      </c>
      <c r="C506" s="58" t="s">
        <v>233</v>
      </c>
      <c r="D506" s="58" t="s">
        <v>17</v>
      </c>
      <c r="E506" s="58">
        <v>2</v>
      </c>
      <c r="F506">
        <v>54</v>
      </c>
      <c r="G506">
        <v>1065</v>
      </c>
      <c r="H506" s="58" t="s">
        <v>11</v>
      </c>
      <c r="I506" s="58" t="s">
        <v>11</v>
      </c>
      <c r="J506" s="58" t="b">
        <f>IF(COUNTIFS('Player 2 Rounds'!A:A,Player_1[[#This Row],[Tournament]],'Player 2 Rounds'!C:C,Player_1[[#This Row],[Date]])&gt;0,TRUE(),FALSE())</f>
        <v>1</v>
      </c>
      <c r="K506" s="58" t="b">
        <f>IF(COUNTIFS('Player 2 Rounds'!A:A,Player_1[[#This Row],[Tournament]],'Player 2 Rounds'!C:C,Player_1[[#This Row],[Date]],'Player 2 Rounds'!D:D,Player_1[[#This Row],[Division]])&gt;0,TRUE(),FALSE())</f>
        <v>1</v>
      </c>
      <c r="L506" s="58" t="str">
        <f>RIGHT(Player_1[[#This Row],[Date]],4)</f>
        <v>2011</v>
      </c>
      <c r="M506" s="58" t="str">
        <f>LEFT(Player_1[[#This Row],[Date]],FIND("-",Player_1[[#This Row],[Date]],1)-1)</f>
        <v>27</v>
      </c>
      <c r="N506" s="58" t="str">
        <f>MID(Player_1[[#This Row],[Date]],FIND("-",Player_1[[#This Row],[Date]],1)+1,3)</f>
        <v>Aug</v>
      </c>
      <c r="O506" s="5">
        <f>DATEVALUE(Player_1[[#This Row],[Month]]&amp;" "&amp;Player_1[[#This Row],[Day]]&amp;", "&amp;Player_1[[#This Row],[Year]])</f>
        <v>40782</v>
      </c>
      <c r="P506" s="58">
        <f>COUNTIFS(A:A,Player_1[[#This Row],[Tournament]],E:E,Player_1[[#This Row],[Round]])</f>
        <v>2</v>
      </c>
      <c r="Q506" s="58" t="str">
        <f t="shared" si="7"/>
        <v>2011 Scholl's Bicycle Center Pittsburgh Flying Disc Open</v>
      </c>
      <c r="R506" s="58">
        <f>SUMIFS('Player 2 Rounds'!F:F,'Player 2 Rounds'!Q:Q,Q506,'Player 2 Rounds'!E:E,E506)</f>
        <v>62</v>
      </c>
      <c r="S506" s="58">
        <f>IF(AND(Player_1[[#This Row],[Opponent Score]]&gt;0,Player_1[[#This Row],[Opponent Score]]&gt;Player_1[[#This Row],[Score]],K:K=TRUE())=TRUE(),1,0)</f>
        <v>1</v>
      </c>
    </row>
    <row r="507" spans="1:19" x14ac:dyDescent="0.25">
      <c r="A507" s="58" t="s">
        <v>788</v>
      </c>
      <c r="B507" s="58" t="s">
        <v>9</v>
      </c>
      <c r="C507" s="58" t="s">
        <v>808</v>
      </c>
      <c r="D507" s="58" t="s">
        <v>17</v>
      </c>
      <c r="E507" s="58">
        <v>2</v>
      </c>
      <c r="F507">
        <v>55</v>
      </c>
      <c r="G507">
        <v>1050</v>
      </c>
      <c r="H507" s="58" t="s">
        <v>11</v>
      </c>
      <c r="I507" s="58" t="s">
        <v>11</v>
      </c>
      <c r="J507" s="58" t="b">
        <f>IF(COUNTIFS('Player 2 Rounds'!A:A,Player_1[[#This Row],[Tournament]],'Player 2 Rounds'!C:C,Player_1[[#This Row],[Date]])&gt;0,TRUE(),FALSE())</f>
        <v>0</v>
      </c>
      <c r="K507" s="58" t="b">
        <f>IF(COUNTIFS('Player 2 Rounds'!A:A,Player_1[[#This Row],[Tournament]],'Player 2 Rounds'!C:C,Player_1[[#This Row],[Date]],'Player 2 Rounds'!D:D,Player_1[[#This Row],[Division]])&gt;0,TRUE(),FALSE())</f>
        <v>0</v>
      </c>
      <c r="L507" s="58" t="str">
        <f>RIGHT(Player_1[[#This Row],[Date]],4)</f>
        <v>2011</v>
      </c>
      <c r="M507" s="58" t="str">
        <f>LEFT(Player_1[[#This Row],[Date]],FIND("-",Player_1[[#This Row],[Date]],1)-1)</f>
        <v>10</v>
      </c>
      <c r="N507" s="58" t="str">
        <f>MID(Player_1[[#This Row],[Date]],FIND("-",Player_1[[#This Row],[Date]],1)+1,3)</f>
        <v>Sep</v>
      </c>
      <c r="O507" s="5">
        <f>DATEVALUE(Player_1[[#This Row],[Month]]&amp;" "&amp;Player_1[[#This Row],[Day]]&amp;", "&amp;Player_1[[#This Row],[Year]])</f>
        <v>40796</v>
      </c>
      <c r="P507" s="58">
        <f>COUNTIFS(A:A,Player_1[[#This Row],[Tournament]],E:E,Player_1[[#This Row],[Round]])</f>
        <v>2</v>
      </c>
      <c r="Q507" s="58" t="str">
        <f t="shared" si="7"/>
        <v>2011 Eric C Yetter Champions' Cup</v>
      </c>
      <c r="R507" s="58">
        <f>SUMIFS('Player 2 Rounds'!F:F,'Player 2 Rounds'!Q:Q,Q507,'Player 2 Rounds'!E:E,E507)</f>
        <v>0</v>
      </c>
      <c r="S507" s="58">
        <f>IF(AND(Player_1[[#This Row],[Opponent Score]]&gt;0,Player_1[[#This Row],[Opponent Score]]&gt;Player_1[[#This Row],[Score]],K:K=TRUE())=TRUE(),1,0)</f>
        <v>0</v>
      </c>
    </row>
    <row r="508" spans="1:19" x14ac:dyDescent="0.25">
      <c r="A508" s="58" t="s">
        <v>884</v>
      </c>
      <c r="B508" s="58" t="s">
        <v>14</v>
      </c>
      <c r="C508" s="58" t="s">
        <v>104</v>
      </c>
      <c r="D508" s="58" t="s">
        <v>17</v>
      </c>
      <c r="E508" s="58">
        <v>2</v>
      </c>
      <c r="F508">
        <v>68</v>
      </c>
      <c r="G508">
        <v>1002</v>
      </c>
      <c r="H508" s="58" t="s">
        <v>11</v>
      </c>
      <c r="I508" s="58" t="s">
        <v>11</v>
      </c>
      <c r="J508" s="58" t="b">
        <f>IF(COUNTIFS('Player 2 Rounds'!A:A,Player_1[[#This Row],[Tournament]],'Player 2 Rounds'!C:C,Player_1[[#This Row],[Date]])&gt;0,TRUE(),FALSE())</f>
        <v>0</v>
      </c>
      <c r="K508" s="58" t="b">
        <f>IF(COUNTIFS('Player 2 Rounds'!A:A,Player_1[[#This Row],[Tournament]],'Player 2 Rounds'!C:C,Player_1[[#This Row],[Date]],'Player 2 Rounds'!D:D,Player_1[[#This Row],[Division]])&gt;0,TRUE(),FALSE())</f>
        <v>0</v>
      </c>
      <c r="L508" s="58" t="str">
        <f>RIGHT(Player_1[[#This Row],[Date]],4)</f>
        <v>2011</v>
      </c>
      <c r="M508" s="58" t="str">
        <f>LEFT(Player_1[[#This Row],[Date]],FIND("-",Player_1[[#This Row],[Date]],1)-1)</f>
        <v>16</v>
      </c>
      <c r="N508" s="58" t="str">
        <f>MID(Player_1[[#This Row],[Date]],FIND("-",Player_1[[#This Row],[Date]],1)+1,3)</f>
        <v>Apr</v>
      </c>
      <c r="O508" s="5">
        <f>DATEVALUE(Player_1[[#This Row],[Month]]&amp;" "&amp;Player_1[[#This Row],[Day]]&amp;", "&amp;Player_1[[#This Row],[Year]])</f>
        <v>40649</v>
      </c>
      <c r="P508" s="58">
        <f>COUNTIFS(A:A,Player_1[[#This Row],[Tournament]],E:E,Player_1[[#This Row],[Round]])</f>
        <v>4</v>
      </c>
      <c r="Q508" s="58" t="str">
        <f t="shared" si="7"/>
        <v>2011 Ironwood Open at Moraine State Park</v>
      </c>
      <c r="R508" s="58">
        <f>SUMIFS('Player 2 Rounds'!F:F,'Player 2 Rounds'!Q:Q,Q508,'Player 2 Rounds'!E:E,E508)</f>
        <v>0</v>
      </c>
      <c r="S508" s="58">
        <f>IF(AND(Player_1[[#This Row],[Opponent Score]]&gt;0,Player_1[[#This Row],[Opponent Score]]&gt;Player_1[[#This Row],[Score]],K:K=TRUE())=TRUE(),1,0)</f>
        <v>0</v>
      </c>
    </row>
    <row r="509" spans="1:19" x14ac:dyDescent="0.25">
      <c r="A509" s="58" t="s">
        <v>804</v>
      </c>
      <c r="B509" s="58" t="s">
        <v>9</v>
      </c>
      <c r="C509" s="58" t="s">
        <v>805</v>
      </c>
      <c r="D509" s="58" t="s">
        <v>17</v>
      </c>
      <c r="E509" s="58">
        <v>2</v>
      </c>
      <c r="F509">
        <v>60</v>
      </c>
      <c r="G509">
        <v>1026</v>
      </c>
      <c r="H509" s="58" t="s">
        <v>11</v>
      </c>
      <c r="I509" s="58" t="s">
        <v>11</v>
      </c>
      <c r="J509" s="58" t="b">
        <f>IF(COUNTIFS('Player 2 Rounds'!A:A,Player_1[[#This Row],[Tournament]],'Player 2 Rounds'!C:C,Player_1[[#This Row],[Date]])&gt;0,TRUE(),FALSE())</f>
        <v>0</v>
      </c>
      <c r="K509" s="58" t="b">
        <f>IF(COUNTIFS('Player 2 Rounds'!A:A,Player_1[[#This Row],[Tournament]],'Player 2 Rounds'!C:C,Player_1[[#This Row],[Date]],'Player 2 Rounds'!D:D,Player_1[[#This Row],[Division]])&gt;0,TRUE(),FALSE())</f>
        <v>0</v>
      </c>
      <c r="L509" s="58" t="str">
        <f>RIGHT(Player_1[[#This Row],[Date]],4)</f>
        <v>2011</v>
      </c>
      <c r="M509" s="58" t="str">
        <f>LEFT(Player_1[[#This Row],[Date]],FIND("-",Player_1[[#This Row],[Date]],1)-1)</f>
        <v>17</v>
      </c>
      <c r="N509" s="58" t="str">
        <f>MID(Player_1[[#This Row],[Date]],FIND("-",Player_1[[#This Row],[Date]],1)+1,3)</f>
        <v>Sep</v>
      </c>
      <c r="O509" s="5">
        <f>DATEVALUE(Player_1[[#This Row],[Month]]&amp;" "&amp;Player_1[[#This Row],[Day]]&amp;", "&amp;Player_1[[#This Row],[Year]])</f>
        <v>40803</v>
      </c>
      <c r="P509" s="58">
        <f>COUNTIFS(A:A,Player_1[[#This Row],[Tournament]],E:E,Player_1[[#This Row],[Round]])</f>
        <v>1</v>
      </c>
      <c r="Q509" s="58" t="str">
        <f t="shared" si="7"/>
        <v>2011 Disc Outfitters Patapsco Picnic</v>
      </c>
      <c r="R509" s="58">
        <f>SUMIFS('Player 2 Rounds'!F:F,'Player 2 Rounds'!Q:Q,Q509,'Player 2 Rounds'!E:E,E509)</f>
        <v>0</v>
      </c>
      <c r="S509" s="58">
        <f>IF(AND(Player_1[[#This Row],[Opponent Score]]&gt;0,Player_1[[#This Row],[Opponent Score]]&gt;Player_1[[#This Row],[Score]],K:K=TRUE())=TRUE(),1,0)</f>
        <v>0</v>
      </c>
    </row>
    <row r="510" spans="1:19" x14ac:dyDescent="0.25">
      <c r="A510" s="58" t="s">
        <v>1067</v>
      </c>
      <c r="B510" s="58" t="s">
        <v>14</v>
      </c>
      <c r="C510" s="58" t="s">
        <v>1068</v>
      </c>
      <c r="D510" s="58" t="s">
        <v>17</v>
      </c>
      <c r="E510" s="58">
        <v>2</v>
      </c>
      <c r="F510">
        <v>49</v>
      </c>
      <c r="G510">
        <v>1020</v>
      </c>
      <c r="H510" s="58" t="s">
        <v>11</v>
      </c>
      <c r="I510" s="58" t="s">
        <v>11</v>
      </c>
      <c r="J510" s="58" t="b">
        <f>IF(COUNTIFS('Player 2 Rounds'!A:A,Player_1[[#This Row],[Tournament]],'Player 2 Rounds'!C:C,Player_1[[#This Row],[Date]])&gt;0,TRUE(),FALSE())</f>
        <v>0</v>
      </c>
      <c r="K510" s="58" t="b">
        <f>IF(COUNTIFS('Player 2 Rounds'!A:A,Player_1[[#This Row],[Tournament]],'Player 2 Rounds'!C:C,Player_1[[#This Row],[Date]],'Player 2 Rounds'!D:D,Player_1[[#This Row],[Division]])&gt;0,TRUE(),FALSE())</f>
        <v>0</v>
      </c>
      <c r="L510" s="58" t="str">
        <f>RIGHT(Player_1[[#This Row],[Date]],4)</f>
        <v>2011</v>
      </c>
      <c r="M510" s="58" t="str">
        <f>LEFT(Player_1[[#This Row],[Date]],FIND("-",Player_1[[#This Row],[Date]],1)-1)</f>
        <v>30</v>
      </c>
      <c r="N510" s="58" t="str">
        <f>MID(Player_1[[#This Row],[Date]],FIND("-",Player_1[[#This Row],[Date]],1)+1,3)</f>
        <v>Apr</v>
      </c>
      <c r="O510" s="5">
        <f>DATEVALUE(Player_1[[#This Row],[Month]]&amp;" "&amp;Player_1[[#This Row],[Day]]&amp;", "&amp;Player_1[[#This Row],[Year]])</f>
        <v>40663</v>
      </c>
      <c r="P510" s="58">
        <f>COUNTIFS(A:A,Player_1[[#This Row],[Tournament]],E:E,Player_1[[#This Row],[Round]])</f>
        <v>1</v>
      </c>
      <c r="Q510" s="58" t="str">
        <f t="shared" si="7"/>
        <v>2011 Loco Sixo</v>
      </c>
      <c r="R510" s="58">
        <f>SUMIFS('Player 2 Rounds'!F:F,'Player 2 Rounds'!Q:Q,Q510,'Player 2 Rounds'!E:E,E510)</f>
        <v>0</v>
      </c>
      <c r="S510" s="58">
        <f>IF(AND(Player_1[[#This Row],[Opponent Score]]&gt;0,Player_1[[#This Row],[Opponent Score]]&gt;Player_1[[#This Row],[Score]],K:K=TRUE())=TRUE(),1,0)</f>
        <v>0</v>
      </c>
    </row>
    <row r="511" spans="1:19" x14ac:dyDescent="0.25">
      <c r="A511" s="58" t="s">
        <v>454</v>
      </c>
      <c r="B511" s="58" t="s">
        <v>58</v>
      </c>
      <c r="C511" s="58" t="s">
        <v>540</v>
      </c>
      <c r="D511" s="58" t="s">
        <v>17</v>
      </c>
      <c r="E511" s="58">
        <v>2</v>
      </c>
      <c r="F511">
        <v>59</v>
      </c>
      <c r="G511">
        <v>1089</v>
      </c>
      <c r="H511" s="58" t="s">
        <v>11</v>
      </c>
      <c r="I511" s="58" t="s">
        <v>11</v>
      </c>
      <c r="J511" s="58" t="b">
        <f>IF(COUNTIFS('Player 2 Rounds'!A:A,Player_1[[#This Row],[Tournament]],'Player 2 Rounds'!C:C,Player_1[[#This Row],[Date]])&gt;0,TRUE(),FALSE())</f>
        <v>1</v>
      </c>
      <c r="K511" s="58" t="b">
        <f>IF(COUNTIFS('Player 2 Rounds'!A:A,Player_1[[#This Row],[Tournament]],'Player 2 Rounds'!C:C,Player_1[[#This Row],[Date]],'Player 2 Rounds'!D:D,Player_1[[#This Row],[Division]])&gt;0,TRUE(),FALSE())</f>
        <v>1</v>
      </c>
      <c r="L511" s="58" t="str">
        <f>RIGHT(Player_1[[#This Row],[Date]],4)</f>
        <v>2013</v>
      </c>
      <c r="M511" s="58" t="str">
        <f>LEFT(Player_1[[#This Row],[Date]],FIND("-",Player_1[[#This Row],[Date]],1)-1)</f>
        <v>15</v>
      </c>
      <c r="N511" s="58" t="str">
        <f>MID(Player_1[[#This Row],[Date]],FIND("-",Player_1[[#This Row],[Date]],1)+1,3)</f>
        <v>Mar</v>
      </c>
      <c r="O511" s="5">
        <f>DATEVALUE(Player_1[[#This Row],[Month]]&amp;" "&amp;Player_1[[#This Row],[Day]]&amp;", "&amp;Player_1[[#This Row],[Year]])</f>
        <v>41348</v>
      </c>
      <c r="P511" s="58">
        <f>COUNTIFS(A:A,Player_1[[#This Row],[Tournament]],E:E,Player_1[[#This Row],[Round]])</f>
        <v>2</v>
      </c>
      <c r="Q511" s="58" t="str">
        <f t="shared" si="7"/>
        <v>2013 Texas States Championships</v>
      </c>
      <c r="R511" s="58">
        <f>SUMIFS('Player 2 Rounds'!F:F,'Player 2 Rounds'!Q:Q,Q511,'Player 2 Rounds'!E:E,E511)</f>
        <v>66</v>
      </c>
      <c r="S511" s="58">
        <f>IF(AND(Player_1[[#This Row],[Opponent Score]]&gt;0,Player_1[[#This Row],[Opponent Score]]&gt;Player_1[[#This Row],[Score]],K:K=TRUE())=TRUE(),1,0)</f>
        <v>1</v>
      </c>
    </row>
    <row r="512" spans="1:19" x14ac:dyDescent="0.25">
      <c r="A512" s="58" t="s">
        <v>1016</v>
      </c>
      <c r="B512" s="58" t="s">
        <v>13</v>
      </c>
      <c r="C512" s="58" t="s">
        <v>1017</v>
      </c>
      <c r="D512" s="58" t="s">
        <v>1018</v>
      </c>
      <c r="E512" s="58">
        <v>2</v>
      </c>
      <c r="F512">
        <v>52</v>
      </c>
      <c r="G512">
        <v>1017</v>
      </c>
      <c r="H512" s="58" t="s">
        <v>11</v>
      </c>
      <c r="I512" s="58" t="s">
        <v>11</v>
      </c>
      <c r="J512" s="58" t="b">
        <f>IF(COUNTIFS('Player 2 Rounds'!A:A,Player_1[[#This Row],[Tournament]],'Player 2 Rounds'!C:C,Player_1[[#This Row],[Date]])&gt;0,TRUE(),FALSE())</f>
        <v>0</v>
      </c>
      <c r="K512" s="58" t="b">
        <f>IF(COUNTIFS('Player 2 Rounds'!A:A,Player_1[[#This Row],[Tournament]],'Player 2 Rounds'!C:C,Player_1[[#This Row],[Date]],'Player 2 Rounds'!D:D,Player_1[[#This Row],[Division]])&gt;0,TRUE(),FALSE())</f>
        <v>0</v>
      </c>
      <c r="L512" s="58" t="str">
        <f>RIGHT(Player_1[[#This Row],[Date]],4)</f>
        <v>2010</v>
      </c>
      <c r="M512" s="58" t="str">
        <f>LEFT(Player_1[[#This Row],[Date]],FIND("-",Player_1[[#This Row],[Date]],1)-1)</f>
        <v>29</v>
      </c>
      <c r="N512" s="58" t="str">
        <f>MID(Player_1[[#This Row],[Date]],FIND("-",Player_1[[#This Row],[Date]],1)+1,3)</f>
        <v>Jun</v>
      </c>
      <c r="O512" s="5">
        <f>DATEVALUE(Player_1[[#This Row],[Month]]&amp;" "&amp;Player_1[[#This Row],[Day]]&amp;", "&amp;Player_1[[#This Row],[Year]])</f>
        <v>40358</v>
      </c>
      <c r="P512" s="58">
        <f>COUNTIFS(A:A,Player_1[[#This Row],[Tournament]],E:E,Player_1[[#This Row],[Round]])</f>
        <v>1</v>
      </c>
      <c r="Q512" s="58" t="str">
        <f t="shared" si="7"/>
        <v>2010 PDGA Amateur Disc Golf World Championships</v>
      </c>
      <c r="R512" s="58">
        <f>SUMIFS('Player 2 Rounds'!F:F,'Player 2 Rounds'!Q:Q,Q512,'Player 2 Rounds'!E:E,E512)</f>
        <v>0</v>
      </c>
      <c r="S512" s="58">
        <f>IF(AND(Player_1[[#This Row],[Opponent Score]]&gt;0,Player_1[[#This Row],[Opponent Score]]&gt;Player_1[[#This Row],[Score]],K:K=TRUE())=TRUE(),1,0)</f>
        <v>0</v>
      </c>
    </row>
    <row r="513" spans="1:19" x14ac:dyDescent="0.25">
      <c r="A513" s="58" t="s">
        <v>72</v>
      </c>
      <c r="B513" s="58" t="s">
        <v>58</v>
      </c>
      <c r="C513" s="58" t="s">
        <v>73</v>
      </c>
      <c r="D513" s="58" t="s">
        <v>17</v>
      </c>
      <c r="E513" s="58">
        <v>2</v>
      </c>
      <c r="F513">
        <v>43</v>
      </c>
      <c r="G513">
        <v>1094</v>
      </c>
      <c r="H513" s="58" t="s">
        <v>11</v>
      </c>
      <c r="I513" s="58" t="s">
        <v>11</v>
      </c>
      <c r="J513" s="58" t="b">
        <f>IF(COUNTIFS('Player 2 Rounds'!A:A,Player_1[[#This Row],[Tournament]],'Player 2 Rounds'!C:C,Player_1[[#This Row],[Date]])&gt;0,TRUE(),FALSE())</f>
        <v>1</v>
      </c>
      <c r="K513" s="58" t="b">
        <f>IF(COUNTIFS('Player 2 Rounds'!A:A,Player_1[[#This Row],[Tournament]],'Player 2 Rounds'!C:C,Player_1[[#This Row],[Date]],'Player 2 Rounds'!D:D,Player_1[[#This Row],[Division]])&gt;0,TRUE(),FALSE())</f>
        <v>1</v>
      </c>
      <c r="L513" s="58" t="str">
        <f>RIGHT(Player_1[[#This Row],[Date]],4)</f>
        <v>2013</v>
      </c>
      <c r="M513" s="58" t="str">
        <f>LEFT(Player_1[[#This Row],[Date]],FIND("-",Player_1[[#This Row],[Date]],1)-1)</f>
        <v>27</v>
      </c>
      <c r="N513" s="58" t="str">
        <f>MID(Player_1[[#This Row],[Date]],FIND("-",Player_1[[#This Row],[Date]],1)+1,3)</f>
        <v>Feb</v>
      </c>
      <c r="O513" s="5">
        <f>DATEVALUE(Player_1[[#This Row],[Month]]&amp;" "&amp;Player_1[[#This Row],[Day]]&amp;", "&amp;Player_1[[#This Row],[Year]])</f>
        <v>41332</v>
      </c>
      <c r="P513" s="58">
        <f>COUNTIFS(A:A,Player_1[[#This Row],[Tournament]],E:E,Player_1[[#This Row],[Round]])</f>
        <v>1</v>
      </c>
      <c r="Q513" s="58" t="str">
        <f t="shared" si="7"/>
        <v>2013 The 25th Annual Memorial Championship presented by Discraft</v>
      </c>
      <c r="R513" s="58">
        <f>SUMIFS('Player 2 Rounds'!F:F,'Player 2 Rounds'!Q:Q,Q513,'Player 2 Rounds'!E:E,E513)</f>
        <v>48</v>
      </c>
      <c r="S513" s="58">
        <f>IF(AND(Player_1[[#This Row],[Opponent Score]]&gt;0,Player_1[[#This Row],[Opponent Score]]&gt;Player_1[[#This Row],[Score]],K:K=TRUE())=TRUE(),1,0)</f>
        <v>1</v>
      </c>
    </row>
    <row r="514" spans="1:19" x14ac:dyDescent="0.25">
      <c r="A514" s="58" t="s">
        <v>898</v>
      </c>
      <c r="B514" s="58" t="s">
        <v>14</v>
      </c>
      <c r="C514" s="58" t="s">
        <v>77</v>
      </c>
      <c r="D514" s="58" t="s">
        <v>17</v>
      </c>
      <c r="E514" s="58">
        <v>2</v>
      </c>
      <c r="F514">
        <v>47</v>
      </c>
      <c r="G514">
        <v>1083</v>
      </c>
      <c r="H514" s="58" t="s">
        <v>11</v>
      </c>
      <c r="I514" s="58" t="s">
        <v>11</v>
      </c>
      <c r="J514" s="58" t="b">
        <f>IF(COUNTIFS('Player 2 Rounds'!A:A,Player_1[[#This Row],[Tournament]],'Player 2 Rounds'!C:C,Player_1[[#This Row],[Date]])&gt;0,TRUE(),FALSE())</f>
        <v>0</v>
      </c>
      <c r="K514" s="58" t="b">
        <f>IF(COUNTIFS('Player 2 Rounds'!A:A,Player_1[[#This Row],[Tournament]],'Player 2 Rounds'!C:C,Player_1[[#This Row],[Date]],'Player 2 Rounds'!D:D,Player_1[[#This Row],[Division]])&gt;0,TRUE(),FALSE())</f>
        <v>0</v>
      </c>
      <c r="L514" s="58" t="str">
        <f>RIGHT(Player_1[[#This Row],[Date]],4)</f>
        <v>2013</v>
      </c>
      <c r="M514" s="58" t="str">
        <f>LEFT(Player_1[[#This Row],[Date]],FIND("-",Player_1[[#This Row],[Date]],1)-1)</f>
        <v>23</v>
      </c>
      <c r="N514" s="58" t="str">
        <f>MID(Player_1[[#This Row],[Date]],FIND("-",Player_1[[#This Row],[Date]],1)+1,3)</f>
        <v>Mar</v>
      </c>
      <c r="O514" s="5">
        <f>DATEVALUE(Player_1[[#This Row],[Month]]&amp;" "&amp;Player_1[[#This Row],[Day]]&amp;", "&amp;Player_1[[#This Row],[Year]])</f>
        <v>41356</v>
      </c>
      <c r="P514" s="58">
        <f>COUNTIFS(A:A,Player_1[[#This Row],[Tournament]],E:E,Player_1[[#This Row],[Round]])</f>
        <v>1</v>
      </c>
      <c r="Q514" s="58" t="str">
        <f t="shared" ref="Q514:Q577" si="8">IF(ISERROR(FIND(L514,A514,1))=TRUE(),L514&amp;" "&amp;A514,A514)</f>
        <v>2013 2nd Annual Disc Til Dawn Open presented by All About Vapor</v>
      </c>
      <c r="R514" s="58">
        <f>SUMIFS('Player 2 Rounds'!F:F,'Player 2 Rounds'!Q:Q,Q514,'Player 2 Rounds'!E:E,E514)</f>
        <v>0</v>
      </c>
      <c r="S514" s="58">
        <f>IF(AND(Player_1[[#This Row],[Opponent Score]]&gt;0,Player_1[[#This Row],[Opponent Score]]&gt;Player_1[[#This Row],[Score]],K:K=TRUE())=TRUE(),1,0)</f>
        <v>0</v>
      </c>
    </row>
    <row r="515" spans="1:19" x14ac:dyDescent="0.25">
      <c r="A515" s="58" t="s">
        <v>884</v>
      </c>
      <c r="B515" s="58" t="s">
        <v>14</v>
      </c>
      <c r="C515" s="58" t="s">
        <v>885</v>
      </c>
      <c r="D515" s="58" t="s">
        <v>17</v>
      </c>
      <c r="E515" s="58">
        <v>2</v>
      </c>
      <c r="F515">
        <v>65</v>
      </c>
      <c r="G515">
        <v>1014</v>
      </c>
      <c r="H515" s="58" t="s">
        <v>11</v>
      </c>
      <c r="I515" s="58" t="s">
        <v>11</v>
      </c>
      <c r="J515" s="58" t="b">
        <f>IF(COUNTIFS('Player 2 Rounds'!A:A,Player_1[[#This Row],[Tournament]],'Player 2 Rounds'!C:C,Player_1[[#This Row],[Date]])&gt;0,TRUE(),FALSE())</f>
        <v>0</v>
      </c>
      <c r="K515" s="58" t="b">
        <f>IF(COUNTIFS('Player 2 Rounds'!A:A,Player_1[[#This Row],[Tournament]],'Player 2 Rounds'!C:C,Player_1[[#This Row],[Date]],'Player 2 Rounds'!D:D,Player_1[[#This Row],[Division]])&gt;0,TRUE(),FALSE())</f>
        <v>0</v>
      </c>
      <c r="L515" s="58" t="str">
        <f>RIGHT(Player_1[[#This Row],[Date]],4)</f>
        <v>2013</v>
      </c>
      <c r="M515" s="58" t="str">
        <f>LEFT(Player_1[[#This Row],[Date]],FIND("-",Player_1[[#This Row],[Date]],1)-1)</f>
        <v>20</v>
      </c>
      <c r="N515" s="58" t="str">
        <f>MID(Player_1[[#This Row],[Date]],FIND("-",Player_1[[#This Row],[Date]],1)+1,3)</f>
        <v>Apr</v>
      </c>
      <c r="O515" s="5">
        <f>DATEVALUE(Player_1[[#This Row],[Month]]&amp;" "&amp;Player_1[[#This Row],[Day]]&amp;", "&amp;Player_1[[#This Row],[Year]])</f>
        <v>41384</v>
      </c>
      <c r="P515" s="58">
        <f>COUNTIFS(A:A,Player_1[[#This Row],[Tournament]],E:E,Player_1[[#This Row],[Round]])</f>
        <v>4</v>
      </c>
      <c r="Q515" s="58" t="str">
        <f t="shared" si="8"/>
        <v>2013 Ironwood Open at Moraine State Park</v>
      </c>
      <c r="R515" s="58">
        <f>SUMIFS('Player 2 Rounds'!F:F,'Player 2 Rounds'!Q:Q,Q515,'Player 2 Rounds'!E:E,E515)</f>
        <v>0</v>
      </c>
      <c r="S515" s="58">
        <f>IF(AND(Player_1[[#This Row],[Opponent Score]]&gt;0,Player_1[[#This Row],[Opponent Score]]&gt;Player_1[[#This Row],[Score]],K:K=TRUE())=TRUE(),1,0)</f>
        <v>0</v>
      </c>
    </row>
    <row r="516" spans="1:19" x14ac:dyDescent="0.25">
      <c r="A516" s="58" t="s">
        <v>157</v>
      </c>
      <c r="B516" s="58" t="s">
        <v>9</v>
      </c>
      <c r="C516" s="58" t="s">
        <v>509</v>
      </c>
      <c r="D516" s="58" t="s">
        <v>17</v>
      </c>
      <c r="E516" s="58">
        <v>2</v>
      </c>
      <c r="F516">
        <v>51</v>
      </c>
      <c r="G516">
        <v>1065</v>
      </c>
      <c r="H516" s="58" t="s">
        <v>11</v>
      </c>
      <c r="I516" s="58" t="s">
        <v>11</v>
      </c>
      <c r="J516" s="58" t="b">
        <f>IF(COUNTIFS('Player 2 Rounds'!A:A,Player_1[[#This Row],[Tournament]],'Player 2 Rounds'!C:C,Player_1[[#This Row],[Date]])&gt;0,TRUE(),FALSE())</f>
        <v>1</v>
      </c>
      <c r="K516" s="58" t="b">
        <f>IF(COUNTIFS('Player 2 Rounds'!A:A,Player_1[[#This Row],[Tournament]],'Player 2 Rounds'!C:C,Player_1[[#This Row],[Date]],'Player 2 Rounds'!D:D,Player_1[[#This Row],[Division]])&gt;0,TRUE(),FALSE())</f>
        <v>1</v>
      </c>
      <c r="L516" s="58" t="str">
        <f>RIGHT(Player_1[[#This Row],[Date]],4)</f>
        <v>2013</v>
      </c>
      <c r="M516" s="58" t="str">
        <f>LEFT(Player_1[[#This Row],[Date]],FIND("-",Player_1[[#This Row],[Date]],1)-1)</f>
        <v>12</v>
      </c>
      <c r="N516" s="58" t="str">
        <f>MID(Player_1[[#This Row],[Date]],FIND("-",Player_1[[#This Row],[Date]],1)+1,3)</f>
        <v>Apr</v>
      </c>
      <c r="O516" s="5">
        <f>DATEVALUE(Player_1[[#This Row],[Month]]&amp;" "&amp;Player_1[[#This Row],[Day]]&amp;", "&amp;Player_1[[#This Row],[Year]])</f>
        <v>41376</v>
      </c>
      <c r="P516" s="58">
        <f>COUNTIFS(A:A,Player_1[[#This Row],[Tournament]],E:E,Player_1[[#This Row],[Round]])</f>
        <v>3</v>
      </c>
      <c r="Q516" s="58" t="str">
        <f t="shared" si="8"/>
        <v>2013 Dynamic Discs Glass Blown Open sponsored by Latitude 64</v>
      </c>
      <c r="R516" s="58">
        <f>SUMIFS('Player 2 Rounds'!F:F,'Player 2 Rounds'!Q:Q,Q516,'Player 2 Rounds'!E:E,E516)</f>
        <v>53</v>
      </c>
      <c r="S516" s="58">
        <f>IF(AND(Player_1[[#This Row],[Opponent Score]]&gt;0,Player_1[[#This Row],[Opponent Score]]&gt;Player_1[[#This Row],[Score]],K:K=TRUE())=TRUE(),1,0)</f>
        <v>1</v>
      </c>
    </row>
    <row r="517" spans="1:19" x14ac:dyDescent="0.25">
      <c r="A517" s="58" t="s">
        <v>1023</v>
      </c>
      <c r="B517" s="58" t="s">
        <v>12</v>
      </c>
      <c r="C517" s="58" t="s">
        <v>1024</v>
      </c>
      <c r="D517" s="58" t="s">
        <v>17</v>
      </c>
      <c r="E517" s="58">
        <v>2</v>
      </c>
      <c r="F517">
        <v>48</v>
      </c>
      <c r="G517">
        <v>1015</v>
      </c>
      <c r="H517" s="58" t="s">
        <v>11</v>
      </c>
      <c r="I517" s="58" t="s">
        <v>11</v>
      </c>
      <c r="J517" s="58" t="b">
        <f>IF(COUNTIFS('Player 2 Rounds'!A:A,Player_1[[#This Row],[Tournament]],'Player 2 Rounds'!C:C,Player_1[[#This Row],[Date]])&gt;0,TRUE(),FALSE())</f>
        <v>0</v>
      </c>
      <c r="K517" s="58" t="b">
        <f>IF(COUNTIFS('Player 2 Rounds'!A:A,Player_1[[#This Row],[Tournament]],'Player 2 Rounds'!C:C,Player_1[[#This Row],[Date]],'Player 2 Rounds'!D:D,Player_1[[#This Row],[Division]])&gt;0,TRUE(),FALSE())</f>
        <v>0</v>
      </c>
      <c r="L517" s="58" t="str">
        <f>RIGHT(Player_1[[#This Row],[Date]],4)</f>
        <v>2010</v>
      </c>
      <c r="M517" s="58" t="str">
        <f>LEFT(Player_1[[#This Row],[Date]],FIND("-",Player_1[[#This Row],[Date]],1)-1)</f>
        <v>19</v>
      </c>
      <c r="N517" s="58" t="str">
        <f>MID(Player_1[[#This Row],[Date]],FIND("-",Player_1[[#This Row],[Date]],1)+1,3)</f>
        <v>Jun</v>
      </c>
      <c r="O517" s="5">
        <f>DATEVALUE(Player_1[[#This Row],[Month]]&amp;" "&amp;Player_1[[#This Row],[Day]]&amp;", "&amp;Player_1[[#This Row],[Year]])</f>
        <v>40348</v>
      </c>
      <c r="P517" s="58">
        <f>COUNTIFS(A:A,Player_1[[#This Row],[Tournament]],E:E,Player_1[[#This Row],[Round]])</f>
        <v>1</v>
      </c>
      <c r="Q517" s="58" t="str">
        <f t="shared" si="8"/>
        <v>2010 Westside Challenge</v>
      </c>
      <c r="R517" s="58">
        <f>SUMIFS('Player 2 Rounds'!F:F,'Player 2 Rounds'!Q:Q,Q517,'Player 2 Rounds'!E:E,E517)</f>
        <v>0</v>
      </c>
      <c r="S517" s="58">
        <f>IF(AND(Player_1[[#This Row],[Opponent Score]]&gt;0,Player_1[[#This Row],[Opponent Score]]&gt;Player_1[[#This Row],[Score]],K:K=TRUE())=TRUE(),1,0)</f>
        <v>0</v>
      </c>
    </row>
    <row r="518" spans="1:19" x14ac:dyDescent="0.25">
      <c r="A518" s="58" t="s">
        <v>520</v>
      </c>
      <c r="B518" s="58" t="s">
        <v>9</v>
      </c>
      <c r="C518" s="58" t="s">
        <v>521</v>
      </c>
      <c r="D518" s="58" t="s">
        <v>17</v>
      </c>
      <c r="E518" s="58">
        <v>2</v>
      </c>
      <c r="F518">
        <v>55</v>
      </c>
      <c r="G518">
        <v>1050</v>
      </c>
      <c r="H518" s="58" t="s">
        <v>11</v>
      </c>
      <c r="I518" s="58" t="s">
        <v>11</v>
      </c>
      <c r="J518" s="58" t="b">
        <f>IF(COUNTIFS('Player 2 Rounds'!A:A,Player_1[[#This Row],[Tournament]],'Player 2 Rounds'!C:C,Player_1[[#This Row],[Date]])&gt;0,TRUE(),FALSE())</f>
        <v>1</v>
      </c>
      <c r="K518" s="58" t="b">
        <f>IF(COUNTIFS('Player 2 Rounds'!A:A,Player_1[[#This Row],[Tournament]],'Player 2 Rounds'!C:C,Player_1[[#This Row],[Date]],'Player 2 Rounds'!D:D,Player_1[[#This Row],[Division]])&gt;0,TRUE(),FALSE())</f>
        <v>1</v>
      </c>
      <c r="L518" s="58" t="str">
        <f>RIGHT(Player_1[[#This Row],[Date]],4)</f>
        <v>2013</v>
      </c>
      <c r="M518" s="58" t="str">
        <f>LEFT(Player_1[[#This Row],[Date]],FIND("-",Player_1[[#This Row],[Date]],1)-1)</f>
        <v>22</v>
      </c>
      <c r="N518" s="58" t="str">
        <f>MID(Player_1[[#This Row],[Date]],FIND("-",Player_1[[#This Row],[Date]],1)+1,3)</f>
        <v>Feb</v>
      </c>
      <c r="O518" s="5">
        <f>DATEVALUE(Player_1[[#This Row],[Month]]&amp;" "&amp;Player_1[[#This Row],[Day]]&amp;", "&amp;Player_1[[#This Row],[Year]])</f>
        <v>41327</v>
      </c>
      <c r="P518" s="58">
        <f>COUNTIFS(A:A,Player_1[[#This Row],[Tournament]],E:E,Player_1[[#This Row],[Round]])</f>
        <v>1</v>
      </c>
      <c r="Q518" s="58" t="str">
        <f t="shared" si="8"/>
        <v>2013 Gentlemen's Club Challenge Presented by DiscGolfValues.com - Pro Weekend</v>
      </c>
      <c r="R518" s="58">
        <f>SUMIFS('Player 2 Rounds'!F:F,'Player 2 Rounds'!Q:Q,Q518,'Player 2 Rounds'!E:E,E518)</f>
        <v>55</v>
      </c>
      <c r="S518" s="58">
        <f>IF(AND(Player_1[[#This Row],[Opponent Score]]&gt;0,Player_1[[#This Row],[Opponent Score]]&gt;Player_1[[#This Row],[Score]],K:K=TRUE())=TRUE(),1,0)</f>
        <v>0</v>
      </c>
    </row>
    <row r="519" spans="1:19" x14ac:dyDescent="0.25">
      <c r="A519" s="58" t="s">
        <v>782</v>
      </c>
      <c r="B519" s="58" t="s">
        <v>12</v>
      </c>
      <c r="C519" s="58" t="s">
        <v>783</v>
      </c>
      <c r="D519" s="58" t="s">
        <v>17</v>
      </c>
      <c r="E519" s="58">
        <v>2</v>
      </c>
      <c r="F519">
        <v>45</v>
      </c>
      <c r="G519">
        <v>1049</v>
      </c>
      <c r="H519" s="58" t="s">
        <v>11</v>
      </c>
      <c r="I519" s="58" t="s">
        <v>11</v>
      </c>
      <c r="J519" s="58" t="b">
        <f>IF(COUNTIFS('Player 2 Rounds'!A:A,Player_1[[#This Row],[Tournament]],'Player 2 Rounds'!C:C,Player_1[[#This Row],[Date]])&gt;0,TRUE(),FALSE())</f>
        <v>0</v>
      </c>
      <c r="K519" s="58" t="b">
        <f>IF(COUNTIFS('Player 2 Rounds'!A:A,Player_1[[#This Row],[Tournament]],'Player 2 Rounds'!C:C,Player_1[[#This Row],[Date]],'Player 2 Rounds'!D:D,Player_1[[#This Row],[Division]])&gt;0,TRUE(),FALSE())</f>
        <v>0</v>
      </c>
      <c r="L519" s="58" t="str">
        <f>RIGHT(Player_1[[#This Row],[Date]],4)</f>
        <v>2013</v>
      </c>
      <c r="M519" s="58" t="str">
        <f>LEFT(Player_1[[#This Row],[Date]],FIND("-",Player_1[[#This Row],[Date]],1)-1)</f>
        <v>12</v>
      </c>
      <c r="N519" s="58" t="str">
        <f>MID(Player_1[[#This Row],[Date]],FIND("-",Player_1[[#This Row],[Date]],1)+1,3)</f>
        <v>Jan</v>
      </c>
      <c r="O519" s="5">
        <f>DATEVALUE(Player_1[[#This Row],[Month]]&amp;" "&amp;Player_1[[#This Row],[Day]]&amp;", "&amp;Player_1[[#This Row],[Year]])</f>
        <v>41286</v>
      </c>
      <c r="P519" s="58">
        <f>COUNTIFS(A:A,Player_1[[#This Row],[Tournament]],E:E,Player_1[[#This Row],[Round]])</f>
        <v>1</v>
      </c>
      <c r="Q519" s="58" t="str">
        <f t="shared" si="8"/>
        <v>Tocobaga Games 2013</v>
      </c>
      <c r="R519" s="58">
        <f>SUMIFS('Player 2 Rounds'!F:F,'Player 2 Rounds'!Q:Q,Q519,'Player 2 Rounds'!E:E,E519)</f>
        <v>0</v>
      </c>
      <c r="S519" s="58">
        <f>IF(AND(Player_1[[#This Row],[Opponent Score]]&gt;0,Player_1[[#This Row],[Opponent Score]]&gt;Player_1[[#This Row],[Score]],K:K=TRUE())=TRUE(),1,0)</f>
        <v>0</v>
      </c>
    </row>
    <row r="520" spans="1:19" x14ac:dyDescent="0.25">
      <c r="A520" s="58" t="s">
        <v>1007</v>
      </c>
      <c r="B520" s="58" t="s">
        <v>934</v>
      </c>
      <c r="C520" s="58" t="s">
        <v>1008</v>
      </c>
      <c r="D520" s="58" t="s">
        <v>17</v>
      </c>
      <c r="E520" s="58">
        <v>2</v>
      </c>
      <c r="F520">
        <v>71</v>
      </c>
      <c r="G520">
        <v>1014</v>
      </c>
      <c r="H520" s="58" t="s">
        <v>11</v>
      </c>
      <c r="I520" s="58" t="s">
        <v>11</v>
      </c>
      <c r="J520" s="58" t="b">
        <f>IF(COUNTIFS('Player 2 Rounds'!A:A,Player_1[[#This Row],[Tournament]],'Player 2 Rounds'!C:C,Player_1[[#This Row],[Date]])&gt;0,TRUE(),FALSE())</f>
        <v>0</v>
      </c>
      <c r="K520" s="58" t="b">
        <f>IF(COUNTIFS('Player 2 Rounds'!A:A,Player_1[[#This Row],[Tournament]],'Player 2 Rounds'!C:C,Player_1[[#This Row],[Date]],'Player 2 Rounds'!D:D,Player_1[[#This Row],[Division]])&gt;0,TRUE(),FALSE())</f>
        <v>0</v>
      </c>
      <c r="L520" s="58" t="str">
        <f>RIGHT(Player_1[[#This Row],[Date]],4)</f>
        <v>2010</v>
      </c>
      <c r="M520" s="58" t="str">
        <f>LEFT(Player_1[[#This Row],[Date]],FIND("-",Player_1[[#This Row],[Date]],1)-1)</f>
        <v>24</v>
      </c>
      <c r="N520" s="58" t="str">
        <f>MID(Player_1[[#This Row],[Date]],FIND("-",Player_1[[#This Row],[Date]],1)+1,3)</f>
        <v>Jul</v>
      </c>
      <c r="O520" s="5">
        <f>DATEVALUE(Player_1[[#This Row],[Month]]&amp;" "&amp;Player_1[[#This Row],[Day]]&amp;", "&amp;Player_1[[#This Row],[Year]])</f>
        <v>40383</v>
      </c>
      <c r="P520" s="58">
        <f>COUNTIFS(A:A,Player_1[[#This Row],[Tournament]],E:E,Player_1[[#This Row],[Round]])</f>
        <v>1</v>
      </c>
      <c r="Q520" s="58" t="str">
        <f t="shared" si="8"/>
        <v>2010 4th Annual Thrills at the Mills</v>
      </c>
      <c r="R520" s="58">
        <f>SUMIFS('Player 2 Rounds'!F:F,'Player 2 Rounds'!Q:Q,Q520,'Player 2 Rounds'!E:E,E520)</f>
        <v>0</v>
      </c>
      <c r="S520" s="58">
        <f>IF(AND(Player_1[[#This Row],[Opponent Score]]&gt;0,Player_1[[#This Row],[Opponent Score]]&gt;Player_1[[#This Row],[Score]],K:K=TRUE())=TRUE(),1,0)</f>
        <v>0</v>
      </c>
    </row>
    <row r="521" spans="1:19" x14ac:dyDescent="0.25">
      <c r="A521" s="58" t="s">
        <v>784</v>
      </c>
      <c r="B521" s="58" t="s">
        <v>14</v>
      </c>
      <c r="C521" s="58" t="s">
        <v>785</v>
      </c>
      <c r="D521" s="58" t="s">
        <v>17</v>
      </c>
      <c r="E521" s="58">
        <v>2</v>
      </c>
      <c r="F521">
        <v>46</v>
      </c>
      <c r="G521">
        <v>1064</v>
      </c>
      <c r="H521" s="58" t="s">
        <v>11</v>
      </c>
      <c r="I521" s="58" t="s">
        <v>11</v>
      </c>
      <c r="J521" s="58" t="b">
        <f>IF(COUNTIFS('Player 2 Rounds'!A:A,Player_1[[#This Row],[Tournament]],'Player 2 Rounds'!C:C,Player_1[[#This Row],[Date]])&gt;0,TRUE(),FALSE())</f>
        <v>0</v>
      </c>
      <c r="K521" s="58" t="b">
        <f>IF(COUNTIFS('Player 2 Rounds'!A:A,Player_1[[#This Row],[Tournament]],'Player 2 Rounds'!C:C,Player_1[[#This Row],[Date]],'Player 2 Rounds'!D:D,Player_1[[#This Row],[Division]])&gt;0,TRUE(),FALSE())</f>
        <v>0</v>
      </c>
      <c r="L521" s="58" t="str">
        <f>RIGHT(Player_1[[#This Row],[Date]],4)</f>
        <v>2012</v>
      </c>
      <c r="M521" s="58" t="str">
        <f>LEFT(Player_1[[#This Row],[Date]],FIND("-",Player_1[[#This Row],[Date]],1)-1)</f>
        <v>15</v>
      </c>
      <c r="N521" s="58" t="str">
        <f>MID(Player_1[[#This Row],[Date]],FIND("-",Player_1[[#This Row],[Date]],1)+1,3)</f>
        <v>Dec</v>
      </c>
      <c r="O521" s="5">
        <f>DATEVALUE(Player_1[[#This Row],[Month]]&amp;" "&amp;Player_1[[#This Row],[Day]]&amp;", "&amp;Player_1[[#This Row],[Year]])</f>
        <v>41258</v>
      </c>
      <c r="P521" s="58">
        <f>COUNTIFS(A:A,Player_1[[#This Row],[Tournament]],E:E,Player_1[[#This Row],[Round]])</f>
        <v>1</v>
      </c>
      <c r="Q521" s="58" t="str">
        <f t="shared" si="8"/>
        <v>DGB Christmas Classic 2012</v>
      </c>
      <c r="R521" s="58">
        <f>SUMIFS('Player 2 Rounds'!F:F,'Player 2 Rounds'!Q:Q,Q521,'Player 2 Rounds'!E:E,E521)</f>
        <v>0</v>
      </c>
      <c r="S521" s="58">
        <f>IF(AND(Player_1[[#This Row],[Opponent Score]]&gt;0,Player_1[[#This Row],[Opponent Score]]&gt;Player_1[[#This Row],[Score]],K:K=TRUE())=TRUE(),1,0)</f>
        <v>0</v>
      </c>
    </row>
    <row r="522" spans="1:19" x14ac:dyDescent="0.25">
      <c r="A522" s="58" t="s">
        <v>894</v>
      </c>
      <c r="B522" s="58" t="s">
        <v>14</v>
      </c>
      <c r="C522" s="58" t="s">
        <v>895</v>
      </c>
      <c r="D522" s="58" t="s">
        <v>17</v>
      </c>
      <c r="E522" s="58">
        <v>2</v>
      </c>
      <c r="F522">
        <v>60</v>
      </c>
      <c r="G522">
        <v>1011</v>
      </c>
      <c r="H522" s="58" t="s">
        <v>11</v>
      </c>
      <c r="I522" s="58" t="s">
        <v>11</v>
      </c>
      <c r="J522" s="58" t="b">
        <f>IF(COUNTIFS('Player 2 Rounds'!A:A,Player_1[[#This Row],[Tournament]],'Player 2 Rounds'!C:C,Player_1[[#This Row],[Date]])&gt;0,TRUE(),FALSE())</f>
        <v>0</v>
      </c>
      <c r="K522" s="58" t="b">
        <f>IF(COUNTIFS('Player 2 Rounds'!A:A,Player_1[[#This Row],[Tournament]],'Player 2 Rounds'!C:C,Player_1[[#This Row],[Date]],'Player 2 Rounds'!D:D,Player_1[[#This Row],[Division]])&gt;0,TRUE(),FALSE())</f>
        <v>0</v>
      </c>
      <c r="L522" s="58" t="str">
        <f>RIGHT(Player_1[[#This Row],[Date]],4)</f>
        <v>2013</v>
      </c>
      <c r="M522" s="58" t="str">
        <f>LEFT(Player_1[[#This Row],[Date]],FIND("-",Player_1[[#This Row],[Date]],1)-1)</f>
        <v>19</v>
      </c>
      <c r="N522" s="58" t="str">
        <f>MID(Player_1[[#This Row],[Date]],FIND("-",Player_1[[#This Row],[Date]],1)+1,3)</f>
        <v>Jan</v>
      </c>
      <c r="O522" s="5">
        <f>DATEVALUE(Player_1[[#This Row],[Month]]&amp;" "&amp;Player_1[[#This Row],[Day]]&amp;", "&amp;Player_1[[#This Row],[Year]])</f>
        <v>41293</v>
      </c>
      <c r="P522" s="58">
        <f>COUNTIFS(A:A,Player_1[[#This Row],[Tournament]],E:E,Player_1[[#This Row],[Round]])</f>
        <v>1</v>
      </c>
      <c r="Q522" s="58" t="str">
        <f t="shared" si="8"/>
        <v>2013 Sun King presents Throw Down The Mountain - Pros</v>
      </c>
      <c r="R522" s="58">
        <f>SUMIFS('Player 2 Rounds'!F:F,'Player 2 Rounds'!Q:Q,Q522,'Player 2 Rounds'!E:E,E522)</f>
        <v>0</v>
      </c>
      <c r="S522" s="58">
        <f>IF(AND(Player_1[[#This Row],[Opponent Score]]&gt;0,Player_1[[#This Row],[Opponent Score]]&gt;Player_1[[#This Row],[Score]],K:K=TRUE())=TRUE(),1,0)</f>
        <v>0</v>
      </c>
    </row>
    <row r="523" spans="1:19" x14ac:dyDescent="0.25">
      <c r="A523" s="58" t="s">
        <v>76</v>
      </c>
      <c r="B523" s="58" t="s">
        <v>58</v>
      </c>
      <c r="C523" s="58" t="s">
        <v>169</v>
      </c>
      <c r="D523" s="58" t="s">
        <v>17</v>
      </c>
      <c r="E523" s="58">
        <v>2</v>
      </c>
      <c r="F523">
        <v>49</v>
      </c>
      <c r="G523">
        <v>1005</v>
      </c>
      <c r="H523" s="58" t="s">
        <v>11</v>
      </c>
      <c r="I523" s="58" t="s">
        <v>11</v>
      </c>
      <c r="J523" s="58" t="b">
        <f>IF(COUNTIFS('Player 2 Rounds'!A:A,Player_1[[#This Row],[Tournament]],'Player 2 Rounds'!C:C,Player_1[[#This Row],[Date]])&gt;0,TRUE(),FALSE())</f>
        <v>0</v>
      </c>
      <c r="K523" s="58" t="b">
        <f>IF(COUNTIFS('Player 2 Rounds'!A:A,Player_1[[#This Row],[Tournament]],'Player 2 Rounds'!C:C,Player_1[[#This Row],[Date]],'Player 2 Rounds'!D:D,Player_1[[#This Row],[Division]])&gt;0,TRUE(),FALSE())</f>
        <v>0</v>
      </c>
      <c r="L523" s="58" t="str">
        <f>RIGHT(Player_1[[#This Row],[Date]],4)</f>
        <v>2010</v>
      </c>
      <c r="M523" s="58" t="str">
        <f>LEFT(Player_1[[#This Row],[Date]],FIND("-",Player_1[[#This Row],[Date]],1)-1)</f>
        <v>10</v>
      </c>
      <c r="N523" s="58" t="str">
        <f>MID(Player_1[[#This Row],[Date]],FIND("-",Player_1[[#This Row],[Date]],1)+1,3)</f>
        <v>Jul</v>
      </c>
      <c r="O523" s="5">
        <f>DATEVALUE(Player_1[[#This Row],[Month]]&amp;" "&amp;Player_1[[#This Row],[Day]]&amp;", "&amp;Player_1[[#This Row],[Year]])</f>
        <v>40369</v>
      </c>
      <c r="P523" s="58">
        <f>COUNTIFS(A:A,Player_1[[#This Row],[Tournament]],E:E,Player_1[[#This Row],[Round]])</f>
        <v>4</v>
      </c>
      <c r="Q523" s="58" t="str">
        <f t="shared" si="8"/>
        <v>2010 Brent Hambrick Memorial Open</v>
      </c>
      <c r="R523" s="58">
        <f>SUMIFS('Player 2 Rounds'!F:F,'Player 2 Rounds'!Q:Q,Q523,'Player 2 Rounds'!E:E,E523)</f>
        <v>0</v>
      </c>
      <c r="S523" s="58">
        <f>IF(AND(Player_1[[#This Row],[Opponent Score]]&gt;0,Player_1[[#This Row],[Opponent Score]]&gt;Player_1[[#This Row],[Score]],K:K=TRUE())=TRUE(),1,0)</f>
        <v>0</v>
      </c>
    </row>
    <row r="524" spans="1:19" x14ac:dyDescent="0.25">
      <c r="A524" s="58" t="s">
        <v>896</v>
      </c>
      <c r="B524" s="58" t="s">
        <v>508</v>
      </c>
      <c r="C524" s="58" t="s">
        <v>897</v>
      </c>
      <c r="D524" s="58" t="s">
        <v>17</v>
      </c>
      <c r="E524" s="58">
        <v>2</v>
      </c>
      <c r="F524">
        <v>48</v>
      </c>
      <c r="G524">
        <v>1044</v>
      </c>
      <c r="H524" s="58" t="s">
        <v>11</v>
      </c>
      <c r="I524" s="58" t="s">
        <v>11</v>
      </c>
      <c r="J524" s="58" t="b">
        <f>IF(COUNTIFS('Player 2 Rounds'!A:A,Player_1[[#This Row],[Tournament]],'Player 2 Rounds'!C:C,Player_1[[#This Row],[Date]])&gt;0,TRUE(),FALSE())</f>
        <v>0</v>
      </c>
      <c r="K524" s="58" t="b">
        <f>IF(COUNTIFS('Player 2 Rounds'!A:A,Player_1[[#This Row],[Tournament]],'Player 2 Rounds'!C:C,Player_1[[#This Row],[Date]],'Player 2 Rounds'!D:D,Player_1[[#This Row],[Division]])&gt;0,TRUE(),FALSE())</f>
        <v>0</v>
      </c>
      <c r="L524" s="58" t="str">
        <f>RIGHT(Player_1[[#This Row],[Date]],4)</f>
        <v>2013</v>
      </c>
      <c r="M524" s="58" t="str">
        <f>LEFT(Player_1[[#This Row],[Date]],FIND("-",Player_1[[#This Row],[Date]],1)-1)</f>
        <v>2</v>
      </c>
      <c r="N524" s="58" t="str">
        <f>MID(Player_1[[#This Row],[Date]],FIND("-",Player_1[[#This Row],[Date]],1)+1,3)</f>
        <v>Feb</v>
      </c>
      <c r="O524" s="5">
        <f>DATEVALUE(Player_1[[#This Row],[Month]]&amp;" "&amp;Player_1[[#This Row],[Day]]&amp;", "&amp;Player_1[[#This Row],[Year]])</f>
        <v>41307</v>
      </c>
      <c r="P524" s="58">
        <f>COUNTIFS(A:A,Player_1[[#This Row],[Tournament]],E:E,Player_1[[#This Row],[Round]])</f>
        <v>1</v>
      </c>
      <c r="Q524" s="58" t="str">
        <f t="shared" si="8"/>
        <v>2013 Memorial Warm-up</v>
      </c>
      <c r="R524" s="58">
        <f>SUMIFS('Player 2 Rounds'!F:F,'Player 2 Rounds'!Q:Q,Q524,'Player 2 Rounds'!E:E,E524)</f>
        <v>0</v>
      </c>
      <c r="S524" s="58">
        <f>IF(AND(Player_1[[#This Row],[Opponent Score]]&gt;0,Player_1[[#This Row],[Opponent Score]]&gt;Player_1[[#This Row],[Score]],K:K=TRUE())=TRUE(),1,0)</f>
        <v>0</v>
      </c>
    </row>
    <row r="525" spans="1:19" x14ac:dyDescent="0.25">
      <c r="A525" s="58" t="s">
        <v>1029</v>
      </c>
      <c r="B525" s="58" t="s">
        <v>9</v>
      </c>
      <c r="C525" s="58" t="s">
        <v>1030</v>
      </c>
      <c r="D525" s="58" t="s">
        <v>17</v>
      </c>
      <c r="E525" s="58">
        <v>2</v>
      </c>
      <c r="F525">
        <v>55</v>
      </c>
      <c r="G525">
        <v>981</v>
      </c>
      <c r="H525" s="58" t="s">
        <v>11</v>
      </c>
      <c r="I525" s="58" t="s">
        <v>11</v>
      </c>
      <c r="J525" s="58" t="b">
        <f>IF(COUNTIFS('Player 2 Rounds'!A:A,Player_1[[#This Row],[Tournament]],'Player 2 Rounds'!C:C,Player_1[[#This Row],[Date]])&gt;0,TRUE(),FALSE())</f>
        <v>0</v>
      </c>
      <c r="K525" s="58" t="b">
        <f>IF(COUNTIFS('Player 2 Rounds'!A:A,Player_1[[#This Row],[Tournament]],'Player 2 Rounds'!C:C,Player_1[[#This Row],[Date]],'Player 2 Rounds'!D:D,Player_1[[#This Row],[Division]])&gt;0,TRUE(),FALSE())</f>
        <v>0</v>
      </c>
      <c r="L525" s="58" t="str">
        <f>RIGHT(Player_1[[#This Row],[Date]],4)</f>
        <v>2010</v>
      </c>
      <c r="M525" s="58" t="str">
        <f>LEFT(Player_1[[#This Row],[Date]],FIND("-",Player_1[[#This Row],[Date]],1)-1)</f>
        <v>17</v>
      </c>
      <c r="N525" s="58" t="str">
        <f>MID(Player_1[[#This Row],[Date]],FIND("-",Player_1[[#This Row],[Date]],1)+1,3)</f>
        <v>Jul</v>
      </c>
      <c r="O525" s="5">
        <f>DATEVALUE(Player_1[[#This Row],[Month]]&amp;" "&amp;Player_1[[#This Row],[Day]]&amp;", "&amp;Player_1[[#This Row],[Year]])</f>
        <v>40376</v>
      </c>
      <c r="P525" s="58">
        <f>COUNTIFS(A:A,Player_1[[#This Row],[Tournament]],E:E,Player_1[[#This Row],[Round]])</f>
        <v>1</v>
      </c>
      <c r="Q525" s="58" t="str">
        <f t="shared" si="8"/>
        <v>2010 CCR Open</v>
      </c>
      <c r="R525" s="58">
        <f>SUMIFS('Player 2 Rounds'!F:F,'Player 2 Rounds'!Q:Q,Q525,'Player 2 Rounds'!E:E,E525)</f>
        <v>0</v>
      </c>
      <c r="S525" s="58">
        <f>IF(AND(Player_1[[#This Row],[Opponent Score]]&gt;0,Player_1[[#This Row],[Opponent Score]]&gt;Player_1[[#This Row],[Score]],K:K=TRUE())=TRUE(),1,0)</f>
        <v>0</v>
      </c>
    </row>
    <row r="526" spans="1:19" x14ac:dyDescent="0.25">
      <c r="A526" s="58" t="s">
        <v>991</v>
      </c>
      <c r="B526" s="58" t="s">
        <v>13</v>
      </c>
      <c r="C526" s="58" t="s">
        <v>992</v>
      </c>
      <c r="D526" s="58" t="s">
        <v>16</v>
      </c>
      <c r="E526" s="58">
        <v>2</v>
      </c>
      <c r="F526">
        <v>54</v>
      </c>
      <c r="G526">
        <v>1032</v>
      </c>
      <c r="H526" s="58" t="s">
        <v>11</v>
      </c>
      <c r="I526" s="58" t="s">
        <v>11</v>
      </c>
      <c r="J526" s="58" t="b">
        <f>IF(COUNTIFS('Player 2 Rounds'!A:A,Player_1[[#This Row],[Tournament]],'Player 2 Rounds'!C:C,Player_1[[#This Row],[Date]])&gt;0,TRUE(),FALSE())</f>
        <v>0</v>
      </c>
      <c r="K526" s="58" t="b">
        <f>IF(COUNTIFS('Player 2 Rounds'!A:A,Player_1[[#This Row],[Tournament]],'Player 2 Rounds'!C:C,Player_1[[#This Row],[Date]],'Player 2 Rounds'!D:D,Player_1[[#This Row],[Division]])&gt;0,TRUE(),FALSE())</f>
        <v>0</v>
      </c>
      <c r="L526" s="58" t="str">
        <f>RIGHT(Player_1[[#This Row],[Date]],4)</f>
        <v>2010</v>
      </c>
      <c r="M526" s="58" t="str">
        <f>LEFT(Player_1[[#This Row],[Date]],FIND("-",Player_1[[#This Row],[Date]],1)-1)</f>
        <v>11</v>
      </c>
      <c r="N526" s="58" t="str">
        <f>MID(Player_1[[#This Row],[Date]],FIND("-",Player_1[[#This Row],[Date]],1)+1,3)</f>
        <v>Jun</v>
      </c>
      <c r="O526" s="5">
        <f>DATEVALUE(Player_1[[#This Row],[Month]]&amp;" "&amp;Player_1[[#This Row],[Day]]&amp;", "&amp;Player_1[[#This Row],[Year]])</f>
        <v>40340</v>
      </c>
      <c r="P526" s="58">
        <f>COUNTIFS(A:A,Player_1[[#This Row],[Tournament]],E:E,Player_1[[#This Row],[Round]])</f>
        <v>2</v>
      </c>
      <c r="Q526" s="58" t="str">
        <f t="shared" si="8"/>
        <v>2010 United States Amateur Disc Golf Championship</v>
      </c>
      <c r="R526" s="58">
        <f>SUMIFS('Player 2 Rounds'!F:F,'Player 2 Rounds'!Q:Q,Q526,'Player 2 Rounds'!E:E,E526)</f>
        <v>0</v>
      </c>
      <c r="S526" s="58">
        <f>IF(AND(Player_1[[#This Row],[Opponent Score]]&gt;0,Player_1[[#This Row],[Opponent Score]]&gt;Player_1[[#This Row],[Score]],K:K=TRUE())=TRUE(),1,0)</f>
        <v>0</v>
      </c>
    </row>
    <row r="527" spans="1:19" x14ac:dyDescent="0.25">
      <c r="A527" s="58" t="s">
        <v>191</v>
      </c>
      <c r="B527" s="58" t="s">
        <v>58</v>
      </c>
      <c r="C527" s="58" t="s">
        <v>510</v>
      </c>
      <c r="D527" s="58" t="s">
        <v>17</v>
      </c>
      <c r="E527" s="58">
        <v>2</v>
      </c>
      <c r="F527">
        <v>50</v>
      </c>
      <c r="G527">
        <v>1075</v>
      </c>
      <c r="H527" s="58" t="s">
        <v>11</v>
      </c>
      <c r="I527" s="58" t="s">
        <v>11</v>
      </c>
      <c r="J527" s="58" t="b">
        <f>IF(COUNTIFS('Player 2 Rounds'!A:A,Player_1[[#This Row],[Tournament]],'Player 2 Rounds'!C:C,Player_1[[#This Row],[Date]])&gt;0,TRUE(),FALSE())</f>
        <v>1</v>
      </c>
      <c r="K527" s="58" t="b">
        <f>IF(COUNTIFS('Player 2 Rounds'!A:A,Player_1[[#This Row],[Tournament]],'Player 2 Rounds'!C:C,Player_1[[#This Row],[Date]],'Player 2 Rounds'!D:D,Player_1[[#This Row],[Division]])&gt;0,TRUE(),FALSE())</f>
        <v>1</v>
      </c>
      <c r="L527" s="58" t="str">
        <f>RIGHT(Player_1[[#This Row],[Date]],4)</f>
        <v>2013</v>
      </c>
      <c r="M527" s="58" t="str">
        <f>LEFT(Player_1[[#This Row],[Date]],FIND("-",Player_1[[#This Row],[Date]],1)-1)</f>
        <v>31</v>
      </c>
      <c r="N527" s="58" t="str">
        <f>MID(Player_1[[#This Row],[Date]],FIND("-",Player_1[[#This Row],[Date]],1)+1,3)</f>
        <v>May</v>
      </c>
      <c r="O527" s="5">
        <f>DATEVALUE(Player_1[[#This Row],[Month]]&amp;" "&amp;Player_1[[#This Row],[Day]]&amp;", "&amp;Player_1[[#This Row],[Year]])</f>
        <v>41425</v>
      </c>
      <c r="P527" s="58">
        <f>COUNTIFS(A:A,Player_1[[#This Row],[Tournament]],E:E,Player_1[[#This Row],[Round]])</f>
        <v>1</v>
      </c>
      <c r="Q527" s="58" t="str">
        <f t="shared" si="8"/>
        <v>2013 Discraft Great Lakes Open</v>
      </c>
      <c r="R527" s="58">
        <f>SUMIFS('Player 2 Rounds'!F:F,'Player 2 Rounds'!Q:Q,Q527,'Player 2 Rounds'!E:E,E527)</f>
        <v>55</v>
      </c>
      <c r="S527" s="58">
        <f>IF(AND(Player_1[[#This Row],[Opponent Score]]&gt;0,Player_1[[#This Row],[Opponent Score]]&gt;Player_1[[#This Row],[Score]],K:K=TRUE())=TRUE(),1,0)</f>
        <v>1</v>
      </c>
    </row>
    <row r="528" spans="1:19" x14ac:dyDescent="0.25">
      <c r="A528" s="58" t="s">
        <v>155</v>
      </c>
      <c r="B528" s="58" t="s">
        <v>58</v>
      </c>
      <c r="C528" s="58" t="s">
        <v>156</v>
      </c>
      <c r="D528" s="58" t="s">
        <v>17</v>
      </c>
      <c r="E528" s="58">
        <v>2</v>
      </c>
      <c r="F528">
        <v>86</v>
      </c>
      <c r="G528">
        <v>898</v>
      </c>
      <c r="H528" s="58" t="s">
        <v>11</v>
      </c>
      <c r="I528" s="58" t="s">
        <v>11</v>
      </c>
      <c r="J528" s="58" t="b">
        <f>IF(COUNTIFS('Player 2 Rounds'!A:A,Player_1[[#This Row],[Tournament]],'Player 2 Rounds'!C:C,Player_1[[#This Row],[Date]])&gt;0,TRUE(),FALSE())</f>
        <v>0</v>
      </c>
      <c r="K528" s="58" t="b">
        <f>IF(COUNTIFS('Player 2 Rounds'!A:A,Player_1[[#This Row],[Tournament]],'Player 2 Rounds'!C:C,Player_1[[#This Row],[Date]],'Player 2 Rounds'!D:D,Player_1[[#This Row],[Division]])&gt;0,TRUE(),FALSE())</f>
        <v>0</v>
      </c>
      <c r="L528" s="58" t="str">
        <f>RIGHT(Player_1[[#This Row],[Date]],4)</f>
        <v>2010</v>
      </c>
      <c r="M528" s="58" t="str">
        <f>LEFT(Player_1[[#This Row],[Date]],FIND("-",Player_1[[#This Row],[Date]],1)-1)</f>
        <v>23</v>
      </c>
      <c r="N528" s="58" t="str">
        <f>MID(Player_1[[#This Row],[Date]],FIND("-",Player_1[[#This Row],[Date]],1)+1,3)</f>
        <v>Apr</v>
      </c>
      <c r="O528" s="5">
        <f>DATEVALUE(Player_1[[#This Row],[Month]]&amp;" "&amp;Player_1[[#This Row],[Day]]&amp;", "&amp;Player_1[[#This Row],[Year]])</f>
        <v>40291</v>
      </c>
      <c r="P528" s="58">
        <f>COUNTIFS(A:A,Player_1[[#This Row],[Tournament]],E:E,Player_1[[#This Row],[Round]])</f>
        <v>1</v>
      </c>
      <c r="Q528" s="58" t="str">
        <f t="shared" si="8"/>
        <v>2010 Carolina Clash</v>
      </c>
      <c r="R528" s="58">
        <f>SUMIFS('Player 2 Rounds'!F:F,'Player 2 Rounds'!Q:Q,Q528,'Player 2 Rounds'!E:E,E528)</f>
        <v>0</v>
      </c>
      <c r="S528" s="58">
        <f>IF(AND(Player_1[[#This Row],[Opponent Score]]&gt;0,Player_1[[#This Row],[Opponent Score]]&gt;Player_1[[#This Row],[Score]],K:K=TRUE())=TRUE(),1,0)</f>
        <v>0</v>
      </c>
    </row>
    <row r="529" spans="1:19" x14ac:dyDescent="0.25">
      <c r="A529" s="58" t="s">
        <v>750</v>
      </c>
      <c r="B529" s="58" t="s">
        <v>9</v>
      </c>
      <c r="C529" s="58" t="s">
        <v>513</v>
      </c>
      <c r="D529" s="58" t="s">
        <v>17</v>
      </c>
      <c r="E529" s="58">
        <v>2</v>
      </c>
      <c r="F529">
        <v>50</v>
      </c>
      <c r="G529">
        <v>1046</v>
      </c>
      <c r="H529" s="58" t="s">
        <v>11</v>
      </c>
      <c r="I529" s="58" t="s">
        <v>11</v>
      </c>
      <c r="J529" s="58" t="b">
        <f>IF(COUNTIFS('Player 2 Rounds'!A:A,Player_1[[#This Row],[Tournament]],'Player 2 Rounds'!C:C,Player_1[[#This Row],[Date]])&gt;0,TRUE(),FALSE())</f>
        <v>0</v>
      </c>
      <c r="K529" s="58" t="b">
        <f>IF(COUNTIFS('Player 2 Rounds'!A:A,Player_1[[#This Row],[Tournament]],'Player 2 Rounds'!C:C,Player_1[[#This Row],[Date]],'Player 2 Rounds'!D:D,Player_1[[#This Row],[Division]])&gt;0,TRUE(),FALSE())</f>
        <v>0</v>
      </c>
      <c r="L529" s="58" t="str">
        <f>RIGHT(Player_1[[#This Row],[Date]],4)</f>
        <v>2013</v>
      </c>
      <c r="M529" s="58" t="str">
        <f>LEFT(Player_1[[#This Row],[Date]],FIND("-",Player_1[[#This Row],[Date]],1)-1)</f>
        <v>25</v>
      </c>
      <c r="N529" s="58" t="str">
        <f>MID(Player_1[[#This Row],[Date]],FIND("-",Player_1[[#This Row],[Date]],1)+1,3)</f>
        <v>May</v>
      </c>
      <c r="O529" s="5">
        <f>DATEVALUE(Player_1[[#This Row],[Month]]&amp;" "&amp;Player_1[[#This Row],[Day]]&amp;", "&amp;Player_1[[#This Row],[Year]])</f>
        <v>41419</v>
      </c>
      <c r="P529" s="58">
        <f>COUNTIFS(A:A,Player_1[[#This Row],[Tournament]],E:E,Player_1[[#This Row],[Round]])</f>
        <v>2</v>
      </c>
      <c r="Q529" s="58" t="str">
        <f t="shared" si="8"/>
        <v>2013 Two Days in May</v>
      </c>
      <c r="R529" s="58">
        <f>SUMIFS('Player 2 Rounds'!F:F,'Player 2 Rounds'!Q:Q,Q529,'Player 2 Rounds'!E:E,E529)</f>
        <v>0</v>
      </c>
      <c r="S529" s="58">
        <f>IF(AND(Player_1[[#This Row],[Opponent Score]]&gt;0,Player_1[[#This Row],[Opponent Score]]&gt;Player_1[[#This Row],[Score]],K:K=TRUE())=TRUE(),1,0)</f>
        <v>0</v>
      </c>
    </row>
    <row r="530" spans="1:19" x14ac:dyDescent="0.25">
      <c r="A530" s="58" t="s">
        <v>884</v>
      </c>
      <c r="B530" s="58" t="s">
        <v>14</v>
      </c>
      <c r="C530" s="58" t="s">
        <v>152</v>
      </c>
      <c r="D530" s="58" t="s">
        <v>17</v>
      </c>
      <c r="E530" s="58">
        <v>2</v>
      </c>
      <c r="F530">
        <v>72</v>
      </c>
      <c r="G530">
        <v>973</v>
      </c>
      <c r="H530" s="58" t="s">
        <v>11</v>
      </c>
      <c r="I530" s="58" t="s">
        <v>11</v>
      </c>
      <c r="J530" s="58" t="b">
        <f>IF(COUNTIFS('Player 2 Rounds'!A:A,Player_1[[#This Row],[Tournament]],'Player 2 Rounds'!C:C,Player_1[[#This Row],[Date]])&gt;0,TRUE(),FALSE())</f>
        <v>0</v>
      </c>
      <c r="K530" s="58" t="b">
        <f>IF(COUNTIFS('Player 2 Rounds'!A:A,Player_1[[#This Row],[Tournament]],'Player 2 Rounds'!C:C,Player_1[[#This Row],[Date]],'Player 2 Rounds'!D:D,Player_1[[#This Row],[Division]])&gt;0,TRUE(),FALSE())</f>
        <v>0</v>
      </c>
      <c r="L530" s="58" t="str">
        <f>RIGHT(Player_1[[#This Row],[Date]],4)</f>
        <v>2010</v>
      </c>
      <c r="M530" s="58" t="str">
        <f>LEFT(Player_1[[#This Row],[Date]],FIND("-",Player_1[[#This Row],[Date]],1)-1)</f>
        <v>17</v>
      </c>
      <c r="N530" s="58" t="str">
        <f>MID(Player_1[[#This Row],[Date]],FIND("-",Player_1[[#This Row],[Date]],1)+1,3)</f>
        <v>Apr</v>
      </c>
      <c r="O530" s="5">
        <f>DATEVALUE(Player_1[[#This Row],[Month]]&amp;" "&amp;Player_1[[#This Row],[Day]]&amp;", "&amp;Player_1[[#This Row],[Year]])</f>
        <v>40285</v>
      </c>
      <c r="P530" s="58">
        <f>COUNTIFS(A:A,Player_1[[#This Row],[Tournament]],E:E,Player_1[[#This Row],[Round]])</f>
        <v>4</v>
      </c>
      <c r="Q530" s="58" t="str">
        <f t="shared" si="8"/>
        <v>2010 Ironwood Open at Moraine State Park</v>
      </c>
      <c r="R530" s="58">
        <f>SUMIFS('Player 2 Rounds'!F:F,'Player 2 Rounds'!Q:Q,Q530,'Player 2 Rounds'!E:E,E530)</f>
        <v>0</v>
      </c>
      <c r="S530" s="58">
        <f>IF(AND(Player_1[[#This Row],[Opponent Score]]&gt;0,Player_1[[#This Row],[Opponent Score]]&gt;Player_1[[#This Row],[Score]],K:K=TRUE())=TRUE(),1,0)</f>
        <v>0</v>
      </c>
    </row>
    <row r="531" spans="1:19" x14ac:dyDescent="0.25">
      <c r="A531" s="58" t="s">
        <v>995</v>
      </c>
      <c r="B531" s="58" t="s">
        <v>12</v>
      </c>
      <c r="C531" s="58" t="s">
        <v>996</v>
      </c>
      <c r="D531" s="58" t="s">
        <v>17</v>
      </c>
      <c r="E531" s="58">
        <v>2</v>
      </c>
      <c r="F531">
        <v>59</v>
      </c>
      <c r="G531">
        <v>941</v>
      </c>
      <c r="H531" s="58" t="s">
        <v>11</v>
      </c>
      <c r="I531" s="58" t="s">
        <v>11</v>
      </c>
      <c r="J531" s="58" t="b">
        <f>IF(COUNTIFS('Player 2 Rounds'!A:A,Player_1[[#This Row],[Tournament]],'Player 2 Rounds'!C:C,Player_1[[#This Row],[Date]])&gt;0,TRUE(),FALSE())</f>
        <v>0</v>
      </c>
      <c r="K531" s="58" t="b">
        <f>IF(COUNTIFS('Player 2 Rounds'!A:A,Player_1[[#This Row],[Tournament]],'Player 2 Rounds'!C:C,Player_1[[#This Row],[Date]],'Player 2 Rounds'!D:D,Player_1[[#This Row],[Division]])&gt;0,TRUE(),FALSE())</f>
        <v>0</v>
      </c>
      <c r="L531" s="58" t="str">
        <f>RIGHT(Player_1[[#This Row],[Date]],4)</f>
        <v>2010</v>
      </c>
      <c r="M531" s="58" t="str">
        <f>LEFT(Player_1[[#This Row],[Date]],FIND("-",Player_1[[#This Row],[Date]],1)-1)</f>
        <v>10</v>
      </c>
      <c r="N531" s="58" t="str">
        <f>MID(Player_1[[#This Row],[Date]],FIND("-",Player_1[[#This Row],[Date]],1)+1,3)</f>
        <v>Apr</v>
      </c>
      <c r="O531" s="5">
        <f>DATEVALUE(Player_1[[#This Row],[Month]]&amp;" "&amp;Player_1[[#This Row],[Day]]&amp;", "&amp;Player_1[[#This Row],[Year]])</f>
        <v>40278</v>
      </c>
      <c r="P531" s="58">
        <f>COUNTIFS(A:A,Player_1[[#This Row],[Tournament]],E:E,Player_1[[#This Row],[Round]])</f>
        <v>2</v>
      </c>
      <c r="Q531" s="58" t="str">
        <f t="shared" si="8"/>
        <v>2010 Lobdell Open</v>
      </c>
      <c r="R531" s="58">
        <f>SUMIFS('Player 2 Rounds'!F:F,'Player 2 Rounds'!Q:Q,Q531,'Player 2 Rounds'!E:E,E531)</f>
        <v>0</v>
      </c>
      <c r="S531" s="58">
        <f>IF(AND(Player_1[[#This Row],[Opponent Score]]&gt;0,Player_1[[#This Row],[Opponent Score]]&gt;Player_1[[#This Row],[Score]],K:K=TRUE())=TRUE(),1,0)</f>
        <v>0</v>
      </c>
    </row>
    <row r="532" spans="1:19" x14ac:dyDescent="0.25">
      <c r="A532" s="58" t="s">
        <v>81</v>
      </c>
      <c r="B532" s="58" t="s">
        <v>58</v>
      </c>
      <c r="C532" s="58" t="s">
        <v>102</v>
      </c>
      <c r="D532" s="58" t="s">
        <v>17</v>
      </c>
      <c r="E532" s="58">
        <v>2</v>
      </c>
      <c r="F532">
        <v>54</v>
      </c>
      <c r="G532">
        <v>1042</v>
      </c>
      <c r="H532" s="58" t="s">
        <v>11</v>
      </c>
      <c r="I532" s="58" t="s">
        <v>11</v>
      </c>
      <c r="J532" s="58" t="b">
        <f>IF(COUNTIFS('Player 2 Rounds'!A:A,Player_1[[#This Row],[Tournament]],'Player 2 Rounds'!C:C,Player_1[[#This Row],[Date]])&gt;0,TRUE(),FALSE())</f>
        <v>1</v>
      </c>
      <c r="K532" s="58" t="b">
        <f>IF(COUNTIFS('Player 2 Rounds'!A:A,Player_1[[#This Row],[Tournament]],'Player 2 Rounds'!C:C,Player_1[[#This Row],[Date]],'Player 2 Rounds'!D:D,Player_1[[#This Row],[Division]])&gt;0,TRUE(),FALSE())</f>
        <v>1</v>
      </c>
      <c r="L532" s="58" t="str">
        <f>RIGHT(Player_1[[#This Row],[Date]],4)</f>
        <v>2013</v>
      </c>
      <c r="M532" s="58" t="str">
        <f>LEFT(Player_1[[#This Row],[Date]],FIND("-",Player_1[[#This Row],[Date]],1)-1)</f>
        <v>28</v>
      </c>
      <c r="N532" s="58" t="str">
        <f>MID(Player_1[[#This Row],[Date]],FIND("-",Player_1[[#This Row],[Date]],1)+1,3)</f>
        <v>Jun</v>
      </c>
      <c r="O532" s="5">
        <f>DATEVALUE(Player_1[[#This Row],[Month]]&amp;" "&amp;Player_1[[#This Row],[Day]]&amp;", "&amp;Player_1[[#This Row],[Year]])</f>
        <v>41453</v>
      </c>
      <c r="P532" s="58">
        <f>COUNTIFS(A:A,Player_1[[#This Row],[Tournament]],E:E,Player_1[[#This Row],[Round]])</f>
        <v>3</v>
      </c>
      <c r="Q532" s="58" t="str">
        <f t="shared" si="8"/>
        <v>2013 Beaver State Fling</v>
      </c>
      <c r="R532" s="58">
        <f>SUMIFS('Player 2 Rounds'!F:F,'Player 2 Rounds'!Q:Q,Q532,'Player 2 Rounds'!E:E,E532)</f>
        <v>56</v>
      </c>
      <c r="S532" s="58">
        <f>IF(AND(Player_1[[#This Row],[Opponent Score]]&gt;0,Player_1[[#This Row],[Opponent Score]]&gt;Player_1[[#This Row],[Score]],K:K=TRUE())=TRUE(),1,0)</f>
        <v>1</v>
      </c>
    </row>
    <row r="533" spans="1:19" x14ac:dyDescent="0.25">
      <c r="A533" s="58" t="s">
        <v>76</v>
      </c>
      <c r="B533" s="58" t="s">
        <v>9</v>
      </c>
      <c r="C533" s="58" t="s">
        <v>511</v>
      </c>
      <c r="D533" s="58" t="s">
        <v>17</v>
      </c>
      <c r="E533" s="58">
        <v>2</v>
      </c>
      <c r="F533">
        <v>73</v>
      </c>
      <c r="G533">
        <v>1023</v>
      </c>
      <c r="H533" s="58" t="s">
        <v>11</v>
      </c>
      <c r="I533" s="58" t="s">
        <v>11</v>
      </c>
      <c r="J533" s="58" t="b">
        <f>IF(COUNTIFS('Player 2 Rounds'!A:A,Player_1[[#This Row],[Tournament]],'Player 2 Rounds'!C:C,Player_1[[#This Row],[Date]])&gt;0,TRUE(),FALSE())</f>
        <v>1</v>
      </c>
      <c r="K533" s="58" t="b">
        <f>IF(COUNTIFS('Player 2 Rounds'!A:A,Player_1[[#This Row],[Tournament]],'Player 2 Rounds'!C:C,Player_1[[#This Row],[Date]],'Player 2 Rounds'!D:D,Player_1[[#This Row],[Division]])&gt;0,TRUE(),FALSE())</f>
        <v>1</v>
      </c>
      <c r="L533" s="58" t="str">
        <f>RIGHT(Player_1[[#This Row],[Date]],4)</f>
        <v>2013</v>
      </c>
      <c r="M533" s="58" t="str">
        <f>LEFT(Player_1[[#This Row],[Date]],FIND("-",Player_1[[#This Row],[Date]],1)-1)</f>
        <v>8</v>
      </c>
      <c r="N533" s="58" t="str">
        <f>MID(Player_1[[#This Row],[Date]],FIND("-",Player_1[[#This Row],[Date]],1)+1,3)</f>
        <v>Jun</v>
      </c>
      <c r="O533" s="5">
        <f>DATEVALUE(Player_1[[#This Row],[Month]]&amp;" "&amp;Player_1[[#This Row],[Day]]&amp;", "&amp;Player_1[[#This Row],[Year]])</f>
        <v>41433</v>
      </c>
      <c r="P533" s="58">
        <f>COUNTIFS(A:A,Player_1[[#This Row],[Tournament]],E:E,Player_1[[#This Row],[Round]])</f>
        <v>4</v>
      </c>
      <c r="Q533" s="58" t="str">
        <f t="shared" si="8"/>
        <v>2013 Brent Hambrick Memorial Open</v>
      </c>
      <c r="R533" s="58">
        <f>SUMIFS('Player 2 Rounds'!F:F,'Player 2 Rounds'!Q:Q,Q533,'Player 2 Rounds'!E:E,E533)</f>
        <v>71</v>
      </c>
      <c r="S533" s="58">
        <f>IF(AND(Player_1[[#This Row],[Opponent Score]]&gt;0,Player_1[[#This Row],[Opponent Score]]&gt;Player_1[[#This Row],[Score]],K:K=TRUE())=TRUE(),1,0)</f>
        <v>0</v>
      </c>
    </row>
    <row r="534" spans="1:19" x14ac:dyDescent="0.25">
      <c r="A534" s="58" t="s">
        <v>890</v>
      </c>
      <c r="B534" s="58" t="s">
        <v>12</v>
      </c>
      <c r="C534" s="58" t="s">
        <v>891</v>
      </c>
      <c r="D534" s="58" t="s">
        <v>17</v>
      </c>
      <c r="E534" s="58">
        <v>2</v>
      </c>
      <c r="F534">
        <v>49</v>
      </c>
      <c r="G534">
        <v>1046</v>
      </c>
      <c r="H534" s="58" t="s">
        <v>11</v>
      </c>
      <c r="I534" s="58" t="s">
        <v>11</v>
      </c>
      <c r="J534" s="58" t="b">
        <f>IF(COUNTIFS('Player 2 Rounds'!A:A,Player_1[[#This Row],[Tournament]],'Player 2 Rounds'!C:C,Player_1[[#This Row],[Date]])&gt;0,TRUE(),FALSE())</f>
        <v>0</v>
      </c>
      <c r="K534" s="58" t="b">
        <f>IF(COUNTIFS('Player 2 Rounds'!A:A,Player_1[[#This Row],[Tournament]],'Player 2 Rounds'!C:C,Player_1[[#This Row],[Date]],'Player 2 Rounds'!D:D,Player_1[[#This Row],[Division]])&gt;0,TRUE(),FALSE())</f>
        <v>0</v>
      </c>
      <c r="L534" s="58" t="str">
        <f>RIGHT(Player_1[[#This Row],[Date]],4)</f>
        <v>2013</v>
      </c>
      <c r="M534" s="58" t="str">
        <f>LEFT(Player_1[[#This Row],[Date]],FIND("-",Player_1[[#This Row],[Date]],1)-1)</f>
        <v>23</v>
      </c>
      <c r="N534" s="58" t="str">
        <f>MID(Player_1[[#This Row],[Date]],FIND("-",Player_1[[#This Row],[Date]],1)+1,3)</f>
        <v>May</v>
      </c>
      <c r="O534" s="5">
        <f>DATEVALUE(Player_1[[#This Row],[Month]]&amp;" "&amp;Player_1[[#This Row],[Day]]&amp;", "&amp;Player_1[[#This Row],[Year]])</f>
        <v>41417</v>
      </c>
      <c r="P534" s="58">
        <f>COUNTIFS(A:A,Player_1[[#This Row],[Tournament]],E:E,Player_1[[#This Row],[Round]])</f>
        <v>2</v>
      </c>
      <c r="Q534" s="58" t="str">
        <f t="shared" si="8"/>
        <v>2013 Darkside Championship</v>
      </c>
      <c r="R534" s="58">
        <f>SUMIFS('Player 2 Rounds'!F:F,'Player 2 Rounds'!Q:Q,Q534,'Player 2 Rounds'!E:E,E534)</f>
        <v>0</v>
      </c>
      <c r="S534" s="58">
        <f>IF(AND(Player_1[[#This Row],[Opponent Score]]&gt;0,Player_1[[#This Row],[Opponent Score]]&gt;Player_1[[#This Row],[Score]],K:K=TRUE())=TRUE(),1,0)</f>
        <v>0</v>
      </c>
    </row>
    <row r="535" spans="1:19" x14ac:dyDescent="0.25">
      <c r="A535" s="58" t="s">
        <v>68</v>
      </c>
      <c r="B535" s="58" t="s">
        <v>58</v>
      </c>
      <c r="C535" s="58" t="s">
        <v>69</v>
      </c>
      <c r="D535" s="58" t="s">
        <v>17</v>
      </c>
      <c r="E535" s="58">
        <v>2</v>
      </c>
      <c r="F535">
        <v>62</v>
      </c>
      <c r="G535">
        <v>1038</v>
      </c>
      <c r="H535" s="58" t="s">
        <v>11</v>
      </c>
      <c r="I535" s="58" t="s">
        <v>11</v>
      </c>
      <c r="J535" s="58" t="b">
        <f>IF(COUNTIFS('Player 2 Rounds'!A:A,Player_1[[#This Row],[Tournament]],'Player 2 Rounds'!C:C,Player_1[[#This Row],[Date]])&gt;0,TRUE(),FALSE())</f>
        <v>0</v>
      </c>
      <c r="K535" s="58" t="b">
        <f>IF(COUNTIFS('Player 2 Rounds'!A:A,Player_1[[#This Row],[Tournament]],'Player 2 Rounds'!C:C,Player_1[[#This Row],[Date]],'Player 2 Rounds'!D:D,Player_1[[#This Row],[Division]])&gt;0,TRUE(),FALSE())</f>
        <v>0</v>
      </c>
      <c r="L535" s="58" t="str">
        <f>RIGHT(Player_1[[#This Row],[Date]],4)</f>
        <v>2013</v>
      </c>
      <c r="M535" s="58" t="str">
        <f>LEFT(Player_1[[#This Row],[Date]],FIND("-",Player_1[[#This Row],[Date]],1)-1)</f>
        <v>3</v>
      </c>
      <c r="N535" s="58" t="str">
        <f>MID(Player_1[[#This Row],[Date]],FIND("-",Player_1[[#This Row],[Date]],1)+1,3)</f>
        <v>May</v>
      </c>
      <c r="O535" s="5">
        <f>DATEVALUE(Player_1[[#This Row],[Month]]&amp;" "&amp;Player_1[[#This Row],[Day]]&amp;", "&amp;Player_1[[#This Row],[Year]])</f>
        <v>41397</v>
      </c>
      <c r="P535" s="58">
        <f>COUNTIFS(A:A,Player_1[[#This Row],[Tournament]],E:E,Player_1[[#This Row],[Round]])</f>
        <v>1</v>
      </c>
      <c r="Q535" s="58" t="str">
        <f t="shared" si="8"/>
        <v>2013 Disc Golf Hall of Fame Classic presented by Prodigy Disc</v>
      </c>
      <c r="R535" s="58">
        <f>SUMIFS('Player 2 Rounds'!F:F,'Player 2 Rounds'!Q:Q,Q535,'Player 2 Rounds'!E:E,E535)</f>
        <v>0</v>
      </c>
      <c r="S535" s="58">
        <f>IF(AND(Player_1[[#This Row],[Opponent Score]]&gt;0,Player_1[[#This Row],[Opponent Score]]&gt;Player_1[[#This Row],[Score]],K:K=TRUE())=TRUE(),1,0)</f>
        <v>0</v>
      </c>
    </row>
    <row r="536" spans="1:19" x14ac:dyDescent="0.25">
      <c r="A536" s="58" t="s">
        <v>79</v>
      </c>
      <c r="B536" s="58" t="s">
        <v>58</v>
      </c>
      <c r="C536" s="58" t="s">
        <v>80</v>
      </c>
      <c r="D536" s="58" t="s">
        <v>17</v>
      </c>
      <c r="E536" s="58">
        <v>2</v>
      </c>
      <c r="F536">
        <v>68</v>
      </c>
      <c r="G536">
        <v>1037</v>
      </c>
      <c r="H536" s="58" t="s">
        <v>11</v>
      </c>
      <c r="I536" s="58" t="s">
        <v>11</v>
      </c>
      <c r="J536" s="58" t="b">
        <f>IF(COUNTIFS('Player 2 Rounds'!A:A,Player_1[[#This Row],[Tournament]],'Player 2 Rounds'!C:C,Player_1[[#This Row],[Date]])&gt;0,TRUE(),FALSE())</f>
        <v>1</v>
      </c>
      <c r="K536" s="58" t="b">
        <f>IF(COUNTIFS('Player 2 Rounds'!A:A,Player_1[[#This Row],[Tournament]],'Player 2 Rounds'!C:C,Player_1[[#This Row],[Date]],'Player 2 Rounds'!D:D,Player_1[[#This Row],[Division]])&gt;0,TRUE(),FALSE())</f>
        <v>1</v>
      </c>
      <c r="L536" s="58" t="str">
        <f>RIGHT(Player_1[[#This Row],[Date]],4)</f>
        <v>2013</v>
      </c>
      <c r="M536" s="58" t="str">
        <f>LEFT(Player_1[[#This Row],[Date]],FIND("-",Player_1[[#This Row],[Date]],1)-1)</f>
        <v>26</v>
      </c>
      <c r="N536" s="58" t="str">
        <f>MID(Player_1[[#This Row],[Date]],FIND("-",Player_1[[#This Row],[Date]],1)+1,3)</f>
        <v>Apr</v>
      </c>
      <c r="O536" s="5">
        <f>DATEVALUE(Player_1[[#This Row],[Month]]&amp;" "&amp;Player_1[[#This Row],[Day]]&amp;", "&amp;Player_1[[#This Row],[Year]])</f>
        <v>41390</v>
      </c>
      <c r="P536" s="58">
        <f>COUNTIFS(A:A,Player_1[[#This Row],[Tournament]],E:E,Player_1[[#This Row],[Round]])</f>
        <v>1</v>
      </c>
      <c r="Q536" s="58" t="str">
        <f t="shared" si="8"/>
        <v>2013 28th Annual "Steady" Ed Memorial Masters Cup - presented by DGA</v>
      </c>
      <c r="R536" s="58">
        <f>SUMIFS('Player 2 Rounds'!F:F,'Player 2 Rounds'!Q:Q,Q536,'Player 2 Rounds'!E:E,E536)</f>
        <v>68</v>
      </c>
      <c r="S536" s="58">
        <f>IF(AND(Player_1[[#This Row],[Opponent Score]]&gt;0,Player_1[[#This Row],[Opponent Score]]&gt;Player_1[[#This Row],[Score]],K:K=TRUE())=TRUE(),1,0)</f>
        <v>0</v>
      </c>
    </row>
    <row r="537" spans="1:19" x14ac:dyDescent="0.25">
      <c r="A537" s="58" t="s">
        <v>982</v>
      </c>
      <c r="B537" s="58" t="s">
        <v>14</v>
      </c>
      <c r="C537" s="58" t="s">
        <v>983</v>
      </c>
      <c r="D537" s="58" t="s">
        <v>17</v>
      </c>
      <c r="E537" s="58">
        <v>2</v>
      </c>
      <c r="F537">
        <v>59</v>
      </c>
      <c r="G537">
        <v>983</v>
      </c>
      <c r="H537" s="58" t="s">
        <v>11</v>
      </c>
      <c r="I537" s="58" t="s">
        <v>11</v>
      </c>
      <c r="J537" s="58" t="b">
        <f>IF(COUNTIFS('Player 2 Rounds'!A:A,Player_1[[#This Row],[Tournament]],'Player 2 Rounds'!C:C,Player_1[[#This Row],[Date]])&gt;0,TRUE(),FALSE())</f>
        <v>0</v>
      </c>
      <c r="K537" s="58" t="b">
        <f>IF(COUNTIFS('Player 2 Rounds'!A:A,Player_1[[#This Row],[Tournament]],'Player 2 Rounds'!C:C,Player_1[[#This Row],[Date]],'Player 2 Rounds'!D:D,Player_1[[#This Row],[Division]])&gt;0,TRUE(),FALSE())</f>
        <v>0</v>
      </c>
      <c r="L537" s="58" t="str">
        <f>RIGHT(Player_1[[#This Row],[Date]],4)</f>
        <v>2010</v>
      </c>
      <c r="M537" s="58" t="str">
        <f>LEFT(Player_1[[#This Row],[Date]],FIND("-",Player_1[[#This Row],[Date]],1)-1)</f>
        <v>29</v>
      </c>
      <c r="N537" s="58" t="str">
        <f>MID(Player_1[[#This Row],[Date]],FIND("-",Player_1[[#This Row],[Date]],1)+1,3)</f>
        <v>May</v>
      </c>
      <c r="O537" s="5">
        <f>DATEVALUE(Player_1[[#This Row],[Month]]&amp;" "&amp;Player_1[[#This Row],[Day]]&amp;", "&amp;Player_1[[#This Row],[Year]])</f>
        <v>40327</v>
      </c>
      <c r="P537" s="58">
        <f>COUNTIFS(A:A,Player_1[[#This Row],[Tournament]],E:E,Player_1[[#This Row],[Round]])</f>
        <v>1</v>
      </c>
      <c r="Q537" s="58" t="str">
        <f t="shared" si="8"/>
        <v>2010 TADGA &amp; The Shed Present: The Stateline Classic</v>
      </c>
      <c r="R537" s="58">
        <f>SUMIFS('Player 2 Rounds'!F:F,'Player 2 Rounds'!Q:Q,Q537,'Player 2 Rounds'!E:E,E537)</f>
        <v>0</v>
      </c>
      <c r="S537" s="58">
        <f>IF(AND(Player_1[[#This Row],[Opponent Score]]&gt;0,Player_1[[#This Row],[Opponent Score]]&gt;Player_1[[#This Row],[Score]],K:K=TRUE())=TRUE(),1,0)</f>
        <v>0</v>
      </c>
    </row>
    <row r="538" spans="1:19" x14ac:dyDescent="0.25">
      <c r="A538" s="58" t="s">
        <v>880</v>
      </c>
      <c r="B538" s="58" t="s">
        <v>12</v>
      </c>
      <c r="C538" s="58" t="s">
        <v>881</v>
      </c>
      <c r="D538" s="58" t="s">
        <v>17</v>
      </c>
      <c r="E538" s="58">
        <v>2</v>
      </c>
      <c r="F538">
        <v>49</v>
      </c>
      <c r="G538">
        <v>1016</v>
      </c>
      <c r="H538" s="58" t="s">
        <v>11</v>
      </c>
      <c r="I538" s="58" t="s">
        <v>11</v>
      </c>
      <c r="J538" s="58" t="b">
        <f>IF(COUNTIFS('Player 2 Rounds'!A:A,Player_1[[#This Row],[Tournament]],'Player 2 Rounds'!C:C,Player_1[[#This Row],[Date]])&gt;0,TRUE(),FALSE())</f>
        <v>0</v>
      </c>
      <c r="K538" s="58" t="b">
        <f>IF(COUNTIFS('Player 2 Rounds'!A:A,Player_1[[#This Row],[Tournament]],'Player 2 Rounds'!C:C,Player_1[[#This Row],[Date]],'Player 2 Rounds'!D:D,Player_1[[#This Row],[Division]])&gt;0,TRUE(),FALSE())</f>
        <v>0</v>
      </c>
      <c r="L538" s="58" t="str">
        <f>RIGHT(Player_1[[#This Row],[Date]],4)</f>
        <v>2013</v>
      </c>
      <c r="M538" s="58" t="str">
        <f>LEFT(Player_1[[#This Row],[Date]],FIND("-",Player_1[[#This Row],[Date]],1)-1)</f>
        <v>20</v>
      </c>
      <c r="N538" s="58" t="str">
        <f>MID(Player_1[[#This Row],[Date]],FIND("-",Player_1[[#This Row],[Date]],1)+1,3)</f>
        <v>May</v>
      </c>
      <c r="O538" s="5">
        <f>DATEVALUE(Player_1[[#This Row],[Month]]&amp;" "&amp;Player_1[[#This Row],[Day]]&amp;", "&amp;Player_1[[#This Row],[Year]])</f>
        <v>41414</v>
      </c>
      <c r="P538" s="58">
        <f>COUNTIFS(A:A,Player_1[[#This Row],[Tournament]],E:E,Player_1[[#This Row],[Round]])</f>
        <v>1</v>
      </c>
      <c r="Q538" s="58" t="str">
        <f t="shared" si="8"/>
        <v>2013 Pratt Open</v>
      </c>
      <c r="R538" s="58">
        <f>SUMIFS('Player 2 Rounds'!F:F,'Player 2 Rounds'!Q:Q,Q538,'Player 2 Rounds'!E:E,E538)</f>
        <v>0</v>
      </c>
      <c r="S538" s="58">
        <f>IF(AND(Player_1[[#This Row],[Opponent Score]]&gt;0,Player_1[[#This Row],[Opponent Score]]&gt;Player_1[[#This Row],[Score]],K:K=TRUE())=TRUE(),1,0)</f>
        <v>0</v>
      </c>
    </row>
    <row r="539" spans="1:19" x14ac:dyDescent="0.25">
      <c r="A539" s="58" t="s">
        <v>999</v>
      </c>
      <c r="B539" s="58" t="s">
        <v>12</v>
      </c>
      <c r="C539" s="58" t="s">
        <v>1000</v>
      </c>
      <c r="D539" s="58" t="s">
        <v>17</v>
      </c>
      <c r="E539" s="58">
        <v>2</v>
      </c>
      <c r="F539">
        <v>57</v>
      </c>
      <c r="G539">
        <v>970</v>
      </c>
      <c r="H539" s="58" t="s">
        <v>11</v>
      </c>
      <c r="I539" s="58" t="s">
        <v>11</v>
      </c>
      <c r="J539" s="58" t="b">
        <f>IF(COUNTIFS('Player 2 Rounds'!A:A,Player_1[[#This Row],[Tournament]],'Player 2 Rounds'!C:C,Player_1[[#This Row],[Date]])&gt;0,TRUE(),FALSE())</f>
        <v>0</v>
      </c>
      <c r="K539" s="58" t="b">
        <f>IF(COUNTIFS('Player 2 Rounds'!A:A,Player_1[[#This Row],[Tournament]],'Player 2 Rounds'!C:C,Player_1[[#This Row],[Date]],'Player 2 Rounds'!D:D,Player_1[[#This Row],[Division]])&gt;0,TRUE(),FALSE())</f>
        <v>0</v>
      </c>
      <c r="L539" s="58" t="str">
        <f>RIGHT(Player_1[[#This Row],[Date]],4)</f>
        <v>2010</v>
      </c>
      <c r="M539" s="58" t="str">
        <f>LEFT(Player_1[[#This Row],[Date]],FIND("-",Player_1[[#This Row],[Date]],1)-1)</f>
        <v>8</v>
      </c>
      <c r="N539" s="58" t="str">
        <f>MID(Player_1[[#This Row],[Date]],FIND("-",Player_1[[#This Row],[Date]],1)+1,3)</f>
        <v>May</v>
      </c>
      <c r="O539" s="5">
        <f>DATEVALUE(Player_1[[#This Row],[Month]]&amp;" "&amp;Player_1[[#This Row],[Day]]&amp;", "&amp;Player_1[[#This Row],[Year]])</f>
        <v>40306</v>
      </c>
      <c r="P539" s="58">
        <f>COUNTIFS(A:A,Player_1[[#This Row],[Tournament]],E:E,Player_1[[#This Row],[Round]])</f>
        <v>1</v>
      </c>
      <c r="Q539" s="58" t="str">
        <f t="shared" si="8"/>
        <v>2010 Warm Up for the Am Worlds #2</v>
      </c>
      <c r="R539" s="58">
        <f>SUMIFS('Player 2 Rounds'!F:F,'Player 2 Rounds'!Q:Q,Q539,'Player 2 Rounds'!E:E,E539)</f>
        <v>0</v>
      </c>
      <c r="S539" s="58">
        <f>IF(AND(Player_1[[#This Row],[Opponent Score]]&gt;0,Player_1[[#This Row],[Opponent Score]]&gt;Player_1[[#This Row],[Score]],K:K=TRUE())=TRUE(),1,0)</f>
        <v>0</v>
      </c>
    </row>
    <row r="540" spans="1:19" x14ac:dyDescent="0.25">
      <c r="A540" s="58" t="s">
        <v>882</v>
      </c>
      <c r="B540" s="58" t="s">
        <v>12</v>
      </c>
      <c r="C540" s="58" t="s">
        <v>883</v>
      </c>
      <c r="D540" s="58" t="s">
        <v>17</v>
      </c>
      <c r="E540" s="58">
        <v>2</v>
      </c>
      <c r="F540">
        <v>48</v>
      </c>
      <c r="G540">
        <v>1030</v>
      </c>
      <c r="H540" s="58" t="s">
        <v>11</v>
      </c>
      <c r="I540" s="58" t="s">
        <v>11</v>
      </c>
      <c r="J540" s="58" t="b">
        <f>IF(COUNTIFS('Player 2 Rounds'!A:A,Player_1[[#This Row],[Tournament]],'Player 2 Rounds'!C:C,Player_1[[#This Row],[Date]])&gt;0,TRUE(),FALSE())</f>
        <v>0</v>
      </c>
      <c r="K540" s="58" t="b">
        <f>IF(COUNTIFS('Player 2 Rounds'!A:A,Player_1[[#This Row],[Tournament]],'Player 2 Rounds'!C:C,Player_1[[#This Row],[Date]],'Player 2 Rounds'!D:D,Player_1[[#This Row],[Division]])&gt;0,TRUE(),FALSE())</f>
        <v>0</v>
      </c>
      <c r="L540" s="58" t="str">
        <f>RIGHT(Player_1[[#This Row],[Date]],4)</f>
        <v>2013</v>
      </c>
      <c r="M540" s="58" t="str">
        <f>LEFT(Player_1[[#This Row],[Date]],FIND("-",Player_1[[#This Row],[Date]],1)-1)</f>
        <v>21</v>
      </c>
      <c r="N540" s="58" t="str">
        <f>MID(Player_1[[#This Row],[Date]],FIND("-",Player_1[[#This Row],[Date]],1)+1,3)</f>
        <v>May</v>
      </c>
      <c r="O540" s="5">
        <f>DATEVALUE(Player_1[[#This Row],[Month]]&amp;" "&amp;Player_1[[#This Row],[Day]]&amp;", "&amp;Player_1[[#This Row],[Year]])</f>
        <v>41415</v>
      </c>
      <c r="P540" s="58">
        <f>COUNTIFS(A:A,Player_1[[#This Row],[Tournament]],E:E,Player_1[[#This Row],[Round]])</f>
        <v>2</v>
      </c>
      <c r="Q540" s="58" t="str">
        <f t="shared" si="8"/>
        <v>2013 Sunnyside Championship</v>
      </c>
      <c r="R540" s="58">
        <f>SUMIFS('Player 2 Rounds'!F:F,'Player 2 Rounds'!Q:Q,Q540,'Player 2 Rounds'!E:E,E540)</f>
        <v>0</v>
      </c>
      <c r="S540" s="58">
        <f>IF(AND(Player_1[[#This Row],[Opponent Score]]&gt;0,Player_1[[#This Row],[Opponent Score]]&gt;Player_1[[#This Row],[Score]],K:K=TRUE())=TRUE(),1,0)</f>
        <v>0</v>
      </c>
    </row>
    <row r="541" spans="1:19" x14ac:dyDescent="0.25">
      <c r="A541" s="58" t="s">
        <v>980</v>
      </c>
      <c r="B541" s="58" t="s">
        <v>14</v>
      </c>
      <c r="C541" s="58" t="s">
        <v>981</v>
      </c>
      <c r="D541" s="58" t="s">
        <v>17</v>
      </c>
      <c r="E541" s="58">
        <v>2</v>
      </c>
      <c r="F541">
        <v>71</v>
      </c>
      <c r="G541">
        <v>999</v>
      </c>
      <c r="H541" s="58" t="s">
        <v>11</v>
      </c>
      <c r="I541" s="58" t="s">
        <v>11</v>
      </c>
      <c r="J541" s="58" t="b">
        <f>IF(COUNTIFS('Player 2 Rounds'!A:A,Player_1[[#This Row],[Tournament]],'Player 2 Rounds'!C:C,Player_1[[#This Row],[Date]])&gt;0,TRUE(),FALSE())</f>
        <v>0</v>
      </c>
      <c r="K541" s="58" t="b">
        <f>IF(COUNTIFS('Player 2 Rounds'!A:A,Player_1[[#This Row],[Tournament]],'Player 2 Rounds'!C:C,Player_1[[#This Row],[Date]],'Player 2 Rounds'!D:D,Player_1[[#This Row],[Division]])&gt;0,TRUE(),FALSE())</f>
        <v>0</v>
      </c>
      <c r="L541" s="58" t="str">
        <f>RIGHT(Player_1[[#This Row],[Date]],4)</f>
        <v>2010</v>
      </c>
      <c r="M541" s="58" t="str">
        <f>LEFT(Player_1[[#This Row],[Date]],FIND("-",Player_1[[#This Row],[Date]],1)-1)</f>
        <v>15</v>
      </c>
      <c r="N541" s="58" t="str">
        <f>MID(Player_1[[#This Row],[Date]],FIND("-",Player_1[[#This Row],[Date]],1)+1,3)</f>
        <v>May</v>
      </c>
      <c r="O541" s="5">
        <f>DATEVALUE(Player_1[[#This Row],[Month]]&amp;" "&amp;Player_1[[#This Row],[Day]]&amp;", "&amp;Player_1[[#This Row],[Year]])</f>
        <v>40313</v>
      </c>
      <c r="P541" s="58">
        <f>COUNTIFS(A:A,Player_1[[#This Row],[Tournament]],E:E,Player_1[[#This Row],[Round]])</f>
        <v>1</v>
      </c>
      <c r="Q541" s="58" t="str">
        <f t="shared" si="8"/>
        <v>2010 19th Annual Hall of Chains Classic sponsored by Quonset Hut</v>
      </c>
      <c r="R541" s="58">
        <f>SUMIFS('Player 2 Rounds'!F:F,'Player 2 Rounds'!Q:Q,Q541,'Player 2 Rounds'!E:E,E541)</f>
        <v>0</v>
      </c>
      <c r="S541" s="58">
        <f>IF(AND(Player_1[[#This Row],[Opponent Score]]&gt;0,Player_1[[#This Row],[Opponent Score]]&gt;Player_1[[#This Row],[Score]],K:K=TRUE())=TRUE(),1,0)</f>
        <v>0</v>
      </c>
    </row>
    <row r="542" spans="1:19" x14ac:dyDescent="0.25">
      <c r="A542" s="58" t="s">
        <v>1009</v>
      </c>
      <c r="B542" s="58" t="s">
        <v>14</v>
      </c>
      <c r="C542" s="58" t="s">
        <v>1010</v>
      </c>
      <c r="D542" s="58" t="s">
        <v>17</v>
      </c>
      <c r="E542" s="58">
        <v>2</v>
      </c>
      <c r="F542">
        <v>66</v>
      </c>
      <c r="G542">
        <v>1011</v>
      </c>
      <c r="H542" s="58" t="s">
        <v>11</v>
      </c>
      <c r="I542" s="58" t="s">
        <v>11</v>
      </c>
      <c r="J542" s="58" t="b">
        <f>IF(COUNTIFS('Player 2 Rounds'!A:A,Player_1[[#This Row],[Tournament]],'Player 2 Rounds'!C:C,Player_1[[#This Row],[Date]])&gt;0,TRUE(),FALSE())</f>
        <v>0</v>
      </c>
      <c r="K542" s="58" t="b">
        <f>IF(COUNTIFS('Player 2 Rounds'!A:A,Player_1[[#This Row],[Tournament]],'Player 2 Rounds'!C:C,Player_1[[#This Row],[Date]],'Player 2 Rounds'!D:D,Player_1[[#This Row],[Division]])&gt;0,TRUE(),FALSE())</f>
        <v>0</v>
      </c>
      <c r="L542" s="58" t="str">
        <f>RIGHT(Player_1[[#This Row],[Date]],4)</f>
        <v>2010</v>
      </c>
      <c r="M542" s="58" t="str">
        <f>LEFT(Player_1[[#This Row],[Date]],FIND("-",Player_1[[#This Row],[Date]],1)-1)</f>
        <v>25</v>
      </c>
      <c r="N542" s="58" t="str">
        <f>MID(Player_1[[#This Row],[Date]],FIND("-",Player_1[[#This Row],[Date]],1)+1,3)</f>
        <v>Jul</v>
      </c>
      <c r="O542" s="5">
        <f>DATEVALUE(Player_1[[#This Row],[Month]]&amp;" "&amp;Player_1[[#This Row],[Day]]&amp;", "&amp;Player_1[[#This Row],[Year]])</f>
        <v>40384</v>
      </c>
      <c r="P542" s="58">
        <f>COUNTIFS(A:A,Player_1[[#This Row],[Tournament]],E:E,Player_1[[#This Row],[Round]])</f>
        <v>1</v>
      </c>
      <c r="Q542" s="58" t="str">
        <f t="shared" si="8"/>
        <v>2010 Gale Vaughn Memorial</v>
      </c>
      <c r="R542" s="58">
        <f>SUMIFS('Player 2 Rounds'!F:F,'Player 2 Rounds'!Q:Q,Q542,'Player 2 Rounds'!E:E,E542)</f>
        <v>0</v>
      </c>
      <c r="S542" s="58">
        <f>IF(AND(Player_1[[#This Row],[Opponent Score]]&gt;0,Player_1[[#This Row],[Opponent Score]]&gt;Player_1[[#This Row],[Score]],K:K=TRUE())=TRUE(),1,0)</f>
        <v>0</v>
      </c>
    </row>
    <row r="543" spans="1:19" x14ac:dyDescent="0.25">
      <c r="A543" s="58" t="s">
        <v>927</v>
      </c>
      <c r="B543" s="58" t="s">
        <v>14</v>
      </c>
      <c r="C543" s="58" t="s">
        <v>928</v>
      </c>
      <c r="D543" s="58" t="s">
        <v>17</v>
      </c>
      <c r="E543" s="58">
        <v>2</v>
      </c>
      <c r="F543">
        <v>46</v>
      </c>
      <c r="G543">
        <v>1028</v>
      </c>
      <c r="H543" s="58" t="s">
        <v>11</v>
      </c>
      <c r="I543" s="58" t="s">
        <v>11</v>
      </c>
      <c r="J543" s="58" t="b">
        <f>IF(COUNTIFS('Player 2 Rounds'!A:A,Player_1[[#This Row],[Tournament]],'Player 2 Rounds'!C:C,Player_1[[#This Row],[Date]])&gt;0,TRUE(),FALSE())</f>
        <v>0</v>
      </c>
      <c r="K543" s="58" t="b">
        <f>IF(COUNTIFS('Player 2 Rounds'!A:A,Player_1[[#This Row],[Tournament]],'Player 2 Rounds'!C:C,Player_1[[#This Row],[Date]],'Player 2 Rounds'!D:D,Player_1[[#This Row],[Division]])&gt;0,TRUE(),FALSE())</f>
        <v>0</v>
      </c>
      <c r="L543" s="58" t="str">
        <f>RIGHT(Player_1[[#This Row],[Date]],4)</f>
        <v>2010</v>
      </c>
      <c r="M543" s="58" t="str">
        <f>LEFT(Player_1[[#This Row],[Date]],FIND("-",Player_1[[#This Row],[Date]],1)-1)</f>
        <v>26</v>
      </c>
      <c r="N543" s="58" t="str">
        <f>MID(Player_1[[#This Row],[Date]],FIND("-",Player_1[[#This Row],[Date]],1)+1,3)</f>
        <v>Sep</v>
      </c>
      <c r="O543" s="5">
        <f>DATEVALUE(Player_1[[#This Row],[Month]]&amp;" "&amp;Player_1[[#This Row],[Day]]&amp;", "&amp;Player_1[[#This Row],[Year]])</f>
        <v>40447</v>
      </c>
      <c r="P543" s="58">
        <f>COUNTIFS(A:A,Player_1[[#This Row],[Tournament]],E:E,Player_1[[#This Row],[Round]])</f>
        <v>1</v>
      </c>
      <c r="Q543" s="58" t="str">
        <f t="shared" si="8"/>
        <v>2010 Knobulus Maximus II</v>
      </c>
      <c r="R543" s="58">
        <f>SUMIFS('Player 2 Rounds'!F:F,'Player 2 Rounds'!Q:Q,Q543,'Player 2 Rounds'!E:E,E543)</f>
        <v>0</v>
      </c>
      <c r="S543" s="58">
        <f>IF(AND(Player_1[[#This Row],[Opponent Score]]&gt;0,Player_1[[#This Row],[Opponent Score]]&gt;Player_1[[#This Row],[Score]],K:K=TRUE())=TRUE(),1,0)</f>
        <v>0</v>
      </c>
    </row>
    <row r="544" spans="1:19" x14ac:dyDescent="0.25">
      <c r="A544" s="58" t="s">
        <v>401</v>
      </c>
      <c r="B544" s="58" t="s">
        <v>58</v>
      </c>
      <c r="C544" s="58" t="s">
        <v>490</v>
      </c>
      <c r="D544" s="58" t="s">
        <v>17</v>
      </c>
      <c r="E544" s="58">
        <v>2</v>
      </c>
      <c r="F544">
        <v>54</v>
      </c>
      <c r="G544">
        <v>1061</v>
      </c>
      <c r="H544" s="58" t="s">
        <v>11</v>
      </c>
      <c r="I544" s="58" t="s">
        <v>11</v>
      </c>
      <c r="J544" s="58" t="b">
        <f>IF(COUNTIFS('Player 2 Rounds'!A:A,Player_1[[#This Row],[Tournament]],'Player 2 Rounds'!C:C,Player_1[[#This Row],[Date]])&gt;0,TRUE(),FALSE())</f>
        <v>1</v>
      </c>
      <c r="K544" s="58" t="b">
        <f>IF(COUNTIFS('Player 2 Rounds'!A:A,Player_1[[#This Row],[Tournament]],'Player 2 Rounds'!C:C,Player_1[[#This Row],[Date]],'Player 2 Rounds'!D:D,Player_1[[#This Row],[Division]])&gt;0,TRUE(),FALSE())</f>
        <v>1</v>
      </c>
      <c r="L544" s="58" t="str">
        <f>RIGHT(Player_1[[#This Row],[Date]],4)</f>
        <v>2012</v>
      </c>
      <c r="M544" s="58" t="str">
        <f>LEFT(Player_1[[#This Row],[Date]],FIND("-",Player_1[[#This Row],[Date]],1)-1)</f>
        <v>16</v>
      </c>
      <c r="N544" s="58" t="str">
        <f>MID(Player_1[[#This Row],[Date]],FIND("-",Player_1[[#This Row],[Date]],1)+1,3)</f>
        <v>Aug</v>
      </c>
      <c r="O544" s="5">
        <f>DATEVALUE(Player_1[[#This Row],[Month]]&amp;" "&amp;Player_1[[#This Row],[Day]]&amp;", "&amp;Player_1[[#This Row],[Year]])</f>
        <v>41137</v>
      </c>
      <c r="P544" s="58">
        <f>COUNTIFS(A:A,Player_1[[#This Row],[Tournament]],E:E,Player_1[[#This Row],[Round]])</f>
        <v>2</v>
      </c>
      <c r="Q544" s="58" t="str">
        <f t="shared" si="8"/>
        <v>2012 Vibram Open</v>
      </c>
      <c r="R544" s="58">
        <f>SUMIFS('Player 2 Rounds'!F:F,'Player 2 Rounds'!Q:Q,Q544,'Player 2 Rounds'!E:E,E544)</f>
        <v>56</v>
      </c>
      <c r="S544" s="58">
        <f>IF(AND(Player_1[[#This Row],[Opponent Score]]&gt;0,Player_1[[#This Row],[Opponent Score]]&gt;Player_1[[#This Row],[Score]],K:K=TRUE())=TRUE(),1,0)</f>
        <v>1</v>
      </c>
    </row>
    <row r="545" spans="1:19" x14ac:dyDescent="0.25">
      <c r="A545" s="58" t="s">
        <v>91</v>
      </c>
      <c r="B545" s="58" t="s">
        <v>13</v>
      </c>
      <c r="C545" s="58" t="s">
        <v>159</v>
      </c>
      <c r="D545" s="58" t="s">
        <v>17</v>
      </c>
      <c r="E545" s="58">
        <v>2</v>
      </c>
      <c r="F545">
        <v>76</v>
      </c>
      <c r="G545">
        <v>983</v>
      </c>
      <c r="H545" s="58" t="s">
        <v>11</v>
      </c>
      <c r="I545" s="58" t="s">
        <v>11</v>
      </c>
      <c r="J545" s="58" t="b">
        <f>IF(COUNTIFS('Player 2 Rounds'!A:A,Player_1[[#This Row],[Tournament]],'Player 2 Rounds'!C:C,Player_1[[#This Row],[Date]])&gt;0,TRUE(),FALSE())</f>
        <v>1</v>
      </c>
      <c r="K545" s="58" t="b">
        <f>IF(COUNTIFS('Player 2 Rounds'!A:A,Player_1[[#This Row],[Tournament]],'Player 2 Rounds'!C:C,Player_1[[#This Row],[Date]],'Player 2 Rounds'!D:D,Player_1[[#This Row],[Division]])&gt;0,TRUE(),FALSE())</f>
        <v>1</v>
      </c>
      <c r="L545" s="58" t="str">
        <f>RIGHT(Player_1[[#This Row],[Date]],4)</f>
        <v>2010</v>
      </c>
      <c r="M545" s="58" t="str">
        <f>LEFT(Player_1[[#This Row],[Date]],FIND("-",Player_1[[#This Row],[Date]],1)-1)</f>
        <v>6</v>
      </c>
      <c r="N545" s="58" t="str">
        <f>MID(Player_1[[#This Row],[Date]],FIND("-",Player_1[[#This Row],[Date]],1)+1,3)</f>
        <v>Oct</v>
      </c>
      <c r="O545" s="5">
        <f>DATEVALUE(Player_1[[#This Row],[Month]]&amp;" "&amp;Player_1[[#This Row],[Day]]&amp;", "&amp;Player_1[[#This Row],[Year]])</f>
        <v>40457</v>
      </c>
      <c r="P545" s="58">
        <f>COUNTIFS(A:A,Player_1[[#This Row],[Tournament]],E:E,Player_1[[#This Row],[Round]])</f>
        <v>3</v>
      </c>
      <c r="Q545" s="58" t="str">
        <f t="shared" si="8"/>
        <v>2010 United States Disc Golf Championship</v>
      </c>
      <c r="R545" s="58">
        <f>SUMIFS('Player 2 Rounds'!F:F,'Player 2 Rounds'!Q:Q,Q545,'Player 2 Rounds'!E:E,E545)</f>
        <v>60</v>
      </c>
      <c r="S545" s="58">
        <f>IF(AND(Player_1[[#This Row],[Opponent Score]]&gt;0,Player_1[[#This Row],[Opponent Score]]&gt;Player_1[[#This Row],[Score]],K:K=TRUE())=TRUE(),1,0)</f>
        <v>0</v>
      </c>
    </row>
    <row r="546" spans="1:19" x14ac:dyDescent="0.25">
      <c r="A546" s="58" t="s">
        <v>792</v>
      </c>
      <c r="B546" s="58" t="s">
        <v>9</v>
      </c>
      <c r="C546" s="58" t="s">
        <v>793</v>
      </c>
      <c r="D546" s="58" t="s">
        <v>17</v>
      </c>
      <c r="E546" s="58">
        <v>2</v>
      </c>
      <c r="F546">
        <v>65</v>
      </c>
      <c r="G546">
        <v>1025</v>
      </c>
      <c r="H546" s="58" t="s">
        <v>11</v>
      </c>
      <c r="I546" s="58" t="s">
        <v>11</v>
      </c>
      <c r="J546" s="58" t="b">
        <f>IF(COUNTIFS('Player 2 Rounds'!A:A,Player_1[[#This Row],[Tournament]],'Player 2 Rounds'!C:C,Player_1[[#This Row],[Date]])&gt;0,TRUE(),FALSE())</f>
        <v>0</v>
      </c>
      <c r="K546" s="58" t="b">
        <f>IF(COUNTIFS('Player 2 Rounds'!A:A,Player_1[[#This Row],[Tournament]],'Player 2 Rounds'!C:C,Player_1[[#This Row],[Date]],'Player 2 Rounds'!D:D,Player_1[[#This Row],[Division]])&gt;0,TRUE(),FALSE())</f>
        <v>0</v>
      </c>
      <c r="L546" s="58" t="str">
        <f>RIGHT(Player_1[[#This Row],[Date]],4)</f>
        <v>2012</v>
      </c>
      <c r="M546" s="58" t="str">
        <f>LEFT(Player_1[[#This Row],[Date]],FIND("-",Player_1[[#This Row],[Date]],1)-1)</f>
        <v>25</v>
      </c>
      <c r="N546" s="58" t="str">
        <f>MID(Player_1[[#This Row],[Date]],FIND("-",Player_1[[#This Row],[Date]],1)+1,3)</f>
        <v>Aug</v>
      </c>
      <c r="O546" s="5">
        <f>DATEVALUE(Player_1[[#This Row],[Month]]&amp;" "&amp;Player_1[[#This Row],[Day]]&amp;", "&amp;Player_1[[#This Row],[Year]])</f>
        <v>41146</v>
      </c>
      <c r="P546" s="58">
        <f>COUNTIFS(A:A,Player_1[[#This Row],[Tournament]],E:E,Player_1[[#This Row],[Round]])</f>
        <v>1</v>
      </c>
      <c r="Q546" s="58" t="str">
        <f t="shared" si="8"/>
        <v>2012 Greater Hartford Disc Golf Open, sponsored Olde Burnside Brewing Company</v>
      </c>
      <c r="R546" s="58">
        <f>SUMIFS('Player 2 Rounds'!F:F,'Player 2 Rounds'!Q:Q,Q546,'Player 2 Rounds'!E:E,E546)</f>
        <v>0</v>
      </c>
      <c r="S546" s="58">
        <f>IF(AND(Player_1[[#This Row],[Opponent Score]]&gt;0,Player_1[[#This Row],[Opponent Score]]&gt;Player_1[[#This Row],[Score]],K:K=TRUE())=TRUE(),1,0)</f>
        <v>0</v>
      </c>
    </row>
    <row r="547" spans="1:19" x14ac:dyDescent="0.25">
      <c r="A547" s="58" t="s">
        <v>929</v>
      </c>
      <c r="B547" s="58" t="s">
        <v>14</v>
      </c>
      <c r="C547" s="58" t="s">
        <v>930</v>
      </c>
      <c r="D547" s="58" t="s">
        <v>17</v>
      </c>
      <c r="E547" s="58">
        <v>2</v>
      </c>
      <c r="F547">
        <v>62</v>
      </c>
      <c r="G547">
        <v>1005</v>
      </c>
      <c r="H547" s="58" t="s">
        <v>11</v>
      </c>
      <c r="I547" s="58" t="s">
        <v>11</v>
      </c>
      <c r="J547" s="58" t="b">
        <f>IF(COUNTIFS('Player 2 Rounds'!A:A,Player_1[[#This Row],[Tournament]],'Player 2 Rounds'!C:C,Player_1[[#This Row],[Date]])&gt;0,TRUE(),FALSE())</f>
        <v>0</v>
      </c>
      <c r="K547" s="58" t="b">
        <f>IF(COUNTIFS('Player 2 Rounds'!A:A,Player_1[[#This Row],[Tournament]],'Player 2 Rounds'!C:C,Player_1[[#This Row],[Date]],'Player 2 Rounds'!D:D,Player_1[[#This Row],[Division]])&gt;0,TRUE(),FALSE())</f>
        <v>0</v>
      </c>
      <c r="L547" s="58" t="str">
        <f>RIGHT(Player_1[[#This Row],[Date]],4)</f>
        <v>2010</v>
      </c>
      <c r="M547" s="58" t="str">
        <f>LEFT(Player_1[[#This Row],[Date]],FIND("-",Player_1[[#This Row],[Date]],1)-1)</f>
        <v>25</v>
      </c>
      <c r="N547" s="58" t="str">
        <f>MID(Player_1[[#This Row],[Date]],FIND("-",Player_1[[#This Row],[Date]],1)+1,3)</f>
        <v>Sep</v>
      </c>
      <c r="O547" s="5">
        <f>DATEVALUE(Player_1[[#This Row],[Month]]&amp;" "&amp;Player_1[[#This Row],[Day]]&amp;", "&amp;Player_1[[#This Row],[Year]])</f>
        <v>40446</v>
      </c>
      <c r="P547" s="58">
        <f>COUNTIFS(A:A,Player_1[[#This Row],[Tournament]],E:E,Player_1[[#This Row],[Round]])</f>
        <v>1</v>
      </c>
      <c r="Q547" s="58" t="str">
        <f t="shared" si="8"/>
        <v>2010 The Hunt at Deer Lakes</v>
      </c>
      <c r="R547" s="58">
        <f>SUMIFS('Player 2 Rounds'!F:F,'Player 2 Rounds'!Q:Q,Q547,'Player 2 Rounds'!E:E,E547)</f>
        <v>0</v>
      </c>
      <c r="S547" s="58">
        <f>IF(AND(Player_1[[#This Row],[Opponent Score]]&gt;0,Player_1[[#This Row],[Opponent Score]]&gt;Player_1[[#This Row],[Score]],K:K=TRUE())=TRUE(),1,0)</f>
        <v>0</v>
      </c>
    </row>
    <row r="548" spans="1:19" x14ac:dyDescent="0.25">
      <c r="A548" s="58" t="s">
        <v>788</v>
      </c>
      <c r="B548" s="58" t="s">
        <v>9</v>
      </c>
      <c r="C548" s="58" t="s">
        <v>789</v>
      </c>
      <c r="D548" s="58" t="s">
        <v>17</v>
      </c>
      <c r="E548" s="58">
        <v>2</v>
      </c>
      <c r="F548">
        <v>66</v>
      </c>
      <c r="G548">
        <v>1057</v>
      </c>
      <c r="H548" s="58" t="s">
        <v>11</v>
      </c>
      <c r="I548" s="58" t="s">
        <v>11</v>
      </c>
      <c r="J548" s="58" t="b">
        <f>IF(COUNTIFS('Player 2 Rounds'!A:A,Player_1[[#This Row],[Tournament]],'Player 2 Rounds'!C:C,Player_1[[#This Row],[Date]])&gt;0,TRUE(),FALSE())</f>
        <v>0</v>
      </c>
      <c r="K548" s="58" t="b">
        <f>IF(COUNTIFS('Player 2 Rounds'!A:A,Player_1[[#This Row],[Tournament]],'Player 2 Rounds'!C:C,Player_1[[#This Row],[Date]],'Player 2 Rounds'!D:D,Player_1[[#This Row],[Division]])&gt;0,TRUE(),FALSE())</f>
        <v>0</v>
      </c>
      <c r="L548" s="58" t="str">
        <f>RIGHT(Player_1[[#This Row],[Date]],4)</f>
        <v>2012</v>
      </c>
      <c r="M548" s="58" t="str">
        <f>LEFT(Player_1[[#This Row],[Date]],FIND("-",Player_1[[#This Row],[Date]],1)-1)</f>
        <v>8</v>
      </c>
      <c r="N548" s="58" t="str">
        <f>MID(Player_1[[#This Row],[Date]],FIND("-",Player_1[[#This Row],[Date]],1)+1,3)</f>
        <v>Sep</v>
      </c>
      <c r="O548" s="5">
        <f>DATEVALUE(Player_1[[#This Row],[Month]]&amp;" "&amp;Player_1[[#This Row],[Day]]&amp;", "&amp;Player_1[[#This Row],[Year]])</f>
        <v>41160</v>
      </c>
      <c r="P548" s="58">
        <f>COUNTIFS(A:A,Player_1[[#This Row],[Tournament]],E:E,Player_1[[#This Row],[Round]])</f>
        <v>2</v>
      </c>
      <c r="Q548" s="58" t="str">
        <f t="shared" si="8"/>
        <v>2012 Eric C Yetter Champions' Cup</v>
      </c>
      <c r="R548" s="58">
        <f>SUMIFS('Player 2 Rounds'!F:F,'Player 2 Rounds'!Q:Q,Q548,'Player 2 Rounds'!E:E,E548)</f>
        <v>0</v>
      </c>
      <c r="S548" s="58">
        <f>IF(AND(Player_1[[#This Row],[Opponent Score]]&gt;0,Player_1[[#This Row],[Opponent Score]]&gt;Player_1[[#This Row],[Score]],K:K=TRUE())=TRUE(),1,0)</f>
        <v>0</v>
      </c>
    </row>
    <row r="549" spans="1:19" x14ac:dyDescent="0.25">
      <c r="A549" s="58" t="s">
        <v>794</v>
      </c>
      <c r="B549" s="58" t="s">
        <v>164</v>
      </c>
      <c r="C549" s="58" t="s">
        <v>494</v>
      </c>
      <c r="D549" s="58" t="s">
        <v>17</v>
      </c>
      <c r="E549" s="58">
        <v>2</v>
      </c>
      <c r="F549">
        <v>56</v>
      </c>
      <c r="G549">
        <v>914</v>
      </c>
      <c r="H549" s="58" t="s">
        <v>11</v>
      </c>
      <c r="I549" s="58" t="s">
        <v>11</v>
      </c>
      <c r="J549" s="58" t="b">
        <f>IF(COUNTIFS('Player 2 Rounds'!A:A,Player_1[[#This Row],[Tournament]],'Player 2 Rounds'!C:C,Player_1[[#This Row],[Date]])&gt;0,TRUE(),FALSE())</f>
        <v>0</v>
      </c>
      <c r="K549" s="58" t="b">
        <f>IF(COUNTIFS('Player 2 Rounds'!A:A,Player_1[[#This Row],[Tournament]],'Player 2 Rounds'!C:C,Player_1[[#This Row],[Date]],'Player 2 Rounds'!D:D,Player_1[[#This Row],[Division]])&gt;0,TRUE(),FALSE())</f>
        <v>0</v>
      </c>
      <c r="L549" s="58" t="str">
        <f>RIGHT(Player_1[[#This Row],[Date]],4)</f>
        <v>2012</v>
      </c>
      <c r="M549" s="58" t="str">
        <f>LEFT(Player_1[[#This Row],[Date]],FIND("-",Player_1[[#This Row],[Date]],1)-1)</f>
        <v>1</v>
      </c>
      <c r="N549" s="58" t="str">
        <f>MID(Player_1[[#This Row],[Date]],FIND("-",Player_1[[#This Row],[Date]],1)+1,3)</f>
        <v>Sep</v>
      </c>
      <c r="O549" s="5">
        <f>DATEVALUE(Player_1[[#This Row],[Month]]&amp;" "&amp;Player_1[[#This Row],[Day]]&amp;", "&amp;Player_1[[#This Row],[Year]])</f>
        <v>41153</v>
      </c>
      <c r="P549" s="58">
        <f>COUNTIFS(A:A,Player_1[[#This Row],[Tournament]],E:E,Player_1[[#This Row],[Round]])</f>
        <v>1</v>
      </c>
      <c r="Q549" s="58" t="str">
        <f t="shared" si="8"/>
        <v>2012 DiscIthaca Open sponsored by Comet Skateboards</v>
      </c>
      <c r="R549" s="58">
        <f>SUMIFS('Player 2 Rounds'!F:F,'Player 2 Rounds'!Q:Q,Q549,'Player 2 Rounds'!E:E,E549)</f>
        <v>0</v>
      </c>
      <c r="S549" s="58">
        <f>IF(AND(Player_1[[#This Row],[Opponent Score]]&gt;0,Player_1[[#This Row],[Opponent Score]]&gt;Player_1[[#This Row],[Score]],K:K=TRUE())=TRUE(),1,0)</f>
        <v>0</v>
      </c>
    </row>
    <row r="550" spans="1:19" x14ac:dyDescent="0.25">
      <c r="A550" s="58" t="s">
        <v>500</v>
      </c>
      <c r="B550" s="58" t="s">
        <v>9</v>
      </c>
      <c r="C550" s="58" t="s">
        <v>501</v>
      </c>
      <c r="D550" s="58" t="s">
        <v>17</v>
      </c>
      <c r="E550" s="58">
        <v>2</v>
      </c>
      <c r="F550">
        <v>47</v>
      </c>
      <c r="G550">
        <v>1073</v>
      </c>
      <c r="H550" s="58" t="s">
        <v>11</v>
      </c>
      <c r="I550" s="58" t="s">
        <v>11</v>
      </c>
      <c r="J550" s="58" t="b">
        <f>IF(COUNTIFS('Player 2 Rounds'!A:A,Player_1[[#This Row],[Tournament]],'Player 2 Rounds'!C:C,Player_1[[#This Row],[Date]])&gt;0,TRUE(),FALSE())</f>
        <v>1</v>
      </c>
      <c r="K550" s="58" t="b">
        <f>IF(COUNTIFS('Player 2 Rounds'!A:A,Player_1[[#This Row],[Tournament]],'Player 2 Rounds'!C:C,Player_1[[#This Row],[Date]],'Player 2 Rounds'!D:D,Player_1[[#This Row],[Division]])&gt;0,TRUE(),FALSE())</f>
        <v>1</v>
      </c>
      <c r="L550" s="58" t="str">
        <f>RIGHT(Player_1[[#This Row],[Date]],4)</f>
        <v>2012</v>
      </c>
      <c r="M550" s="58" t="str">
        <f>LEFT(Player_1[[#This Row],[Date]],FIND("-",Player_1[[#This Row],[Date]],1)-1)</f>
        <v>11</v>
      </c>
      <c r="N550" s="58" t="str">
        <f>MID(Player_1[[#This Row],[Date]],FIND("-",Player_1[[#This Row],[Date]],1)+1,3)</f>
        <v>Aug</v>
      </c>
      <c r="O550" s="5">
        <f>DATEVALUE(Player_1[[#This Row],[Month]]&amp;" "&amp;Player_1[[#This Row],[Day]]&amp;", "&amp;Player_1[[#This Row],[Year]])</f>
        <v>41132</v>
      </c>
      <c r="P550" s="58">
        <f>COUNTIFS(A:A,Player_1[[#This Row],[Tournament]],E:E,Player_1[[#This Row],[Round]])</f>
        <v>1</v>
      </c>
      <c r="Q550" s="58" t="str">
        <f t="shared" si="8"/>
        <v>2012 38th Annual Rochester Flying Disc Open</v>
      </c>
      <c r="R550" s="58">
        <f>SUMIFS('Player 2 Rounds'!F:F,'Player 2 Rounds'!Q:Q,Q550,'Player 2 Rounds'!E:E,E550)</f>
        <v>52</v>
      </c>
      <c r="S550" s="58">
        <f>IF(AND(Player_1[[#This Row],[Opponent Score]]&gt;0,Player_1[[#This Row],[Opponent Score]]&gt;Player_1[[#This Row],[Score]],K:K=TRUE())=TRUE(),1,0)</f>
        <v>1</v>
      </c>
    </row>
    <row r="551" spans="1:19" x14ac:dyDescent="0.25">
      <c r="A551" s="58" t="s">
        <v>147</v>
      </c>
      <c r="B551" s="58" t="s">
        <v>13</v>
      </c>
      <c r="C551" s="58" t="s">
        <v>148</v>
      </c>
      <c r="D551" s="58" t="s">
        <v>17</v>
      </c>
      <c r="E551" s="58">
        <v>2</v>
      </c>
      <c r="F551">
        <v>47</v>
      </c>
      <c r="G551">
        <v>1057</v>
      </c>
      <c r="H551" s="58" t="s">
        <v>11</v>
      </c>
      <c r="I551" s="58" t="s">
        <v>11</v>
      </c>
      <c r="J551" s="58" t="b">
        <f>IF(COUNTIFS('Player 2 Rounds'!A:A,Player_1[[#This Row],[Tournament]],'Player 2 Rounds'!C:C,Player_1[[#This Row],[Date]])&gt;0,TRUE(),FALSE())</f>
        <v>1</v>
      </c>
      <c r="K551" s="58" t="b">
        <f>IF(COUNTIFS('Player 2 Rounds'!A:A,Player_1[[#This Row],[Tournament]],'Player 2 Rounds'!C:C,Player_1[[#This Row],[Date]],'Player 2 Rounds'!D:D,Player_1[[#This Row],[Division]])&gt;0,TRUE(),FALSE())</f>
        <v>1</v>
      </c>
      <c r="L551" s="58" t="str">
        <f>RIGHT(Player_1[[#This Row],[Date]],4)</f>
        <v>2012</v>
      </c>
      <c r="M551" s="58" t="str">
        <f>LEFT(Player_1[[#This Row],[Date]],FIND("-",Player_1[[#This Row],[Date]],1)-1)</f>
        <v>14</v>
      </c>
      <c r="N551" s="58" t="str">
        <f>MID(Player_1[[#This Row],[Date]],FIND("-",Player_1[[#This Row],[Date]],1)+1,3)</f>
        <v>Jul</v>
      </c>
      <c r="O551" s="5">
        <f>DATEVALUE(Player_1[[#This Row],[Month]]&amp;" "&amp;Player_1[[#This Row],[Day]]&amp;", "&amp;Player_1[[#This Row],[Year]])</f>
        <v>41104</v>
      </c>
      <c r="P551" s="58">
        <f>COUNTIFS(A:A,Player_1[[#This Row],[Tournament]],E:E,Player_1[[#This Row],[Round]])</f>
        <v>1</v>
      </c>
      <c r="Q551" s="58" t="str">
        <f t="shared" si="8"/>
        <v>2012 PDGA Professional Disc Golf World Championships</v>
      </c>
      <c r="R551" s="58">
        <f>SUMIFS('Player 2 Rounds'!F:F,'Player 2 Rounds'!Q:Q,Q551,'Player 2 Rounds'!E:E,E551)</f>
        <v>48</v>
      </c>
      <c r="S551" s="58">
        <f>IF(AND(Player_1[[#This Row],[Opponent Score]]&gt;0,Player_1[[#This Row],[Opponent Score]]&gt;Player_1[[#This Row],[Score]],K:K=TRUE())=TRUE(),1,0)</f>
        <v>1</v>
      </c>
    </row>
    <row r="552" spans="1:19" x14ac:dyDescent="0.25">
      <c r="A552" s="58" t="s">
        <v>974</v>
      </c>
      <c r="B552" s="58" t="s">
        <v>934</v>
      </c>
      <c r="C552" s="58" t="s">
        <v>975</v>
      </c>
      <c r="D552" s="58" t="s">
        <v>17</v>
      </c>
      <c r="E552" s="58">
        <v>2</v>
      </c>
      <c r="F552">
        <v>54</v>
      </c>
      <c r="G552">
        <v>976</v>
      </c>
      <c r="H552" s="58" t="s">
        <v>11</v>
      </c>
      <c r="I552" s="58" t="s">
        <v>11</v>
      </c>
      <c r="J552" s="58" t="b">
        <f>IF(COUNTIFS('Player 2 Rounds'!A:A,Player_1[[#This Row],[Tournament]],'Player 2 Rounds'!C:C,Player_1[[#This Row],[Date]])&gt;0,TRUE(),FALSE())</f>
        <v>0</v>
      </c>
      <c r="K552" s="58" t="b">
        <f>IF(COUNTIFS('Player 2 Rounds'!A:A,Player_1[[#This Row],[Tournament]],'Player 2 Rounds'!C:C,Player_1[[#This Row],[Date]],'Player 2 Rounds'!D:D,Player_1[[#This Row],[Division]])&gt;0,TRUE(),FALSE())</f>
        <v>0</v>
      </c>
      <c r="L552" s="58" t="str">
        <f>RIGHT(Player_1[[#This Row],[Date]],4)</f>
        <v>2010</v>
      </c>
      <c r="M552" s="58" t="str">
        <f>LEFT(Player_1[[#This Row],[Date]],FIND("-",Player_1[[#This Row],[Date]],1)-1)</f>
        <v>30</v>
      </c>
      <c r="N552" s="58" t="str">
        <f>MID(Player_1[[#This Row],[Date]],FIND("-",Player_1[[#This Row],[Date]],1)+1,3)</f>
        <v>Oct</v>
      </c>
      <c r="O552" s="5">
        <f>DATEVALUE(Player_1[[#This Row],[Month]]&amp;" "&amp;Player_1[[#This Row],[Day]]&amp;", "&amp;Player_1[[#This Row],[Year]])</f>
        <v>40481</v>
      </c>
      <c r="P552" s="58">
        <f>COUNTIFS(A:A,Player_1[[#This Row],[Tournament]],E:E,Player_1[[#This Row],[Round]])</f>
        <v>1</v>
      </c>
      <c r="Q552" s="58" t="str">
        <f t="shared" si="8"/>
        <v>2010 Great Seal Scream VIII</v>
      </c>
      <c r="R552" s="58">
        <f>SUMIFS('Player 2 Rounds'!F:F,'Player 2 Rounds'!Q:Q,Q552,'Player 2 Rounds'!E:E,E552)</f>
        <v>0</v>
      </c>
      <c r="S552" s="58">
        <f>IF(AND(Player_1[[#This Row],[Opponent Score]]&gt;0,Player_1[[#This Row],[Opponent Score]]&gt;Player_1[[#This Row],[Score]],K:K=TRUE())=TRUE(),1,0)</f>
        <v>0</v>
      </c>
    </row>
    <row r="553" spans="1:19" x14ac:dyDescent="0.25">
      <c r="A553" s="58" t="s">
        <v>771</v>
      </c>
      <c r="B553" s="58" t="s">
        <v>9</v>
      </c>
      <c r="C553" s="58" t="s">
        <v>772</v>
      </c>
      <c r="D553" s="58" t="s">
        <v>17</v>
      </c>
      <c r="E553" s="58">
        <v>2</v>
      </c>
      <c r="F553">
        <v>62</v>
      </c>
      <c r="G553">
        <v>1055</v>
      </c>
      <c r="H553" s="58" t="s">
        <v>11</v>
      </c>
      <c r="I553" s="58" t="s">
        <v>11</v>
      </c>
      <c r="J553" s="58" t="b">
        <f>IF(COUNTIFS('Player 2 Rounds'!A:A,Player_1[[#This Row],[Tournament]],'Player 2 Rounds'!C:C,Player_1[[#This Row],[Date]])&gt;0,TRUE(),FALSE())</f>
        <v>0</v>
      </c>
      <c r="K553" s="58" t="b">
        <f>IF(COUNTIFS('Player 2 Rounds'!A:A,Player_1[[#This Row],[Tournament]],'Player 2 Rounds'!C:C,Player_1[[#This Row],[Date]],'Player 2 Rounds'!D:D,Player_1[[#This Row],[Division]])&gt;0,TRUE(),FALSE())</f>
        <v>0</v>
      </c>
      <c r="L553" s="58" t="str">
        <f>RIGHT(Player_1[[#This Row],[Date]],4)</f>
        <v>2012</v>
      </c>
      <c r="M553" s="58" t="str">
        <f>LEFT(Player_1[[#This Row],[Date]],FIND("-",Player_1[[#This Row],[Date]],1)-1)</f>
        <v>6</v>
      </c>
      <c r="N553" s="58" t="str">
        <f>MID(Player_1[[#This Row],[Date]],FIND("-",Player_1[[#This Row],[Date]],1)+1,3)</f>
        <v>Jul</v>
      </c>
      <c r="O553" s="5">
        <f>DATEVALUE(Player_1[[#This Row],[Month]]&amp;" "&amp;Player_1[[#This Row],[Day]]&amp;", "&amp;Player_1[[#This Row],[Year]])</f>
        <v>41096</v>
      </c>
      <c r="P553" s="58">
        <f>COUNTIFS(A:A,Player_1[[#This Row],[Tournament]],E:E,Player_1[[#This Row],[Round]])</f>
        <v>1</v>
      </c>
      <c r="Q553" s="58" t="str">
        <f t="shared" si="8"/>
        <v>2012 Madisonville Open</v>
      </c>
      <c r="R553" s="58">
        <f>SUMIFS('Player 2 Rounds'!F:F,'Player 2 Rounds'!Q:Q,Q553,'Player 2 Rounds'!E:E,E553)</f>
        <v>0</v>
      </c>
      <c r="S553" s="58">
        <f>IF(AND(Player_1[[#This Row],[Opponent Score]]&gt;0,Player_1[[#This Row],[Opponent Score]]&gt;Player_1[[#This Row],[Score]],K:K=TRUE())=TRUE(),1,0)</f>
        <v>0</v>
      </c>
    </row>
    <row r="554" spans="1:19" x14ac:dyDescent="0.25">
      <c r="A554" s="58" t="s">
        <v>969</v>
      </c>
      <c r="B554" s="58" t="s">
        <v>12</v>
      </c>
      <c r="C554" s="58" t="s">
        <v>970</v>
      </c>
      <c r="D554" s="58" t="s">
        <v>17</v>
      </c>
      <c r="E554" s="58">
        <v>2</v>
      </c>
      <c r="F554">
        <v>47</v>
      </c>
      <c r="G554">
        <v>1009</v>
      </c>
      <c r="H554" s="58" t="s">
        <v>11</v>
      </c>
      <c r="I554" s="58" t="s">
        <v>11</v>
      </c>
      <c r="J554" s="58" t="b">
        <f>IF(COUNTIFS('Player 2 Rounds'!A:A,Player_1[[#This Row],[Tournament]],'Player 2 Rounds'!C:C,Player_1[[#This Row],[Date]])&gt;0,TRUE(),FALSE())</f>
        <v>0</v>
      </c>
      <c r="K554" s="58" t="b">
        <f>IF(COUNTIFS('Player 2 Rounds'!A:A,Player_1[[#This Row],[Tournament]],'Player 2 Rounds'!C:C,Player_1[[#This Row],[Date]],'Player 2 Rounds'!D:D,Player_1[[#This Row],[Division]])&gt;0,TRUE(),FALSE())</f>
        <v>0</v>
      </c>
      <c r="L554" s="58" t="str">
        <f>RIGHT(Player_1[[#This Row],[Date]],4)</f>
        <v>2010</v>
      </c>
      <c r="M554" s="58" t="str">
        <f>LEFT(Player_1[[#This Row],[Date]],FIND("-",Player_1[[#This Row],[Date]],1)-1)</f>
        <v>23</v>
      </c>
      <c r="N554" s="58" t="str">
        <f>MID(Player_1[[#This Row],[Date]],FIND("-",Player_1[[#This Row],[Date]],1)+1,3)</f>
        <v>Oct</v>
      </c>
      <c r="O554" s="5">
        <f>DATEVALUE(Player_1[[#This Row],[Month]]&amp;" "&amp;Player_1[[#This Row],[Day]]&amp;", "&amp;Player_1[[#This Row],[Year]])</f>
        <v>40474</v>
      </c>
      <c r="P554" s="58">
        <f>COUNTIFS(A:A,Player_1[[#This Row],[Tournament]],E:E,Player_1[[#This Row],[Round]])</f>
        <v>1</v>
      </c>
      <c r="Q554" s="58" t="str">
        <f t="shared" si="8"/>
        <v>Stark County Disc Golf Association Shoot the Moon 2010</v>
      </c>
      <c r="R554" s="58">
        <f>SUMIFS('Player 2 Rounds'!F:F,'Player 2 Rounds'!Q:Q,Q554,'Player 2 Rounds'!E:E,E554)</f>
        <v>0</v>
      </c>
      <c r="S554" s="58">
        <f>IF(AND(Player_1[[#This Row],[Opponent Score]]&gt;0,Player_1[[#This Row],[Opponent Score]]&gt;Player_1[[#This Row],[Score]],K:K=TRUE())=TRUE(),1,0)</f>
        <v>0</v>
      </c>
    </row>
    <row r="555" spans="1:19" x14ac:dyDescent="0.25">
      <c r="A555" s="58" t="s">
        <v>942</v>
      </c>
      <c r="B555" s="58" t="s">
        <v>12</v>
      </c>
      <c r="C555" s="58" t="s">
        <v>973</v>
      </c>
      <c r="D555" s="58" t="s">
        <v>17</v>
      </c>
      <c r="E555" s="58">
        <v>2</v>
      </c>
      <c r="F555">
        <v>47</v>
      </c>
      <c r="G555">
        <v>1000</v>
      </c>
      <c r="H555" s="58" t="s">
        <v>11</v>
      </c>
      <c r="I555" s="58" t="s">
        <v>11</v>
      </c>
      <c r="J555" s="58" t="b">
        <f>IF(COUNTIFS('Player 2 Rounds'!A:A,Player_1[[#This Row],[Tournament]],'Player 2 Rounds'!C:C,Player_1[[#This Row],[Date]])&gt;0,TRUE(),FALSE())</f>
        <v>0</v>
      </c>
      <c r="K555" s="58" t="b">
        <f>IF(COUNTIFS('Player 2 Rounds'!A:A,Player_1[[#This Row],[Tournament]],'Player 2 Rounds'!C:C,Player_1[[#This Row],[Date]],'Player 2 Rounds'!D:D,Player_1[[#This Row],[Division]])&gt;0,TRUE(),FALSE())</f>
        <v>0</v>
      </c>
      <c r="L555" s="58" t="str">
        <f>RIGHT(Player_1[[#This Row],[Date]],4)</f>
        <v>2010</v>
      </c>
      <c r="M555" s="58" t="str">
        <f>LEFT(Player_1[[#This Row],[Date]],FIND("-",Player_1[[#This Row],[Date]],1)-1)</f>
        <v>16</v>
      </c>
      <c r="N555" s="58" t="str">
        <f>MID(Player_1[[#This Row],[Date]],FIND("-",Player_1[[#This Row],[Date]],1)+1,3)</f>
        <v>Oct</v>
      </c>
      <c r="O555" s="5">
        <f>DATEVALUE(Player_1[[#This Row],[Month]]&amp;" "&amp;Player_1[[#This Row],[Day]]&amp;", "&amp;Player_1[[#This Row],[Year]])</f>
        <v>40467</v>
      </c>
      <c r="P555" s="58">
        <f>COUNTIFS(A:A,Player_1[[#This Row],[Tournament]],E:E,Player_1[[#This Row],[Round]])</f>
        <v>2</v>
      </c>
      <c r="Q555" s="58" t="str">
        <f t="shared" si="8"/>
        <v>2010 Flag City Classic Open</v>
      </c>
      <c r="R555" s="58">
        <f>SUMIFS('Player 2 Rounds'!F:F,'Player 2 Rounds'!Q:Q,Q555,'Player 2 Rounds'!E:E,E555)</f>
        <v>0</v>
      </c>
      <c r="S555" s="58">
        <f>IF(AND(Player_1[[#This Row],[Opponent Score]]&gt;0,Player_1[[#This Row],[Opponent Score]]&gt;Player_1[[#This Row],[Score]],K:K=TRUE())=TRUE(),1,0)</f>
        <v>0</v>
      </c>
    </row>
    <row r="556" spans="1:19" x14ac:dyDescent="0.25">
      <c r="A556" s="58" t="s">
        <v>76</v>
      </c>
      <c r="B556" s="58" t="s">
        <v>58</v>
      </c>
      <c r="C556" s="58" t="s">
        <v>483</v>
      </c>
      <c r="D556" s="58" t="s">
        <v>17</v>
      </c>
      <c r="E556" s="58">
        <v>2</v>
      </c>
      <c r="F556">
        <v>49</v>
      </c>
      <c r="G556">
        <v>1040</v>
      </c>
      <c r="H556" s="58" t="s">
        <v>11</v>
      </c>
      <c r="I556" s="58" t="s">
        <v>11</v>
      </c>
      <c r="J556" s="58" t="b">
        <f>IF(COUNTIFS('Player 2 Rounds'!A:A,Player_1[[#This Row],[Tournament]],'Player 2 Rounds'!C:C,Player_1[[#This Row],[Date]])&gt;0,TRUE(),FALSE())</f>
        <v>1</v>
      </c>
      <c r="K556" s="58" t="b">
        <f>IF(COUNTIFS('Player 2 Rounds'!A:A,Player_1[[#This Row],[Tournament]],'Player 2 Rounds'!C:C,Player_1[[#This Row],[Date]],'Player 2 Rounds'!D:D,Player_1[[#This Row],[Division]])&gt;0,TRUE(),FALSE())</f>
        <v>1</v>
      </c>
      <c r="L556" s="58" t="str">
        <f>RIGHT(Player_1[[#This Row],[Date]],4)</f>
        <v>2012</v>
      </c>
      <c r="M556" s="58" t="str">
        <f>LEFT(Player_1[[#This Row],[Date]],FIND("-",Player_1[[#This Row],[Date]],1)-1)</f>
        <v>4</v>
      </c>
      <c r="N556" s="58" t="str">
        <f>MID(Player_1[[#This Row],[Date]],FIND("-",Player_1[[#This Row],[Date]],1)+1,3)</f>
        <v>Aug</v>
      </c>
      <c r="O556" s="5">
        <f>DATEVALUE(Player_1[[#This Row],[Month]]&amp;" "&amp;Player_1[[#This Row],[Day]]&amp;", "&amp;Player_1[[#This Row],[Year]])</f>
        <v>41125</v>
      </c>
      <c r="P556" s="58">
        <f>COUNTIFS(A:A,Player_1[[#This Row],[Tournament]],E:E,Player_1[[#This Row],[Round]])</f>
        <v>4</v>
      </c>
      <c r="Q556" s="58" t="str">
        <f t="shared" si="8"/>
        <v>2012 Brent Hambrick Memorial Open</v>
      </c>
      <c r="R556" s="58">
        <f>SUMIFS('Player 2 Rounds'!F:F,'Player 2 Rounds'!Q:Q,Q556,'Player 2 Rounds'!E:E,E556)</f>
        <v>45</v>
      </c>
      <c r="S556" s="58">
        <f>IF(AND(Player_1[[#This Row],[Opponent Score]]&gt;0,Player_1[[#This Row],[Opponent Score]]&gt;Player_1[[#This Row],[Score]],K:K=TRUE())=TRUE(),1,0)</f>
        <v>0</v>
      </c>
    </row>
    <row r="557" spans="1:19" x14ac:dyDescent="0.25">
      <c r="A557" s="58" t="s">
        <v>479</v>
      </c>
      <c r="B557" s="58" t="s">
        <v>9</v>
      </c>
      <c r="C557" s="58" t="s">
        <v>480</v>
      </c>
      <c r="D557" s="58" t="s">
        <v>17</v>
      </c>
      <c r="E557" s="58">
        <v>2</v>
      </c>
      <c r="F557">
        <v>57</v>
      </c>
      <c r="G557">
        <v>1050</v>
      </c>
      <c r="H557" s="58" t="s">
        <v>11</v>
      </c>
      <c r="I557" s="58" t="s">
        <v>11</v>
      </c>
      <c r="J557" s="58" t="b">
        <f>IF(COUNTIFS('Player 2 Rounds'!A:A,Player_1[[#This Row],[Tournament]],'Player 2 Rounds'!C:C,Player_1[[#This Row],[Date]])&gt;0,TRUE(),FALSE())</f>
        <v>1</v>
      </c>
      <c r="K557" s="58" t="b">
        <f>IF(COUNTIFS('Player 2 Rounds'!A:A,Player_1[[#This Row],[Tournament]],'Player 2 Rounds'!C:C,Player_1[[#This Row],[Date]],'Player 2 Rounds'!D:D,Player_1[[#This Row],[Division]])&gt;0,TRUE(),FALSE())</f>
        <v>1</v>
      </c>
      <c r="L557" s="58" t="str">
        <f>RIGHT(Player_1[[#This Row],[Date]],4)</f>
        <v>2012</v>
      </c>
      <c r="M557" s="58" t="str">
        <f>LEFT(Player_1[[#This Row],[Date]],FIND("-",Player_1[[#This Row],[Date]],1)-1)</f>
        <v>28</v>
      </c>
      <c r="N557" s="58" t="str">
        <f>MID(Player_1[[#This Row],[Date]],FIND("-",Player_1[[#This Row],[Date]],1)+1,3)</f>
        <v>Jul</v>
      </c>
      <c r="O557" s="5">
        <f>DATEVALUE(Player_1[[#This Row],[Month]]&amp;" "&amp;Player_1[[#This Row],[Day]]&amp;", "&amp;Player_1[[#This Row],[Year]])</f>
        <v>41118</v>
      </c>
      <c r="P557" s="58">
        <f>COUNTIFS(A:A,Player_1[[#This Row],[Tournament]],E:E,Player_1[[#This Row],[Round]])</f>
        <v>1</v>
      </c>
      <c r="Q557" s="58" t="str">
        <f t="shared" si="8"/>
        <v>2012 Scholl's Bicycle Centers Pittsburgh Flying Disc Open</v>
      </c>
      <c r="R557" s="58">
        <f>SUMIFS('Player 2 Rounds'!F:F,'Player 2 Rounds'!Q:Q,Q557,'Player 2 Rounds'!E:E,E557)</f>
        <v>56</v>
      </c>
      <c r="S557" s="58">
        <f>IF(AND(Player_1[[#This Row],[Opponent Score]]&gt;0,Player_1[[#This Row],[Opponent Score]]&gt;Player_1[[#This Row],[Score]],K:K=TRUE())=TRUE(),1,0)</f>
        <v>0</v>
      </c>
    </row>
    <row r="558" spans="1:19" x14ac:dyDescent="0.25">
      <c r="A558" s="58" t="s">
        <v>790</v>
      </c>
      <c r="B558" s="58" t="s">
        <v>9</v>
      </c>
      <c r="C558" s="58" t="s">
        <v>791</v>
      </c>
      <c r="D558" s="58" t="s">
        <v>17</v>
      </c>
      <c r="E558" s="58">
        <v>2</v>
      </c>
      <c r="F558">
        <v>57</v>
      </c>
      <c r="G558">
        <v>1047</v>
      </c>
      <c r="H558" s="58" t="s">
        <v>11</v>
      </c>
      <c r="I558" s="58" t="s">
        <v>11</v>
      </c>
      <c r="J558" s="58" t="b">
        <f>IF(COUNTIFS('Player 2 Rounds'!A:A,Player_1[[#This Row],[Tournament]],'Player 2 Rounds'!C:C,Player_1[[#This Row],[Date]])&gt;0,TRUE(),FALSE())</f>
        <v>0</v>
      </c>
      <c r="K558" s="58" t="b">
        <f>IF(COUNTIFS('Player 2 Rounds'!A:A,Player_1[[#This Row],[Tournament]],'Player 2 Rounds'!C:C,Player_1[[#This Row],[Date]],'Player 2 Rounds'!D:D,Player_1[[#This Row],[Division]])&gt;0,TRUE(),FALSE())</f>
        <v>0</v>
      </c>
      <c r="L558" s="58" t="str">
        <f>RIGHT(Player_1[[#This Row],[Date]],4)</f>
        <v>2012</v>
      </c>
      <c r="M558" s="58" t="str">
        <f>LEFT(Player_1[[#This Row],[Date]],FIND("-",Player_1[[#This Row],[Date]],1)-1)</f>
        <v>15</v>
      </c>
      <c r="N558" s="58" t="str">
        <f>MID(Player_1[[#This Row],[Date]],FIND("-",Player_1[[#This Row],[Date]],1)+1,3)</f>
        <v>Sep</v>
      </c>
      <c r="O558" s="5">
        <f>DATEVALUE(Player_1[[#This Row],[Month]]&amp;" "&amp;Player_1[[#This Row],[Day]]&amp;", "&amp;Player_1[[#This Row],[Year]])</f>
        <v>41167</v>
      </c>
      <c r="P558" s="58">
        <f>COUNTIFS(A:A,Player_1[[#This Row],[Tournament]],E:E,Player_1[[#This Row],[Round]])</f>
        <v>1</v>
      </c>
      <c r="Q558" s="58" t="str">
        <f t="shared" si="8"/>
        <v>2012 Disc Outfitters Patapsco Picnic</v>
      </c>
      <c r="R558" s="58">
        <f>SUMIFS('Player 2 Rounds'!F:F,'Player 2 Rounds'!Q:Q,Q558,'Player 2 Rounds'!E:E,E558)</f>
        <v>0</v>
      </c>
      <c r="S558" s="58">
        <f>IF(AND(Player_1[[#This Row],[Opponent Score]]&gt;0,Player_1[[#This Row],[Opponent Score]]&gt;Player_1[[#This Row],[Score]],K:K=TRUE())=TRUE(),1,0)</f>
        <v>0</v>
      </c>
    </row>
    <row r="559" spans="1:19" x14ac:dyDescent="0.25">
      <c r="A559" s="58" t="s">
        <v>200</v>
      </c>
      <c r="B559" s="58" t="s">
        <v>58</v>
      </c>
      <c r="C559" s="58" t="s">
        <v>1011</v>
      </c>
      <c r="D559" s="58" t="s">
        <v>17</v>
      </c>
      <c r="E559" s="58">
        <v>2</v>
      </c>
      <c r="F559">
        <v>57</v>
      </c>
      <c r="G559">
        <v>1035</v>
      </c>
      <c r="H559" s="58" t="s">
        <v>11</v>
      </c>
      <c r="I559" s="58" t="s">
        <v>11</v>
      </c>
      <c r="J559" s="58" t="b">
        <f>IF(COUNTIFS('Player 2 Rounds'!A:A,Player_1[[#This Row],[Tournament]],'Player 2 Rounds'!C:C,Player_1[[#This Row],[Date]])&gt;0,TRUE(),FALSE())</f>
        <v>0</v>
      </c>
      <c r="K559" s="58" t="b">
        <f>IF(COUNTIFS('Player 2 Rounds'!A:A,Player_1[[#This Row],[Tournament]],'Player 2 Rounds'!C:C,Player_1[[#This Row],[Date]],'Player 2 Rounds'!D:D,Player_1[[#This Row],[Division]])&gt;0,TRUE(),FALSE())</f>
        <v>0</v>
      </c>
      <c r="L559" s="58" t="str">
        <f>RIGHT(Player_1[[#This Row],[Date]],4)</f>
        <v>2010</v>
      </c>
      <c r="M559" s="58" t="str">
        <f>LEFT(Player_1[[#This Row],[Date]],FIND("-",Player_1[[#This Row],[Date]],1)-1)</f>
        <v>13</v>
      </c>
      <c r="N559" s="58" t="str">
        <f>MID(Player_1[[#This Row],[Date]],FIND("-",Player_1[[#This Row],[Date]],1)+1,3)</f>
        <v>Aug</v>
      </c>
      <c r="O559" s="5">
        <f>DATEVALUE(Player_1[[#This Row],[Month]]&amp;" "&amp;Player_1[[#This Row],[Day]]&amp;", "&amp;Player_1[[#This Row],[Year]])</f>
        <v>40403</v>
      </c>
      <c r="P559" s="58">
        <f>COUNTIFS(A:A,Player_1[[#This Row],[Tournament]],E:E,Player_1[[#This Row],[Round]])</f>
        <v>2</v>
      </c>
      <c r="Q559" s="58" t="str">
        <f t="shared" si="8"/>
        <v>2010 Vibram Open at Maple Hill</v>
      </c>
      <c r="R559" s="58">
        <f>SUMIFS('Player 2 Rounds'!F:F,'Player 2 Rounds'!Q:Q,Q559,'Player 2 Rounds'!E:E,E559)</f>
        <v>0</v>
      </c>
      <c r="S559" s="58">
        <f>IF(AND(Player_1[[#This Row],[Opponent Score]]&gt;0,Player_1[[#This Row],[Opponent Score]]&gt;Player_1[[#This Row],[Score]],K:K=TRUE())=TRUE(),1,0)</f>
        <v>0</v>
      </c>
    </row>
    <row r="560" spans="1:19" x14ac:dyDescent="0.25">
      <c r="A560" s="58" t="s">
        <v>478</v>
      </c>
      <c r="B560" s="58" t="s">
        <v>164</v>
      </c>
      <c r="C560" s="58" t="s">
        <v>138</v>
      </c>
      <c r="D560" s="58" t="s">
        <v>17</v>
      </c>
      <c r="E560" s="58">
        <v>2</v>
      </c>
      <c r="F560">
        <v>50</v>
      </c>
      <c r="G560">
        <v>1072</v>
      </c>
      <c r="H560" s="58" t="s">
        <v>11</v>
      </c>
      <c r="I560" s="58" t="s">
        <v>11</v>
      </c>
      <c r="J560" s="58" t="b">
        <f>IF(COUNTIFS('Player 2 Rounds'!A:A,Player_1[[#This Row],[Tournament]],'Player 2 Rounds'!C:C,Player_1[[#This Row],[Date]])&gt;0,TRUE(),FALSE())</f>
        <v>1</v>
      </c>
      <c r="K560" s="58" t="b">
        <f>IF(COUNTIFS('Player 2 Rounds'!A:A,Player_1[[#This Row],[Tournament]],'Player 2 Rounds'!C:C,Player_1[[#This Row],[Date]],'Player 2 Rounds'!D:D,Player_1[[#This Row],[Division]])&gt;0,TRUE(),FALSE())</f>
        <v>1</v>
      </c>
      <c r="L560" s="58" t="str">
        <f>RIGHT(Player_1[[#This Row],[Date]],4)</f>
        <v>2012</v>
      </c>
      <c r="M560" s="58" t="str">
        <f>LEFT(Player_1[[#This Row],[Date]],FIND("-",Player_1[[#This Row],[Date]],1)-1)</f>
        <v>10</v>
      </c>
      <c r="N560" s="58" t="str">
        <f>MID(Player_1[[#This Row],[Date]],FIND("-",Player_1[[#This Row],[Date]],1)+1,3)</f>
        <v>Nov</v>
      </c>
      <c r="O560" s="5">
        <f>DATEVALUE(Player_1[[#This Row],[Month]]&amp;" "&amp;Player_1[[#This Row],[Day]]&amp;", "&amp;Player_1[[#This Row],[Year]])</f>
        <v>41223</v>
      </c>
      <c r="P560" s="58">
        <f>COUNTIFS(A:A,Player_1[[#This Row],[Tournament]],E:E,Player_1[[#This Row],[Round]])</f>
        <v>1</v>
      </c>
      <c r="Q560" s="58" t="str">
        <f t="shared" si="8"/>
        <v>2012 Fly Ink Open</v>
      </c>
      <c r="R560" s="58">
        <f>SUMIFS('Player 2 Rounds'!F:F,'Player 2 Rounds'!Q:Q,Q560,'Player 2 Rounds'!E:E,E560)</f>
        <v>50</v>
      </c>
      <c r="S560" s="58">
        <f>IF(AND(Player_1[[#This Row],[Opponent Score]]&gt;0,Player_1[[#This Row],[Opponent Score]]&gt;Player_1[[#This Row],[Score]],K:K=TRUE())=TRUE(),1,0)</f>
        <v>0</v>
      </c>
    </row>
    <row r="561" spans="1:19" x14ac:dyDescent="0.25">
      <c r="A561" s="58" t="s">
        <v>940</v>
      </c>
      <c r="B561" s="58" t="s">
        <v>9</v>
      </c>
      <c r="C561" s="58" t="s">
        <v>941</v>
      </c>
      <c r="D561" s="58" t="s">
        <v>17</v>
      </c>
      <c r="E561" s="58">
        <v>2</v>
      </c>
      <c r="F561">
        <v>51</v>
      </c>
      <c r="G561">
        <v>1032</v>
      </c>
      <c r="H561" s="58" t="s">
        <v>11</v>
      </c>
      <c r="I561" s="58" t="s">
        <v>11</v>
      </c>
      <c r="J561" s="58" t="b">
        <f>IF(COUNTIFS('Player 2 Rounds'!A:A,Player_1[[#This Row],[Tournament]],'Player 2 Rounds'!C:C,Player_1[[#This Row],[Date]])&gt;0,TRUE(),FALSE())</f>
        <v>0</v>
      </c>
      <c r="K561" s="58" t="b">
        <f>IF(COUNTIFS('Player 2 Rounds'!A:A,Player_1[[#This Row],[Tournament]],'Player 2 Rounds'!C:C,Player_1[[#This Row],[Date]],'Player 2 Rounds'!D:D,Player_1[[#This Row],[Division]])&gt;0,TRUE(),FALSE())</f>
        <v>0</v>
      </c>
      <c r="L561" s="58" t="str">
        <f>RIGHT(Player_1[[#This Row],[Date]],4)</f>
        <v>2010</v>
      </c>
      <c r="M561" s="58" t="str">
        <f>LEFT(Player_1[[#This Row],[Date]],FIND("-",Player_1[[#This Row],[Date]],1)-1)</f>
        <v>21</v>
      </c>
      <c r="N561" s="58" t="str">
        <f>MID(Player_1[[#This Row],[Date]],FIND("-",Player_1[[#This Row],[Date]],1)+1,3)</f>
        <v>Aug</v>
      </c>
      <c r="O561" s="5">
        <f>DATEVALUE(Player_1[[#This Row],[Month]]&amp;" "&amp;Player_1[[#This Row],[Day]]&amp;", "&amp;Player_1[[#This Row],[Year]])</f>
        <v>40411</v>
      </c>
      <c r="P561" s="58">
        <f>COUNTIFS(A:A,Player_1[[#This Row],[Tournament]],E:E,Player_1[[#This Row],[Round]])</f>
        <v>1</v>
      </c>
      <c r="Q561" s="58" t="str">
        <f t="shared" si="8"/>
        <v>2010 Cranbury Classic</v>
      </c>
      <c r="R561" s="58">
        <f>SUMIFS('Player 2 Rounds'!F:F,'Player 2 Rounds'!Q:Q,Q561,'Player 2 Rounds'!E:E,E561)</f>
        <v>0</v>
      </c>
      <c r="S561" s="58">
        <f>IF(AND(Player_1[[#This Row],[Opponent Score]]&gt;0,Player_1[[#This Row],[Opponent Score]]&gt;Player_1[[#This Row],[Score]],K:K=TRUE())=TRUE(),1,0)</f>
        <v>0</v>
      </c>
    </row>
    <row r="562" spans="1:19" x14ac:dyDescent="0.25">
      <c r="A562" s="58" t="s">
        <v>474</v>
      </c>
      <c r="B562" s="58" t="s">
        <v>14</v>
      </c>
      <c r="C562" s="58" t="s">
        <v>475</v>
      </c>
      <c r="D562" s="58" t="s">
        <v>17</v>
      </c>
      <c r="E562" s="58">
        <v>2</v>
      </c>
      <c r="F562">
        <v>50</v>
      </c>
      <c r="G562">
        <v>1051</v>
      </c>
      <c r="H562" s="58" t="s">
        <v>11</v>
      </c>
      <c r="I562" s="58" t="s">
        <v>11</v>
      </c>
      <c r="J562" s="58" t="b">
        <f>IF(COUNTIFS('Player 2 Rounds'!A:A,Player_1[[#This Row],[Tournament]],'Player 2 Rounds'!C:C,Player_1[[#This Row],[Date]])&gt;0,TRUE(),FALSE())</f>
        <v>1</v>
      </c>
      <c r="K562" s="58" t="b">
        <f>IF(COUNTIFS('Player 2 Rounds'!A:A,Player_1[[#This Row],[Tournament]],'Player 2 Rounds'!C:C,Player_1[[#This Row],[Date]],'Player 2 Rounds'!D:D,Player_1[[#This Row],[Division]])&gt;0,TRUE(),FALSE())</f>
        <v>1</v>
      </c>
      <c r="L562" s="58" t="str">
        <f>RIGHT(Player_1[[#This Row],[Date]],4)</f>
        <v>2012</v>
      </c>
      <c r="M562" s="58" t="str">
        <f>LEFT(Player_1[[#This Row],[Date]],FIND("-",Player_1[[#This Row],[Date]],1)-1)</f>
        <v>17</v>
      </c>
      <c r="N562" s="58" t="str">
        <f>MID(Player_1[[#This Row],[Date]],FIND("-",Player_1[[#This Row],[Date]],1)+1,3)</f>
        <v>Nov</v>
      </c>
      <c r="O562" s="5">
        <f>DATEVALUE(Player_1[[#This Row],[Month]]&amp;" "&amp;Player_1[[#This Row],[Day]]&amp;", "&amp;Player_1[[#This Row],[Year]])</f>
        <v>41230</v>
      </c>
      <c r="P562" s="58">
        <f>COUNTIFS(A:A,Player_1[[#This Row],[Tournament]],E:E,Player_1[[#This Row],[Round]])</f>
        <v>1</v>
      </c>
      <c r="Q562" s="58" t="str">
        <f t="shared" si="8"/>
        <v>2012 MDGA Open</v>
      </c>
      <c r="R562" s="58">
        <f>SUMIFS('Player 2 Rounds'!F:F,'Player 2 Rounds'!Q:Q,Q562,'Player 2 Rounds'!E:E,E562)</f>
        <v>51</v>
      </c>
      <c r="S562" s="58">
        <f>IF(AND(Player_1[[#This Row],[Opponent Score]]&gt;0,Player_1[[#This Row],[Opponent Score]]&gt;Player_1[[#This Row],[Score]],K:K=TRUE())=TRUE(),1,0)</f>
        <v>1</v>
      </c>
    </row>
    <row r="563" spans="1:19" x14ac:dyDescent="0.25">
      <c r="A563" s="58" t="s">
        <v>502</v>
      </c>
      <c r="B563" s="58" t="s">
        <v>14</v>
      </c>
      <c r="C563" s="58" t="s">
        <v>503</v>
      </c>
      <c r="D563" s="58" t="s">
        <v>17</v>
      </c>
      <c r="E563" s="58">
        <v>2</v>
      </c>
      <c r="F563">
        <v>48</v>
      </c>
      <c r="G563">
        <v>1060</v>
      </c>
      <c r="H563" s="58" t="s">
        <v>11</v>
      </c>
      <c r="I563" s="58" t="s">
        <v>11</v>
      </c>
      <c r="J563" s="58" t="b">
        <f>IF(COUNTIFS('Player 2 Rounds'!A:A,Player_1[[#This Row],[Tournament]],'Player 2 Rounds'!C:C,Player_1[[#This Row],[Date]])&gt;0,TRUE(),FALSE())</f>
        <v>1</v>
      </c>
      <c r="K563" s="58" t="b">
        <f>IF(COUNTIFS('Player 2 Rounds'!A:A,Player_1[[#This Row],[Tournament]],'Player 2 Rounds'!C:C,Player_1[[#This Row],[Date]],'Player 2 Rounds'!D:D,Player_1[[#This Row],[Division]])&gt;0,TRUE(),FALSE())</f>
        <v>1</v>
      </c>
      <c r="L563" s="58" t="str">
        <f>RIGHT(Player_1[[#This Row],[Date]],4)</f>
        <v>2012</v>
      </c>
      <c r="M563" s="58" t="str">
        <f>LEFT(Player_1[[#This Row],[Date]],FIND("-",Player_1[[#This Row],[Date]],1)-1)</f>
        <v>8</v>
      </c>
      <c r="N563" s="58" t="str">
        <f>MID(Player_1[[#This Row],[Date]],FIND("-",Player_1[[#This Row],[Date]],1)+1,3)</f>
        <v>Dec</v>
      </c>
      <c r="O563" s="5">
        <f>DATEVALUE(Player_1[[#This Row],[Month]]&amp;" "&amp;Player_1[[#This Row],[Day]]&amp;", "&amp;Player_1[[#This Row],[Year]])</f>
        <v>41251</v>
      </c>
      <c r="P563" s="58">
        <f>COUNTIFS(A:A,Player_1[[#This Row],[Tournament]],E:E,Player_1[[#This Row],[Round]])</f>
        <v>1</v>
      </c>
      <c r="Q563" s="58" t="str">
        <f t="shared" si="8"/>
        <v>2012 Chain Hawk Open</v>
      </c>
      <c r="R563" s="58">
        <f>SUMIFS('Player 2 Rounds'!F:F,'Player 2 Rounds'!Q:Q,Q563,'Player 2 Rounds'!E:E,E563)</f>
        <v>45</v>
      </c>
      <c r="S563" s="58">
        <f>IF(AND(Player_1[[#This Row],[Opponent Score]]&gt;0,Player_1[[#This Row],[Opponent Score]]&gt;Player_1[[#This Row],[Score]],K:K=TRUE())=TRUE(),1,0)</f>
        <v>0</v>
      </c>
    </row>
    <row r="564" spans="1:19" x14ac:dyDescent="0.25">
      <c r="A564" s="58" t="s">
        <v>232</v>
      </c>
      <c r="B564" s="58" t="s">
        <v>9</v>
      </c>
      <c r="C564" s="58" t="s">
        <v>1015</v>
      </c>
      <c r="D564" s="58" t="s">
        <v>17</v>
      </c>
      <c r="E564" s="58">
        <v>2</v>
      </c>
      <c r="F564">
        <v>71</v>
      </c>
      <c r="G564">
        <v>969</v>
      </c>
      <c r="H564" s="58" t="s">
        <v>11</v>
      </c>
      <c r="I564" s="58" t="s">
        <v>11</v>
      </c>
      <c r="J564" s="58" t="b">
        <f>IF(COUNTIFS('Player 2 Rounds'!A:A,Player_1[[#This Row],[Tournament]],'Player 2 Rounds'!C:C,Player_1[[#This Row],[Date]])&gt;0,TRUE(),FALSE())</f>
        <v>0</v>
      </c>
      <c r="K564" s="58" t="b">
        <f>IF(COUNTIFS('Player 2 Rounds'!A:A,Player_1[[#This Row],[Tournament]],'Player 2 Rounds'!C:C,Player_1[[#This Row],[Date]],'Player 2 Rounds'!D:D,Player_1[[#This Row],[Division]])&gt;0,TRUE(),FALSE())</f>
        <v>0</v>
      </c>
      <c r="L564" s="58" t="str">
        <f>RIGHT(Player_1[[#This Row],[Date]],4)</f>
        <v>2010</v>
      </c>
      <c r="M564" s="58" t="str">
        <f>LEFT(Player_1[[#This Row],[Date]],FIND("-",Player_1[[#This Row],[Date]],1)-1)</f>
        <v>7</v>
      </c>
      <c r="N564" s="58" t="str">
        <f>MID(Player_1[[#This Row],[Date]],FIND("-",Player_1[[#This Row],[Date]],1)+1,3)</f>
        <v>Aug</v>
      </c>
      <c r="O564" s="5">
        <f>DATEVALUE(Player_1[[#This Row],[Month]]&amp;" "&amp;Player_1[[#This Row],[Day]]&amp;", "&amp;Player_1[[#This Row],[Year]])</f>
        <v>40397</v>
      </c>
      <c r="P564" s="58">
        <f>COUNTIFS(A:A,Player_1[[#This Row],[Tournament]],E:E,Player_1[[#This Row],[Round]])</f>
        <v>2</v>
      </c>
      <c r="Q564" s="58" t="str">
        <f t="shared" si="8"/>
        <v>2010 Scholl's Bicycle Center Pittsburgh Flying Disc Open</v>
      </c>
      <c r="R564" s="58">
        <f>SUMIFS('Player 2 Rounds'!F:F,'Player 2 Rounds'!Q:Q,Q564,'Player 2 Rounds'!E:E,E564)</f>
        <v>0</v>
      </c>
      <c r="S564" s="58">
        <f>IF(AND(Player_1[[#This Row],[Opponent Score]]&gt;0,Player_1[[#This Row],[Opponent Score]]&gt;Player_1[[#This Row],[Score]],K:K=TRUE())=TRUE(),1,0)</f>
        <v>0</v>
      </c>
    </row>
    <row r="565" spans="1:19" x14ac:dyDescent="0.25">
      <c r="A565" s="58" t="s">
        <v>470</v>
      </c>
      <c r="B565" s="58" t="s">
        <v>9</v>
      </c>
      <c r="C565" s="58" t="s">
        <v>471</v>
      </c>
      <c r="D565" s="58" t="s">
        <v>17</v>
      </c>
      <c r="E565" s="58">
        <v>2</v>
      </c>
      <c r="F565">
        <v>48</v>
      </c>
      <c r="G565">
        <v>1059</v>
      </c>
      <c r="H565" s="58" t="s">
        <v>11</v>
      </c>
      <c r="I565" s="58" t="s">
        <v>11</v>
      </c>
      <c r="J565" s="58" t="b">
        <f>IF(COUNTIFS('Player 2 Rounds'!A:A,Player_1[[#This Row],[Tournament]],'Player 2 Rounds'!C:C,Player_1[[#This Row],[Date]])&gt;0,TRUE(),FALSE())</f>
        <v>1</v>
      </c>
      <c r="K565" s="58" t="b">
        <f>IF(COUNTIFS('Player 2 Rounds'!A:A,Player_1[[#This Row],[Tournament]],'Player 2 Rounds'!C:C,Player_1[[#This Row],[Date]],'Player 2 Rounds'!D:D,Player_1[[#This Row],[Division]])&gt;0,TRUE(),FALSE())</f>
        <v>1</v>
      </c>
      <c r="L565" s="58" t="str">
        <f>RIGHT(Player_1[[#This Row],[Date]],4)</f>
        <v>2012</v>
      </c>
      <c r="M565" s="58" t="str">
        <f>LEFT(Player_1[[#This Row],[Date]],FIND("-",Player_1[[#This Row],[Date]],1)-1)</f>
        <v>1</v>
      </c>
      <c r="N565" s="58" t="str">
        <f>MID(Player_1[[#This Row],[Date]],FIND("-",Player_1[[#This Row],[Date]],1)+1,3)</f>
        <v>Dec</v>
      </c>
      <c r="O565" s="5">
        <f>DATEVALUE(Player_1[[#This Row],[Month]]&amp;" "&amp;Player_1[[#This Row],[Day]]&amp;", "&amp;Player_1[[#This Row],[Year]])</f>
        <v>41244</v>
      </c>
      <c r="P565" s="58">
        <f>COUNTIFS(A:A,Player_1[[#This Row],[Tournament]],E:E,Player_1[[#This Row],[Round]])</f>
        <v>1</v>
      </c>
      <c r="Q565" s="58" t="str">
        <f t="shared" si="8"/>
        <v>2012 Charleston Classic</v>
      </c>
      <c r="R565" s="58">
        <f>SUMIFS('Player 2 Rounds'!F:F,'Player 2 Rounds'!Q:Q,Q565,'Player 2 Rounds'!E:E,E565)</f>
        <v>44</v>
      </c>
      <c r="S565" s="58">
        <f>IF(AND(Player_1[[#This Row],[Opponent Score]]&gt;0,Player_1[[#This Row],[Opponent Score]]&gt;Player_1[[#This Row],[Score]],K:K=TRUE())=TRUE(),1,0)</f>
        <v>0</v>
      </c>
    </row>
    <row r="566" spans="1:19" x14ac:dyDescent="0.25">
      <c r="A566" s="58" t="s">
        <v>476</v>
      </c>
      <c r="B566" s="58" t="s">
        <v>9</v>
      </c>
      <c r="C566" s="58" t="s">
        <v>477</v>
      </c>
      <c r="D566" s="58" t="s">
        <v>17</v>
      </c>
      <c r="E566" s="58">
        <v>2</v>
      </c>
      <c r="F566">
        <v>50</v>
      </c>
      <c r="G566">
        <v>1011</v>
      </c>
      <c r="H566" s="58" t="s">
        <v>11</v>
      </c>
      <c r="I566" s="58" t="s">
        <v>11</v>
      </c>
      <c r="J566" s="58" t="b">
        <f>IF(COUNTIFS('Player 2 Rounds'!A:A,Player_1[[#This Row],[Tournament]],'Player 2 Rounds'!C:C,Player_1[[#This Row],[Date]])&gt;0,TRUE(),FALSE())</f>
        <v>1</v>
      </c>
      <c r="K566" s="58" t="b">
        <f>IF(COUNTIFS('Player 2 Rounds'!A:A,Player_1[[#This Row],[Tournament]],'Player 2 Rounds'!C:C,Player_1[[#This Row],[Date]],'Player 2 Rounds'!D:D,Player_1[[#This Row],[Division]])&gt;0,TRUE(),FALSE())</f>
        <v>1</v>
      </c>
      <c r="L566" s="58" t="str">
        <f>RIGHT(Player_1[[#This Row],[Date]],4)</f>
        <v>2012</v>
      </c>
      <c r="M566" s="58" t="str">
        <f>LEFT(Player_1[[#This Row],[Date]],FIND("-",Player_1[[#This Row],[Date]],1)-1)</f>
        <v>3</v>
      </c>
      <c r="N566" s="58" t="str">
        <f>MID(Player_1[[#This Row],[Date]],FIND("-",Player_1[[#This Row],[Date]],1)+1,3)</f>
        <v>Nov</v>
      </c>
      <c r="O566" s="5">
        <f>DATEVALUE(Player_1[[#This Row],[Month]]&amp;" "&amp;Player_1[[#This Row],[Day]]&amp;", "&amp;Player_1[[#This Row],[Year]])</f>
        <v>41216</v>
      </c>
      <c r="P566" s="58">
        <f>COUNTIFS(A:A,Player_1[[#This Row],[Tournament]],E:E,Player_1[[#This Row],[Round]])</f>
        <v>1</v>
      </c>
      <c r="Q566" s="58" t="str">
        <f t="shared" si="8"/>
        <v>2012 22nd Veterans Park Open</v>
      </c>
      <c r="R566" s="58">
        <f>SUMIFS('Player 2 Rounds'!F:F,'Player 2 Rounds'!Q:Q,Q566,'Player 2 Rounds'!E:E,E566)</f>
        <v>48</v>
      </c>
      <c r="S566" s="58">
        <f>IF(AND(Player_1[[#This Row],[Opponent Score]]&gt;0,Player_1[[#This Row],[Opponent Score]]&gt;Player_1[[#This Row],[Score]],K:K=TRUE())=TRUE(),1,0)</f>
        <v>0</v>
      </c>
    </row>
    <row r="567" spans="1:19" x14ac:dyDescent="0.25">
      <c r="A567" s="58" t="s">
        <v>106</v>
      </c>
      <c r="B567" s="58" t="s">
        <v>13</v>
      </c>
      <c r="C567" s="58" t="s">
        <v>132</v>
      </c>
      <c r="D567" s="58" t="s">
        <v>17</v>
      </c>
      <c r="E567" s="58">
        <v>2</v>
      </c>
      <c r="F567">
        <v>55</v>
      </c>
      <c r="G567">
        <v>1067</v>
      </c>
      <c r="H567" s="58" t="s">
        <v>11</v>
      </c>
      <c r="I567" s="58" t="s">
        <v>11</v>
      </c>
      <c r="J567" s="58" t="b">
        <f>IF(COUNTIFS('Player 2 Rounds'!A:A,Player_1[[#This Row],[Tournament]],'Player 2 Rounds'!C:C,Player_1[[#This Row],[Date]])&gt;0,TRUE(),FALSE())</f>
        <v>1</v>
      </c>
      <c r="K567" s="58" t="b">
        <f>IF(COUNTIFS('Player 2 Rounds'!A:A,Player_1[[#This Row],[Tournament]],'Player 2 Rounds'!C:C,Player_1[[#This Row],[Date]],'Player 2 Rounds'!D:D,Player_1[[#This Row],[Division]])&gt;0,TRUE(),FALSE())</f>
        <v>1</v>
      </c>
      <c r="L567" s="58" t="str">
        <f>RIGHT(Player_1[[#This Row],[Date]],4)</f>
        <v>2012</v>
      </c>
      <c r="M567" s="58" t="str">
        <f>LEFT(Player_1[[#This Row],[Date]],FIND("-",Player_1[[#This Row],[Date]],1)-1)</f>
        <v>3</v>
      </c>
      <c r="N567" s="58" t="str">
        <f>MID(Player_1[[#This Row],[Date]],FIND("-",Player_1[[#This Row],[Date]],1)+1,3)</f>
        <v>Oct</v>
      </c>
      <c r="O567" s="5">
        <f>DATEVALUE(Player_1[[#This Row],[Month]]&amp;" "&amp;Player_1[[#This Row],[Day]]&amp;", "&amp;Player_1[[#This Row],[Year]])</f>
        <v>41185</v>
      </c>
      <c r="P567" s="58">
        <f>COUNTIFS(A:A,Player_1[[#This Row],[Tournament]],E:E,Player_1[[#This Row],[Round]])</f>
        <v>4</v>
      </c>
      <c r="Q567" s="58" t="str">
        <f t="shared" si="8"/>
        <v>2012 United States Disc Golf Championship - Open Flight</v>
      </c>
      <c r="R567" s="58">
        <f>SUMIFS('Player 2 Rounds'!F:F,'Player 2 Rounds'!Q:Q,Q567,'Player 2 Rounds'!E:E,E567)</f>
        <v>57</v>
      </c>
      <c r="S567" s="58">
        <f>IF(AND(Player_1[[#This Row],[Opponent Score]]&gt;0,Player_1[[#This Row],[Opponent Score]]&gt;Player_1[[#This Row],[Score]],K:K=TRUE())=TRUE(),1,0)</f>
        <v>1</v>
      </c>
    </row>
    <row r="568" spans="1:19" x14ac:dyDescent="0.25">
      <c r="A568" s="58" t="s">
        <v>797</v>
      </c>
      <c r="B568" s="58" t="s">
        <v>14</v>
      </c>
      <c r="C568" s="58" t="s">
        <v>798</v>
      </c>
      <c r="D568" s="58" t="s">
        <v>17</v>
      </c>
      <c r="E568" s="58">
        <v>2</v>
      </c>
      <c r="F568">
        <v>47</v>
      </c>
      <c r="G568">
        <v>1058</v>
      </c>
      <c r="H568" s="58" t="s">
        <v>11</v>
      </c>
      <c r="I568" s="58" t="s">
        <v>11</v>
      </c>
      <c r="J568" s="58" t="b">
        <f>IF(COUNTIFS('Player 2 Rounds'!A:A,Player_1[[#This Row],[Tournament]],'Player 2 Rounds'!C:C,Player_1[[#This Row],[Date]])&gt;0,TRUE(),FALSE())</f>
        <v>0</v>
      </c>
      <c r="K568" s="58" t="b">
        <f>IF(COUNTIFS('Player 2 Rounds'!A:A,Player_1[[#This Row],[Tournament]],'Player 2 Rounds'!C:C,Player_1[[#This Row],[Date]],'Player 2 Rounds'!D:D,Player_1[[#This Row],[Division]])&gt;0,TRUE(),FALSE())</f>
        <v>0</v>
      </c>
      <c r="L568" s="58" t="str">
        <f>RIGHT(Player_1[[#This Row],[Date]],4)</f>
        <v>2012</v>
      </c>
      <c r="M568" s="58" t="str">
        <f>LEFT(Player_1[[#This Row],[Date]],FIND("-",Player_1[[#This Row],[Date]],1)-1)</f>
        <v>29</v>
      </c>
      <c r="N568" s="58" t="str">
        <f>MID(Player_1[[#This Row],[Date]],FIND("-",Player_1[[#This Row],[Date]],1)+1,3)</f>
        <v>Sep</v>
      </c>
      <c r="O568" s="5">
        <f>DATEVALUE(Player_1[[#This Row],[Month]]&amp;" "&amp;Player_1[[#This Row],[Day]]&amp;", "&amp;Player_1[[#This Row],[Year]])</f>
        <v>41181</v>
      </c>
      <c r="P568" s="58">
        <f>COUNTIFS(A:A,Player_1[[#This Row],[Tournament]],E:E,Player_1[[#This Row],[Round]])</f>
        <v>1</v>
      </c>
      <c r="Q568" s="58" t="str">
        <f t="shared" si="8"/>
        <v>2012 Huk Central</v>
      </c>
      <c r="R568" s="58">
        <f>SUMIFS('Player 2 Rounds'!F:F,'Player 2 Rounds'!Q:Q,Q568,'Player 2 Rounds'!E:E,E568)</f>
        <v>0</v>
      </c>
      <c r="S568" s="58">
        <f>IF(AND(Player_1[[#This Row],[Opponent Score]]&gt;0,Player_1[[#This Row],[Opponent Score]]&gt;Player_1[[#This Row],[Score]],K:K=TRUE())=TRUE(),1,0)</f>
        <v>0</v>
      </c>
    </row>
    <row r="569" spans="1:19" x14ac:dyDescent="0.25">
      <c r="A569" s="58" t="s">
        <v>933</v>
      </c>
      <c r="B569" s="58" t="s">
        <v>934</v>
      </c>
      <c r="C569" s="58" t="s">
        <v>935</v>
      </c>
      <c r="D569" s="58" t="s">
        <v>17</v>
      </c>
      <c r="E569" s="58">
        <v>2</v>
      </c>
      <c r="F569">
        <v>59</v>
      </c>
      <c r="G569">
        <v>994</v>
      </c>
      <c r="H569" s="58" t="s">
        <v>11</v>
      </c>
      <c r="I569" s="58" t="s">
        <v>11</v>
      </c>
      <c r="J569" s="58" t="b">
        <f>IF(COUNTIFS('Player 2 Rounds'!A:A,Player_1[[#This Row],[Tournament]],'Player 2 Rounds'!C:C,Player_1[[#This Row],[Date]])&gt;0,TRUE(),FALSE())</f>
        <v>0</v>
      </c>
      <c r="K569" s="58" t="b">
        <f>IF(COUNTIFS('Player 2 Rounds'!A:A,Player_1[[#This Row],[Tournament]],'Player 2 Rounds'!C:C,Player_1[[#This Row],[Date]],'Player 2 Rounds'!D:D,Player_1[[#This Row],[Division]])&gt;0,TRUE(),FALSE())</f>
        <v>0</v>
      </c>
      <c r="L569" s="58" t="str">
        <f>RIGHT(Player_1[[#This Row],[Date]],4)</f>
        <v>2010</v>
      </c>
      <c r="M569" s="58" t="str">
        <f>LEFT(Player_1[[#This Row],[Date]],FIND("-",Player_1[[#This Row],[Date]],1)-1)</f>
        <v>12</v>
      </c>
      <c r="N569" s="58" t="str">
        <f>MID(Player_1[[#This Row],[Date]],FIND("-",Player_1[[#This Row],[Date]],1)+1,3)</f>
        <v>Sep</v>
      </c>
      <c r="O569" s="5">
        <f>DATEVALUE(Player_1[[#This Row],[Month]]&amp;" "&amp;Player_1[[#This Row],[Day]]&amp;", "&amp;Player_1[[#This Row],[Year]])</f>
        <v>40433</v>
      </c>
      <c r="P569" s="58">
        <f>COUNTIFS(A:A,Player_1[[#This Row],[Tournament]],E:E,Player_1[[#This Row],[Round]])</f>
        <v>1</v>
      </c>
      <c r="Q569" s="58" t="str">
        <f t="shared" si="8"/>
        <v>2010 13th Annual Ottawa Park Open</v>
      </c>
      <c r="R569" s="58">
        <f>SUMIFS('Player 2 Rounds'!F:F,'Player 2 Rounds'!Q:Q,Q569,'Player 2 Rounds'!E:E,E569)</f>
        <v>0</v>
      </c>
      <c r="S569" s="58">
        <f>IF(AND(Player_1[[#This Row],[Opponent Score]]&gt;0,Player_1[[#This Row],[Opponent Score]]&gt;Player_1[[#This Row],[Score]],K:K=TRUE())=TRUE(),1,0)</f>
        <v>0</v>
      </c>
    </row>
    <row r="570" spans="1:19" x14ac:dyDescent="0.25">
      <c r="A570" s="58" t="s">
        <v>948</v>
      </c>
      <c r="B570" s="58" t="s">
        <v>934</v>
      </c>
      <c r="C570" s="58" t="s">
        <v>949</v>
      </c>
      <c r="D570" s="58" t="s">
        <v>17</v>
      </c>
      <c r="E570" s="58">
        <v>2</v>
      </c>
      <c r="F570">
        <v>52</v>
      </c>
      <c r="G570">
        <v>1032</v>
      </c>
      <c r="H570" s="58" t="s">
        <v>11</v>
      </c>
      <c r="I570" s="58" t="s">
        <v>11</v>
      </c>
      <c r="J570" s="58" t="b">
        <f>IF(COUNTIFS('Player 2 Rounds'!A:A,Player_1[[#This Row],[Tournament]],'Player 2 Rounds'!C:C,Player_1[[#This Row],[Date]])&gt;0,TRUE(),FALSE())</f>
        <v>0</v>
      </c>
      <c r="K570" s="58" t="b">
        <f>IF(COUNTIFS('Player 2 Rounds'!A:A,Player_1[[#This Row],[Tournament]],'Player 2 Rounds'!C:C,Player_1[[#This Row],[Date]],'Player 2 Rounds'!D:D,Player_1[[#This Row],[Division]])&gt;0,TRUE(),FALSE())</f>
        <v>0</v>
      </c>
      <c r="L570" s="58" t="str">
        <f>RIGHT(Player_1[[#This Row],[Date]],4)</f>
        <v>2010</v>
      </c>
      <c r="M570" s="58" t="str">
        <f>LEFT(Player_1[[#This Row],[Date]],FIND("-",Player_1[[#This Row],[Date]],1)-1)</f>
        <v>5</v>
      </c>
      <c r="N570" s="58" t="str">
        <f>MID(Player_1[[#This Row],[Date]],FIND("-",Player_1[[#This Row],[Date]],1)+1,3)</f>
        <v>Sep</v>
      </c>
      <c r="O570" s="5">
        <f>DATEVALUE(Player_1[[#This Row],[Month]]&amp;" "&amp;Player_1[[#This Row],[Day]]&amp;", "&amp;Player_1[[#This Row],[Year]])</f>
        <v>40426</v>
      </c>
      <c r="P570" s="58">
        <f>COUNTIFS(A:A,Player_1[[#This Row],[Tournament]],E:E,Player_1[[#This Row],[Round]])</f>
        <v>1</v>
      </c>
      <c r="Q570" s="58" t="str">
        <f t="shared" si="8"/>
        <v>2010 Cleveland Rock</v>
      </c>
      <c r="R570" s="58">
        <f>SUMIFS('Player 2 Rounds'!F:F,'Player 2 Rounds'!Q:Q,Q570,'Player 2 Rounds'!E:E,E570)</f>
        <v>0</v>
      </c>
      <c r="S570" s="58">
        <f>IF(AND(Player_1[[#This Row],[Opponent Score]]&gt;0,Player_1[[#This Row],[Opponent Score]]&gt;Player_1[[#This Row],[Score]],K:K=TRUE())=TRUE(),1,0)</f>
        <v>0</v>
      </c>
    </row>
    <row r="571" spans="1:19" x14ac:dyDescent="0.25">
      <c r="A571" s="58" t="s">
        <v>460</v>
      </c>
      <c r="B571" s="58" t="s">
        <v>9</v>
      </c>
      <c r="C571" s="58" t="s">
        <v>461</v>
      </c>
      <c r="D571" s="58" t="s">
        <v>17</v>
      </c>
      <c r="E571" s="58">
        <v>2</v>
      </c>
      <c r="F571">
        <v>48</v>
      </c>
      <c r="G571">
        <v>1064</v>
      </c>
      <c r="H571" s="58" t="s">
        <v>11</v>
      </c>
      <c r="I571" s="58" t="s">
        <v>11</v>
      </c>
      <c r="J571" s="58" t="b">
        <f>IF(COUNTIFS('Player 2 Rounds'!A:A,Player_1[[#This Row],[Tournament]],'Player 2 Rounds'!C:C,Player_1[[#This Row],[Date]])&gt;0,TRUE(),FALSE())</f>
        <v>1</v>
      </c>
      <c r="K571" s="58" t="b">
        <f>IF(COUNTIFS('Player 2 Rounds'!A:A,Player_1[[#This Row],[Tournament]],'Player 2 Rounds'!C:C,Player_1[[#This Row],[Date]],'Player 2 Rounds'!D:D,Player_1[[#This Row],[Division]])&gt;0,TRUE(),FALSE())</f>
        <v>1</v>
      </c>
      <c r="L571" s="58" t="str">
        <f>RIGHT(Player_1[[#This Row],[Date]],4)</f>
        <v>2012</v>
      </c>
      <c r="M571" s="58" t="str">
        <f>LEFT(Player_1[[#This Row],[Date]],FIND("-",Player_1[[#This Row],[Date]],1)-1)</f>
        <v>27</v>
      </c>
      <c r="N571" s="58" t="str">
        <f>MID(Player_1[[#This Row],[Date]],FIND("-",Player_1[[#This Row],[Date]],1)+1,3)</f>
        <v>Oct</v>
      </c>
      <c r="O571" s="5">
        <f>DATEVALUE(Player_1[[#This Row],[Month]]&amp;" "&amp;Player_1[[#This Row],[Day]]&amp;", "&amp;Player_1[[#This Row],[Year]])</f>
        <v>41209</v>
      </c>
      <c r="P571" s="58">
        <f>COUNTIFS(A:A,Player_1[[#This Row],[Tournament]],E:E,Player_1[[#This Row],[Round]])</f>
        <v>1</v>
      </c>
      <c r="Q571" s="58" t="str">
        <f t="shared" si="8"/>
        <v>2012 Oklahoma Open- Presented by Dynamic Discs &amp; TDSA - Pro &amp; Adv</v>
      </c>
      <c r="R571" s="58">
        <f>SUMIFS('Player 2 Rounds'!F:F,'Player 2 Rounds'!Q:Q,Q571,'Player 2 Rounds'!E:E,E571)</f>
        <v>47</v>
      </c>
      <c r="S571" s="58">
        <f>IF(AND(Player_1[[#This Row],[Opponent Score]]&gt;0,Player_1[[#This Row],[Opponent Score]]&gt;Player_1[[#This Row],[Score]],K:K=TRUE())=TRUE(),1,0)</f>
        <v>0</v>
      </c>
    </row>
    <row r="572" spans="1:19" x14ac:dyDescent="0.25">
      <c r="A572" s="58" t="s">
        <v>950</v>
      </c>
      <c r="B572" s="58" t="s">
        <v>58</v>
      </c>
      <c r="C572" s="58" t="s">
        <v>951</v>
      </c>
      <c r="D572" s="58" t="s">
        <v>17</v>
      </c>
      <c r="E572" s="58">
        <v>2</v>
      </c>
      <c r="F572">
        <v>95</v>
      </c>
      <c r="G572">
        <v>986</v>
      </c>
      <c r="H572" s="58" t="s">
        <v>11</v>
      </c>
      <c r="I572" s="58" t="s">
        <v>11</v>
      </c>
      <c r="J572" s="58" t="b">
        <f>IF(COUNTIFS('Player 2 Rounds'!A:A,Player_1[[#This Row],[Tournament]],'Player 2 Rounds'!C:C,Player_1[[#This Row],[Date]])&gt;0,TRUE(),FALSE())</f>
        <v>0</v>
      </c>
      <c r="K572" s="58" t="b">
        <f>IF(COUNTIFS('Player 2 Rounds'!A:A,Player_1[[#This Row],[Tournament]],'Player 2 Rounds'!C:C,Player_1[[#This Row],[Date]],'Player 2 Rounds'!D:D,Player_1[[#This Row],[Division]])&gt;0,TRUE(),FALSE())</f>
        <v>0</v>
      </c>
      <c r="L572" s="58" t="str">
        <f>RIGHT(Player_1[[#This Row],[Date]],4)</f>
        <v>2010</v>
      </c>
      <c r="M572" s="58" t="str">
        <f>LEFT(Player_1[[#This Row],[Date]],FIND("-",Player_1[[#This Row],[Date]],1)-1)</f>
        <v>27</v>
      </c>
      <c r="N572" s="58" t="str">
        <f>MID(Player_1[[#This Row],[Date]],FIND("-",Player_1[[#This Row],[Date]],1)+1,3)</f>
        <v>Aug</v>
      </c>
      <c r="O572" s="5">
        <f>DATEVALUE(Player_1[[#This Row],[Month]]&amp;" "&amp;Player_1[[#This Row],[Day]]&amp;", "&amp;Player_1[[#This Row],[Year]])</f>
        <v>40417</v>
      </c>
      <c r="P572" s="58">
        <f>COUNTIFS(A:A,Player_1[[#This Row],[Tournament]],E:E,Player_1[[#This Row],[Round]])</f>
        <v>1</v>
      </c>
      <c r="Q572" s="58" t="str">
        <f t="shared" si="8"/>
        <v>2010 Skylands Classic at Blue Mountain</v>
      </c>
      <c r="R572" s="58">
        <f>SUMIFS('Player 2 Rounds'!F:F,'Player 2 Rounds'!Q:Q,Q572,'Player 2 Rounds'!E:E,E572)</f>
        <v>0</v>
      </c>
      <c r="S572" s="58">
        <f>IF(AND(Player_1[[#This Row],[Opponent Score]]&gt;0,Player_1[[#This Row],[Opponent Score]]&gt;Player_1[[#This Row],[Score]],K:K=TRUE())=TRUE(),1,0)</f>
        <v>0</v>
      </c>
    </row>
    <row r="573" spans="1:19" x14ac:dyDescent="0.25">
      <c r="A573" s="58" t="s">
        <v>466</v>
      </c>
      <c r="B573" s="58" t="s">
        <v>14</v>
      </c>
      <c r="C573" s="58" t="s">
        <v>467</v>
      </c>
      <c r="D573" s="58" t="s">
        <v>17</v>
      </c>
      <c r="E573" s="58">
        <v>2</v>
      </c>
      <c r="F573">
        <v>49</v>
      </c>
      <c r="G573">
        <v>1030</v>
      </c>
      <c r="H573" s="58" t="s">
        <v>11</v>
      </c>
      <c r="I573" s="58" t="s">
        <v>11</v>
      </c>
      <c r="J573" s="58" t="b">
        <f>IF(COUNTIFS('Player 2 Rounds'!A:A,Player_1[[#This Row],[Tournament]],'Player 2 Rounds'!C:C,Player_1[[#This Row],[Date]])&gt;0,TRUE(),FALSE())</f>
        <v>1</v>
      </c>
      <c r="K573" s="58" t="b">
        <f>IF(COUNTIFS('Player 2 Rounds'!A:A,Player_1[[#This Row],[Tournament]],'Player 2 Rounds'!C:C,Player_1[[#This Row],[Date]],'Player 2 Rounds'!D:D,Player_1[[#This Row],[Division]])&gt;0,TRUE(),FALSE())</f>
        <v>1</v>
      </c>
      <c r="L573" s="58" t="str">
        <f>RIGHT(Player_1[[#This Row],[Date]],4)</f>
        <v>2012</v>
      </c>
      <c r="M573" s="58" t="str">
        <f>LEFT(Player_1[[#This Row],[Date]],FIND("-",Player_1[[#This Row],[Date]],1)-1)</f>
        <v>13</v>
      </c>
      <c r="N573" s="58" t="str">
        <f>MID(Player_1[[#This Row],[Date]],FIND("-",Player_1[[#This Row],[Date]],1)+1,3)</f>
        <v>Oct</v>
      </c>
      <c r="O573" s="5">
        <f>DATEVALUE(Player_1[[#This Row],[Month]]&amp;" "&amp;Player_1[[#This Row],[Day]]&amp;", "&amp;Player_1[[#This Row],[Year]])</f>
        <v>41195</v>
      </c>
      <c r="P573" s="58">
        <f>COUNTIFS(A:A,Player_1[[#This Row],[Tournament]],E:E,Player_1[[#This Row],[Round]])</f>
        <v>1</v>
      </c>
      <c r="Q573" s="58" t="str">
        <f t="shared" si="8"/>
        <v>2012 Mango Classic</v>
      </c>
      <c r="R573" s="58">
        <f>SUMIFS('Player 2 Rounds'!F:F,'Player 2 Rounds'!Q:Q,Q573,'Player 2 Rounds'!E:E,E573)</f>
        <v>48</v>
      </c>
      <c r="S573" s="58">
        <f>IF(AND(Player_1[[#This Row],[Opponent Score]]&gt;0,Player_1[[#This Row],[Opponent Score]]&gt;Player_1[[#This Row],[Score]],K:K=TRUE())=TRUE(),1,0)</f>
        <v>0</v>
      </c>
    </row>
    <row r="574" spans="1:19" x14ac:dyDescent="0.25">
      <c r="A574" s="58" t="s">
        <v>472</v>
      </c>
      <c r="B574" s="58" t="s">
        <v>58</v>
      </c>
      <c r="C574" s="58" t="s">
        <v>473</v>
      </c>
      <c r="D574" s="58" t="s">
        <v>17</v>
      </c>
      <c r="E574" s="58">
        <v>2</v>
      </c>
      <c r="F574">
        <v>61</v>
      </c>
      <c r="G574">
        <v>1072</v>
      </c>
      <c r="H574" s="58" t="s">
        <v>11</v>
      </c>
      <c r="I574" s="58" t="s">
        <v>11</v>
      </c>
      <c r="J574" s="58" t="b">
        <f>IF(COUNTIFS('Player 2 Rounds'!A:A,Player_1[[#This Row],[Tournament]],'Player 2 Rounds'!C:C,Player_1[[#This Row],[Date]])&gt;0,TRUE(),FALSE())</f>
        <v>1</v>
      </c>
      <c r="K574" s="58" t="b">
        <f>IF(COUNTIFS('Player 2 Rounds'!A:A,Player_1[[#This Row],[Tournament]],'Player 2 Rounds'!C:C,Player_1[[#This Row],[Date]],'Player 2 Rounds'!D:D,Player_1[[#This Row],[Division]])&gt;0,TRUE(),FALSE())</f>
        <v>1</v>
      </c>
      <c r="L574" s="58" t="str">
        <f>RIGHT(Player_1[[#This Row],[Date]],4)</f>
        <v>2016</v>
      </c>
      <c r="M574" s="58" t="str">
        <f>LEFT(Player_1[[#This Row],[Date]],FIND("-",Player_1[[#This Row],[Date]],1)-1)</f>
        <v>20</v>
      </c>
      <c r="N574" s="58" t="str">
        <f>MID(Player_1[[#This Row],[Date]],FIND("-",Player_1[[#This Row],[Date]],1)+1,3)</f>
        <v>May</v>
      </c>
      <c r="O574" s="5">
        <f>DATEVALUE(Player_1[[#This Row],[Month]]&amp;" "&amp;Player_1[[#This Row],[Day]]&amp;", "&amp;Player_1[[#This Row],[Year]])</f>
        <v>42510</v>
      </c>
      <c r="P574" s="58">
        <f>COUNTIFS(A:A,Player_1[[#This Row],[Tournament]],E:E,Player_1[[#This Row],[Round]])</f>
        <v>1</v>
      </c>
      <c r="Q574" s="58" t="str">
        <f t="shared" si="8"/>
        <v>2016 31st Annual "Steady" Ed Memorial Masters Cup - Presented by DGA (Pro)</v>
      </c>
      <c r="R574" s="58">
        <f>SUMIFS('Player 2 Rounds'!F:F,'Player 2 Rounds'!Q:Q,Q574,'Player 2 Rounds'!E:E,E574)</f>
        <v>62</v>
      </c>
      <c r="S574" s="58">
        <f>IF(AND(Player_1[[#This Row],[Opponent Score]]&gt;0,Player_1[[#This Row],[Opponent Score]]&gt;Player_1[[#This Row],[Score]],K:K=TRUE())=TRUE(),1,0)</f>
        <v>1</v>
      </c>
    </row>
    <row r="575" spans="1:19" x14ac:dyDescent="0.25">
      <c r="A575" s="58" t="s">
        <v>347</v>
      </c>
      <c r="B575" s="58" t="s">
        <v>9</v>
      </c>
      <c r="C575" s="58" t="s">
        <v>592</v>
      </c>
      <c r="D575" s="58" t="s">
        <v>17</v>
      </c>
      <c r="E575" s="58">
        <v>2</v>
      </c>
      <c r="F575">
        <v>51</v>
      </c>
      <c r="G575">
        <v>1079</v>
      </c>
      <c r="H575" s="58" t="s">
        <v>11</v>
      </c>
      <c r="I575" s="58" t="s">
        <v>11</v>
      </c>
      <c r="J575" s="58" t="b">
        <f>IF(COUNTIFS('Player 2 Rounds'!A:A,Player_1[[#This Row],[Tournament]],'Player 2 Rounds'!C:C,Player_1[[#This Row],[Date]])&gt;0,TRUE(),FALSE())</f>
        <v>1</v>
      </c>
      <c r="K575" s="58" t="b">
        <f>IF(COUNTIFS('Player 2 Rounds'!A:A,Player_1[[#This Row],[Tournament]],'Player 2 Rounds'!C:C,Player_1[[#This Row],[Date]],'Player 2 Rounds'!D:D,Player_1[[#This Row],[Division]])&gt;0,TRUE(),FALSE())</f>
        <v>1</v>
      </c>
      <c r="L575" s="58" t="str">
        <f>RIGHT(Player_1[[#This Row],[Date]],4)</f>
        <v>2020</v>
      </c>
      <c r="M575" s="58" t="str">
        <f>LEFT(Player_1[[#This Row],[Date]],FIND("-",Player_1[[#This Row],[Date]],1)-1)</f>
        <v>11</v>
      </c>
      <c r="N575" s="58" t="str">
        <f>MID(Player_1[[#This Row],[Date]],FIND("-",Player_1[[#This Row],[Date]],1)+1,3)</f>
        <v>Sep</v>
      </c>
      <c r="O575" s="5">
        <f>DATEVALUE(Player_1[[#This Row],[Month]]&amp;" "&amp;Player_1[[#This Row],[Day]]&amp;", "&amp;Player_1[[#This Row],[Year]])</f>
        <v>44085</v>
      </c>
      <c r="P575" s="58">
        <f>COUNTIFS(A:A,Player_1[[#This Row],[Tournament]],E:E,Player_1[[#This Row],[Round]])</f>
        <v>5</v>
      </c>
      <c r="Q575" s="58" t="str">
        <f t="shared" si="8"/>
        <v>2020 DGPT - MVP Open at Maple Hill</v>
      </c>
      <c r="R575" s="58">
        <f>SUMIFS('Player 2 Rounds'!F:F,'Player 2 Rounds'!Q:Q,Q575,'Player 2 Rounds'!E:E,E575)</f>
        <v>53</v>
      </c>
      <c r="S575" s="58">
        <f>IF(AND(Player_1[[#This Row],[Opponent Score]]&gt;0,Player_1[[#This Row],[Opponent Score]]&gt;Player_1[[#This Row],[Score]],K:K=TRUE())=TRUE(),1,0)</f>
        <v>1</v>
      </c>
    </row>
    <row r="576" spans="1:19" x14ac:dyDescent="0.25">
      <c r="A576" s="58" t="s">
        <v>372</v>
      </c>
      <c r="B576" s="58" t="s">
        <v>373</v>
      </c>
      <c r="C576" s="58" t="s">
        <v>923</v>
      </c>
      <c r="D576" s="58" t="s">
        <v>17</v>
      </c>
      <c r="E576" s="58">
        <v>2</v>
      </c>
      <c r="F576">
        <v>52</v>
      </c>
      <c r="G576">
        <v>1088</v>
      </c>
      <c r="H576" s="58" t="s">
        <v>11</v>
      </c>
      <c r="I576" s="58" t="s">
        <v>11</v>
      </c>
      <c r="J576" s="58" t="b">
        <f>IF(COUNTIFS('Player 2 Rounds'!A:A,Player_1[[#This Row],[Tournament]],'Player 2 Rounds'!C:C,Player_1[[#This Row],[Date]])&gt;0,TRUE(),FALSE())</f>
        <v>0</v>
      </c>
      <c r="K576" s="58" t="b">
        <f>IF(COUNTIFS('Player 2 Rounds'!A:A,Player_1[[#This Row],[Tournament]],'Player 2 Rounds'!C:C,Player_1[[#This Row],[Date]],'Player 2 Rounds'!D:D,Player_1[[#This Row],[Division]])&gt;0,TRUE(),FALSE())</f>
        <v>0</v>
      </c>
      <c r="L576" s="58" t="str">
        <f>RIGHT(Player_1[[#This Row],[Date]],4)</f>
        <v>2016</v>
      </c>
      <c r="M576" s="58" t="str">
        <f>LEFT(Player_1[[#This Row],[Date]],FIND("-",Player_1[[#This Row],[Date]],1)-1)</f>
        <v>27</v>
      </c>
      <c r="N576" s="58" t="str">
        <f>MID(Player_1[[#This Row],[Date]],FIND("-",Player_1[[#This Row],[Date]],1)+1,3)</f>
        <v>May</v>
      </c>
      <c r="O576" s="5">
        <f>DATEVALUE(Player_1[[#This Row],[Month]]&amp;" "&amp;Player_1[[#This Row],[Day]]&amp;", "&amp;Player_1[[#This Row],[Year]])</f>
        <v>42517</v>
      </c>
      <c r="P576" s="58">
        <f>COUNTIFS(A:A,Player_1[[#This Row],[Tournament]],E:E,Player_1[[#This Row],[Round]])</f>
        <v>2</v>
      </c>
      <c r="Q576" s="58" t="str">
        <f t="shared" si="8"/>
        <v>2016 St. Jude Disc Golf Charity Invitational</v>
      </c>
      <c r="R576" s="58">
        <f>SUMIFS('Player 2 Rounds'!F:F,'Player 2 Rounds'!Q:Q,Q576,'Player 2 Rounds'!E:E,E576)</f>
        <v>0</v>
      </c>
      <c r="S576" s="58">
        <f>IF(AND(Player_1[[#This Row],[Opponent Score]]&gt;0,Player_1[[#This Row],[Opponent Score]]&gt;Player_1[[#This Row],[Score]],K:K=TRUE())=TRUE(),1,0)</f>
        <v>0</v>
      </c>
    </row>
    <row r="577" spans="1:19" x14ac:dyDescent="0.25">
      <c r="A577" s="58" t="s">
        <v>593</v>
      </c>
      <c r="B577" s="58" t="s">
        <v>9</v>
      </c>
      <c r="C577" s="58" t="s">
        <v>594</v>
      </c>
      <c r="D577" s="58" t="s">
        <v>17</v>
      </c>
      <c r="E577" s="58">
        <v>2</v>
      </c>
      <c r="F577">
        <v>55</v>
      </c>
      <c r="G577">
        <v>1067</v>
      </c>
      <c r="H577" s="58" t="s">
        <v>11</v>
      </c>
      <c r="I577" s="58" t="s">
        <v>11</v>
      </c>
      <c r="J577" s="58" t="b">
        <f>IF(COUNTIFS('Player 2 Rounds'!A:A,Player_1[[#This Row],[Tournament]],'Player 2 Rounds'!C:C,Player_1[[#This Row],[Date]])&gt;0,TRUE(),FALSE())</f>
        <v>1</v>
      </c>
      <c r="K577" s="58" t="b">
        <f>IF(COUNTIFS('Player 2 Rounds'!A:A,Player_1[[#This Row],[Tournament]],'Player 2 Rounds'!C:C,Player_1[[#This Row],[Date]],'Player 2 Rounds'!D:D,Player_1[[#This Row],[Division]])&gt;0,TRUE(),FALSE())</f>
        <v>1</v>
      </c>
      <c r="L577" s="58" t="str">
        <f>RIGHT(Player_1[[#This Row],[Date]],4)</f>
        <v>2020</v>
      </c>
      <c r="M577" s="58" t="str">
        <f>LEFT(Player_1[[#This Row],[Date]],FIND("-",Player_1[[#This Row],[Date]],1)-1)</f>
        <v>3</v>
      </c>
      <c r="N577" s="58" t="str">
        <f>MID(Player_1[[#This Row],[Date]],FIND("-",Player_1[[#This Row],[Date]],1)+1,3)</f>
        <v>Sep</v>
      </c>
      <c r="O577" s="5">
        <f>DATEVALUE(Player_1[[#This Row],[Month]]&amp;" "&amp;Player_1[[#This Row],[Day]]&amp;", "&amp;Player_1[[#This Row],[Year]])</f>
        <v>44077</v>
      </c>
      <c r="P577" s="58">
        <f>COUNTIFS(A:A,Player_1[[#This Row],[Tournament]],E:E,Player_1[[#This Row],[Round]])</f>
        <v>1</v>
      </c>
      <c r="Q577" s="58" t="str">
        <f t="shared" si="8"/>
        <v>2020 DGPT - Discraft's Green Mountain Championship at Smugglers' Notch Resort</v>
      </c>
      <c r="R577" s="58">
        <f>SUMIFS('Player 2 Rounds'!F:F,'Player 2 Rounds'!Q:Q,Q577,'Player 2 Rounds'!E:E,E577)</f>
        <v>58</v>
      </c>
      <c r="S577" s="58">
        <f>IF(AND(Player_1[[#This Row],[Opponent Score]]&gt;0,Player_1[[#This Row],[Opponent Score]]&gt;Player_1[[#This Row],[Score]],K:K=TRUE())=TRUE(),1,0)</f>
        <v>1</v>
      </c>
    </row>
    <row r="578" spans="1:19" x14ac:dyDescent="0.25">
      <c r="A578" s="58" t="s">
        <v>468</v>
      </c>
      <c r="B578" s="58" t="s">
        <v>9</v>
      </c>
      <c r="C578" s="58" t="s">
        <v>469</v>
      </c>
      <c r="D578" s="58" t="s">
        <v>17</v>
      </c>
      <c r="E578" s="58">
        <v>2</v>
      </c>
      <c r="F578">
        <v>56</v>
      </c>
      <c r="G578">
        <v>1054</v>
      </c>
      <c r="H578" s="58" t="s">
        <v>11</v>
      </c>
      <c r="I578" s="58" t="s">
        <v>11</v>
      </c>
      <c r="J578" s="58" t="b">
        <f>IF(COUNTIFS('Player 2 Rounds'!A:A,Player_1[[#This Row],[Tournament]],'Player 2 Rounds'!C:C,Player_1[[#This Row],[Date]])&gt;0,TRUE(),FALSE())</f>
        <v>1</v>
      </c>
      <c r="K578" s="58" t="b">
        <f>IF(COUNTIFS('Player 2 Rounds'!A:A,Player_1[[#This Row],[Tournament]],'Player 2 Rounds'!C:C,Player_1[[#This Row],[Date]],'Player 2 Rounds'!D:D,Player_1[[#This Row],[Division]])&gt;0,TRUE(),FALSE())</f>
        <v>1</v>
      </c>
      <c r="L578" s="58" t="str">
        <f>RIGHT(Player_1[[#This Row],[Date]],4)</f>
        <v>2016</v>
      </c>
      <c r="M578" s="58" t="str">
        <f>LEFT(Player_1[[#This Row],[Date]],FIND("-",Player_1[[#This Row],[Date]],1)-1)</f>
        <v>2</v>
      </c>
      <c r="N578" s="58" t="str">
        <f>MID(Player_1[[#This Row],[Date]],FIND("-",Player_1[[#This Row],[Date]],1)+1,3)</f>
        <v>Jun</v>
      </c>
      <c r="O578" s="5">
        <f>DATEVALUE(Player_1[[#This Row],[Month]]&amp;" "&amp;Player_1[[#This Row],[Day]]&amp;", "&amp;Player_1[[#This Row],[Year]])</f>
        <v>42523</v>
      </c>
      <c r="P578" s="58">
        <f>COUNTIFS(A:A,Player_1[[#This Row],[Tournament]],E:E,Player_1[[#This Row],[Round]])</f>
        <v>1</v>
      </c>
      <c r="Q578" s="58" t="str">
        <f t="shared" ref="Q578:Q641" si="9">IF(ISERROR(FIND(L578,A578,1))=TRUE(),L578&amp;" "&amp;A578,A578)</f>
        <v>2016 European Open - Disc Golf World Tour #3</v>
      </c>
      <c r="R578" s="58">
        <f>SUMIFS('Player 2 Rounds'!F:F,'Player 2 Rounds'!Q:Q,Q578,'Player 2 Rounds'!E:E,E578)</f>
        <v>61</v>
      </c>
      <c r="S578" s="58">
        <f>IF(AND(Player_1[[#This Row],[Opponent Score]]&gt;0,Player_1[[#This Row],[Opponent Score]]&gt;Player_1[[#This Row],[Score]],K:K=TRUE())=TRUE(),1,0)</f>
        <v>1</v>
      </c>
    </row>
    <row r="579" spans="1:19" x14ac:dyDescent="0.25">
      <c r="A579" s="58" t="s">
        <v>925</v>
      </c>
      <c r="B579" s="58" t="s">
        <v>9</v>
      </c>
      <c r="C579" s="58" t="s">
        <v>926</v>
      </c>
      <c r="D579" s="58" t="s">
        <v>17</v>
      </c>
      <c r="E579" s="58">
        <v>2</v>
      </c>
      <c r="F579">
        <v>49</v>
      </c>
      <c r="G579">
        <v>1059</v>
      </c>
      <c r="H579" s="58" t="s">
        <v>11</v>
      </c>
      <c r="I579" s="58" t="s">
        <v>11</v>
      </c>
      <c r="J579" s="58" t="b">
        <f>IF(COUNTIFS('Player 2 Rounds'!A:A,Player_1[[#This Row],[Tournament]],'Player 2 Rounds'!C:C,Player_1[[#This Row],[Date]])&gt;0,TRUE(),FALSE())</f>
        <v>0</v>
      </c>
      <c r="K579" s="58" t="b">
        <f>IF(COUNTIFS('Player 2 Rounds'!A:A,Player_1[[#This Row],[Tournament]],'Player 2 Rounds'!C:C,Player_1[[#This Row],[Date]],'Player 2 Rounds'!D:D,Player_1[[#This Row],[Division]])&gt;0,TRUE(),FALSE())</f>
        <v>0</v>
      </c>
      <c r="L579" s="58" t="str">
        <f>RIGHT(Player_1[[#This Row],[Date]],4)</f>
        <v>2020</v>
      </c>
      <c r="M579" s="58" t="str">
        <f>LEFT(Player_1[[#This Row],[Date]],FIND("-",Player_1[[#This Row],[Date]],1)-1)</f>
        <v>19</v>
      </c>
      <c r="N579" s="58" t="str">
        <f>MID(Player_1[[#This Row],[Date]],FIND("-",Player_1[[#This Row],[Date]],1)+1,3)</f>
        <v>Sep</v>
      </c>
      <c r="O579" s="5">
        <f>DATEVALUE(Player_1[[#This Row],[Month]]&amp;" "&amp;Player_1[[#This Row],[Day]]&amp;", "&amp;Player_1[[#This Row],[Year]])</f>
        <v>44093</v>
      </c>
      <c r="P579" s="58">
        <f>COUNTIFS(A:A,Player_1[[#This Row],[Tournament]],E:E,Player_1[[#This Row],[Round]])</f>
        <v>1</v>
      </c>
      <c r="Q579" s="58" t="str">
        <f t="shared" si="9"/>
        <v>2020 Basket Bashers presents the Down East Players Cup</v>
      </c>
      <c r="R579" s="58">
        <f>SUMIFS('Player 2 Rounds'!F:F,'Player 2 Rounds'!Q:Q,Q579,'Player 2 Rounds'!E:E,E579)</f>
        <v>0</v>
      </c>
      <c r="S579" s="58">
        <f>IF(AND(Player_1[[#This Row],[Opponent Score]]&gt;0,Player_1[[#This Row],[Opponent Score]]&gt;Player_1[[#This Row],[Score]],K:K=TRUE())=TRUE(),1,0)</f>
        <v>0</v>
      </c>
    </row>
    <row r="580" spans="1:19" x14ac:dyDescent="0.25">
      <c r="A580" s="58" t="s">
        <v>921</v>
      </c>
      <c r="B580" s="58" t="s">
        <v>58</v>
      </c>
      <c r="C580" s="58" t="s">
        <v>922</v>
      </c>
      <c r="D580" s="58" t="s">
        <v>17</v>
      </c>
      <c r="E580" s="58">
        <v>2</v>
      </c>
      <c r="F580">
        <v>52</v>
      </c>
      <c r="G580">
        <v>1055</v>
      </c>
      <c r="H580" s="58" t="s">
        <v>11</v>
      </c>
      <c r="I580" s="58" t="s">
        <v>11</v>
      </c>
      <c r="J580" s="58" t="b">
        <f>IF(COUNTIFS('Player 2 Rounds'!A:A,Player_1[[#This Row],[Tournament]],'Player 2 Rounds'!C:C,Player_1[[#This Row],[Date]])&gt;0,TRUE(),FALSE())</f>
        <v>0</v>
      </c>
      <c r="K580" s="58" t="b">
        <f>IF(COUNTIFS('Player 2 Rounds'!A:A,Player_1[[#This Row],[Tournament]],'Player 2 Rounds'!C:C,Player_1[[#This Row],[Date]],'Player 2 Rounds'!D:D,Player_1[[#This Row],[Division]])&gt;0,TRUE(),FALSE())</f>
        <v>0</v>
      </c>
      <c r="L580" s="58" t="str">
        <f>RIGHT(Player_1[[#This Row],[Date]],4)</f>
        <v>2016</v>
      </c>
      <c r="M580" s="58" t="str">
        <f>LEFT(Player_1[[#This Row],[Date]],FIND("-",Player_1[[#This Row],[Date]],1)-1)</f>
        <v>6</v>
      </c>
      <c r="N580" s="58" t="str">
        <f>MID(Player_1[[#This Row],[Date]],FIND("-",Player_1[[#This Row],[Date]],1)+1,3)</f>
        <v>May</v>
      </c>
      <c r="O580" s="5">
        <f>DATEVALUE(Player_1[[#This Row],[Month]]&amp;" "&amp;Player_1[[#This Row],[Day]]&amp;", "&amp;Player_1[[#This Row],[Year]])</f>
        <v>42496</v>
      </c>
      <c r="P580" s="58">
        <f>COUNTIFS(A:A,Player_1[[#This Row],[Tournament]],E:E,Player_1[[#This Row],[Round]])</f>
        <v>1</v>
      </c>
      <c r="Q580" s="58" t="str">
        <f t="shared" si="9"/>
        <v>2016 34th Kansas City Wide Open</v>
      </c>
      <c r="R580" s="58">
        <f>SUMIFS('Player 2 Rounds'!F:F,'Player 2 Rounds'!Q:Q,Q580,'Player 2 Rounds'!E:E,E580)</f>
        <v>0</v>
      </c>
      <c r="S580" s="58">
        <f>IF(AND(Player_1[[#This Row],[Opponent Score]]&gt;0,Player_1[[#This Row],[Opponent Score]]&gt;Player_1[[#This Row],[Score]],K:K=TRUE())=TRUE(),1,0)</f>
        <v>0</v>
      </c>
    </row>
    <row r="581" spans="1:19" x14ac:dyDescent="0.25">
      <c r="A581" s="58" t="s">
        <v>579</v>
      </c>
      <c r="B581" s="58" t="s">
        <v>58</v>
      </c>
      <c r="C581" s="58" t="s">
        <v>580</v>
      </c>
      <c r="D581" s="58" t="s">
        <v>17</v>
      </c>
      <c r="E581" s="58">
        <v>2</v>
      </c>
      <c r="F581">
        <v>52</v>
      </c>
      <c r="G581">
        <v>1050</v>
      </c>
      <c r="H581" s="58" t="s">
        <v>11</v>
      </c>
      <c r="I581" s="58" t="s">
        <v>11</v>
      </c>
      <c r="J581" s="58" t="b">
        <f>IF(COUNTIFS('Player 2 Rounds'!A:A,Player_1[[#This Row],[Tournament]],'Player 2 Rounds'!C:C,Player_1[[#This Row],[Date]])&gt;0,TRUE(),FALSE())</f>
        <v>1</v>
      </c>
      <c r="K581" s="58" t="b">
        <f>IF(COUNTIFS('Player 2 Rounds'!A:A,Player_1[[#This Row],[Tournament]],'Player 2 Rounds'!C:C,Player_1[[#This Row],[Date]],'Player 2 Rounds'!D:D,Player_1[[#This Row],[Division]])&gt;0,TRUE(),FALSE())</f>
        <v>1</v>
      </c>
      <c r="L581" s="58" t="str">
        <f>RIGHT(Player_1[[#This Row],[Date]],4)</f>
        <v>2021</v>
      </c>
      <c r="M581" s="58" t="str">
        <f>LEFT(Player_1[[#This Row],[Date]],FIND("-",Player_1[[#This Row],[Date]],1)-1)</f>
        <v>25</v>
      </c>
      <c r="N581" s="58" t="str">
        <f>MID(Player_1[[#This Row],[Date]],FIND("-",Player_1[[#This Row],[Date]],1)+1,3)</f>
        <v>Feb</v>
      </c>
      <c r="O581" s="5">
        <f>DATEVALUE(Player_1[[#This Row],[Month]]&amp;" "&amp;Player_1[[#This Row],[Day]]&amp;", "&amp;Player_1[[#This Row],[Year]])</f>
        <v>44252</v>
      </c>
      <c r="P581" s="58">
        <f>COUNTIFS(A:A,Player_1[[#This Row],[Tournament]],E:E,Player_1[[#This Row],[Round]])</f>
        <v>2</v>
      </c>
      <c r="Q581" s="58" t="str">
        <f t="shared" si="9"/>
        <v>2021 DGPT - Las Vegas Challenge presented by Innova</v>
      </c>
      <c r="R581" s="58">
        <f>SUMIFS('Player 2 Rounds'!F:F,'Player 2 Rounds'!Q:Q,Q581,'Player 2 Rounds'!E:E,E581)</f>
        <v>49</v>
      </c>
      <c r="S581" s="58">
        <f>IF(AND(Player_1[[#This Row],[Opponent Score]]&gt;0,Player_1[[#This Row],[Opponent Score]]&gt;Player_1[[#This Row],[Score]],K:K=TRUE())=TRUE(),1,0)</f>
        <v>0</v>
      </c>
    </row>
    <row r="582" spans="1:19" x14ac:dyDescent="0.25">
      <c r="A582" s="58" t="s">
        <v>946</v>
      </c>
      <c r="B582" s="58" t="s">
        <v>9</v>
      </c>
      <c r="C582" s="58" t="s">
        <v>947</v>
      </c>
      <c r="D582" s="58" t="s">
        <v>17</v>
      </c>
      <c r="E582" s="58">
        <v>2</v>
      </c>
      <c r="F582">
        <v>53</v>
      </c>
      <c r="G582">
        <v>1036</v>
      </c>
      <c r="H582" s="58" t="s">
        <v>11</v>
      </c>
      <c r="I582" s="58" t="s">
        <v>11</v>
      </c>
      <c r="J582" s="58" t="b">
        <f>IF(COUNTIFS('Player 2 Rounds'!A:A,Player_1[[#This Row],[Tournament]],'Player 2 Rounds'!C:C,Player_1[[#This Row],[Date]])&gt;0,TRUE(),FALSE())</f>
        <v>0</v>
      </c>
      <c r="K582" s="58" t="b">
        <f>IF(COUNTIFS('Player 2 Rounds'!A:A,Player_1[[#This Row],[Tournament]],'Player 2 Rounds'!C:C,Player_1[[#This Row],[Date]],'Player 2 Rounds'!D:D,Player_1[[#This Row],[Division]])&gt;0,TRUE(),FALSE())</f>
        <v>0</v>
      </c>
      <c r="L582" s="58" t="str">
        <f>RIGHT(Player_1[[#This Row],[Date]],4)</f>
        <v>2020</v>
      </c>
      <c r="M582" s="58" t="str">
        <f>LEFT(Player_1[[#This Row],[Date]],FIND("-",Player_1[[#This Row],[Date]],1)-1)</f>
        <v>30</v>
      </c>
      <c r="N582" s="58" t="str">
        <f>MID(Player_1[[#This Row],[Date]],FIND("-",Player_1[[#This Row],[Date]],1)+1,3)</f>
        <v>Oct</v>
      </c>
      <c r="O582" s="5">
        <f>DATEVALUE(Player_1[[#This Row],[Month]]&amp;" "&amp;Player_1[[#This Row],[Day]]&amp;", "&amp;Player_1[[#This Row],[Year]])</f>
        <v>44134</v>
      </c>
      <c r="P582" s="58">
        <f>COUNTIFS(A:A,Player_1[[#This Row],[Tournament]],E:E,Player_1[[#This Row],[Round]])</f>
        <v>1</v>
      </c>
      <c r="Q582" s="58" t="str">
        <f t="shared" si="9"/>
        <v>2020 Hub City Halloween Open sponsored by The Great Courses of South Carolina</v>
      </c>
      <c r="R582" s="58">
        <f>SUMIFS('Player 2 Rounds'!F:F,'Player 2 Rounds'!Q:Q,Q582,'Player 2 Rounds'!E:E,E582)</f>
        <v>0</v>
      </c>
      <c r="S582" s="58">
        <f>IF(AND(Player_1[[#This Row],[Opponent Score]]&gt;0,Player_1[[#This Row],[Opponent Score]]&gt;Player_1[[#This Row],[Score]],K:K=TRUE())=TRUE(),1,0)</f>
        <v>0</v>
      </c>
    </row>
    <row r="583" spans="1:19" x14ac:dyDescent="0.25">
      <c r="A583" s="58" t="s">
        <v>795</v>
      </c>
      <c r="B583" s="58" t="s">
        <v>9</v>
      </c>
      <c r="C583" s="58" t="s">
        <v>796</v>
      </c>
      <c r="D583" s="58" t="s">
        <v>17</v>
      </c>
      <c r="E583" s="58">
        <v>2</v>
      </c>
      <c r="F583">
        <v>54</v>
      </c>
      <c r="G583">
        <v>1050</v>
      </c>
      <c r="H583" s="58" t="s">
        <v>11</v>
      </c>
      <c r="I583" s="58" t="s">
        <v>11</v>
      </c>
      <c r="J583" s="58" t="b">
        <f>IF(COUNTIFS('Player 2 Rounds'!A:A,Player_1[[#This Row],[Tournament]],'Player 2 Rounds'!C:C,Player_1[[#This Row],[Date]])&gt;0,TRUE(),FALSE())</f>
        <v>0</v>
      </c>
      <c r="K583" s="58" t="b">
        <f>IF(COUNTIFS('Player 2 Rounds'!A:A,Player_1[[#This Row],[Tournament]],'Player 2 Rounds'!C:C,Player_1[[#This Row],[Date]],'Player 2 Rounds'!D:D,Player_1[[#This Row],[Division]])&gt;0,TRUE(),FALSE())</f>
        <v>0</v>
      </c>
      <c r="L583" s="58" t="str">
        <f>RIGHT(Player_1[[#This Row],[Date]],4)</f>
        <v>2017</v>
      </c>
      <c r="M583" s="58" t="str">
        <f>LEFT(Player_1[[#This Row],[Date]],FIND("-",Player_1[[#This Row],[Date]],1)-1)</f>
        <v>7</v>
      </c>
      <c r="N583" s="58" t="str">
        <f>MID(Player_1[[#This Row],[Date]],FIND("-",Player_1[[#This Row],[Date]],1)+1,3)</f>
        <v>Jul</v>
      </c>
      <c r="O583" s="5">
        <f>DATEVALUE(Player_1[[#This Row],[Month]]&amp;" "&amp;Player_1[[#This Row],[Day]]&amp;", "&amp;Player_1[[#This Row],[Year]])</f>
        <v>42923</v>
      </c>
      <c r="P583" s="58">
        <f>COUNTIFS(A:A,Player_1[[#This Row],[Tournament]],E:E,Player_1[[#This Row],[Round]])</f>
        <v>2</v>
      </c>
      <c r="Q583" s="58" t="str">
        <f t="shared" si="9"/>
        <v>2017 Skellefteå Open - EPT#3</v>
      </c>
      <c r="R583" s="58">
        <f>SUMIFS('Player 2 Rounds'!F:F,'Player 2 Rounds'!Q:Q,Q583,'Player 2 Rounds'!E:E,E583)</f>
        <v>0</v>
      </c>
      <c r="S583" s="58">
        <f>IF(AND(Player_1[[#This Row],[Opponent Score]]&gt;0,Player_1[[#This Row],[Opponent Score]]&gt;Player_1[[#This Row],[Score]],K:K=TRUE())=TRUE(),1,0)</f>
        <v>0</v>
      </c>
    </row>
    <row r="584" spans="1:19" x14ac:dyDescent="0.25">
      <c r="A584" s="58" t="s">
        <v>347</v>
      </c>
      <c r="B584" s="58" t="s">
        <v>9</v>
      </c>
      <c r="C584" s="58" t="s">
        <v>348</v>
      </c>
      <c r="D584" s="58" t="s">
        <v>17</v>
      </c>
      <c r="E584" s="58">
        <v>2</v>
      </c>
      <c r="F584">
        <v>46</v>
      </c>
      <c r="G584">
        <v>1109</v>
      </c>
      <c r="H584" s="58" t="s">
        <v>11</v>
      </c>
      <c r="I584" s="58" t="s">
        <v>11</v>
      </c>
      <c r="J584" s="58" t="b">
        <f>IF(COUNTIFS('Player 2 Rounds'!A:A,Player_1[[#This Row],[Tournament]],'Player 2 Rounds'!C:C,Player_1[[#This Row],[Date]])&gt;0,TRUE(),FALSE())</f>
        <v>1</v>
      </c>
      <c r="K584" s="58" t="b">
        <f>IF(COUNTIFS('Player 2 Rounds'!A:A,Player_1[[#This Row],[Tournament]],'Player 2 Rounds'!C:C,Player_1[[#This Row],[Date]],'Player 2 Rounds'!D:D,Player_1[[#This Row],[Division]])&gt;0,TRUE(),FALSE())</f>
        <v>1</v>
      </c>
      <c r="L584" s="58" t="str">
        <f>RIGHT(Player_1[[#This Row],[Date]],4)</f>
        <v>2018</v>
      </c>
      <c r="M584" s="58" t="str">
        <f>LEFT(Player_1[[#This Row],[Date]],FIND("-",Player_1[[#This Row],[Date]],1)-1)</f>
        <v>24</v>
      </c>
      <c r="N584" s="58" t="str">
        <f>MID(Player_1[[#This Row],[Date]],FIND("-",Player_1[[#This Row],[Date]],1)+1,3)</f>
        <v>Aug</v>
      </c>
      <c r="O584" s="5">
        <f>DATEVALUE(Player_1[[#This Row],[Month]]&amp;" "&amp;Player_1[[#This Row],[Day]]&amp;", "&amp;Player_1[[#This Row],[Year]])</f>
        <v>43336</v>
      </c>
      <c r="P584" s="58">
        <f>COUNTIFS(A:A,Player_1[[#This Row],[Tournament]],E:E,Player_1[[#This Row],[Round]])</f>
        <v>5</v>
      </c>
      <c r="Q584" s="58" t="str">
        <f t="shared" si="9"/>
        <v>2018 DGPT - MVP Open at Maple Hill</v>
      </c>
      <c r="R584" s="58">
        <f>SUMIFS('Player 2 Rounds'!F:F,'Player 2 Rounds'!Q:Q,Q584,'Player 2 Rounds'!E:E,E584)</f>
        <v>52</v>
      </c>
      <c r="S584" s="58">
        <f>IF(AND(Player_1[[#This Row],[Opponent Score]]&gt;0,Player_1[[#This Row],[Opponent Score]]&gt;Player_1[[#This Row],[Score]],K:K=TRUE())=TRUE(),1,0)</f>
        <v>1</v>
      </c>
    </row>
    <row r="585" spans="1:19" x14ac:dyDescent="0.25">
      <c r="A585" s="58" t="s">
        <v>265</v>
      </c>
      <c r="B585" s="58" t="s">
        <v>13</v>
      </c>
      <c r="C585" s="58" t="s">
        <v>266</v>
      </c>
      <c r="D585" s="58" t="s">
        <v>17</v>
      </c>
      <c r="E585" s="58">
        <v>2</v>
      </c>
      <c r="F585">
        <v>55</v>
      </c>
      <c r="G585">
        <v>1065</v>
      </c>
      <c r="H585" s="58" t="s">
        <v>11</v>
      </c>
      <c r="I585" s="58" t="s">
        <v>11</v>
      </c>
      <c r="J585" s="58" t="b">
        <f>IF(COUNTIFS('Player 2 Rounds'!A:A,Player_1[[#This Row],[Tournament]],'Player 2 Rounds'!C:C,Player_1[[#This Row],[Date]])&gt;0,TRUE(),FALSE())</f>
        <v>1</v>
      </c>
      <c r="K585" s="58" t="b">
        <f>IF(COUNTIFS('Player 2 Rounds'!A:A,Player_1[[#This Row],[Tournament]],'Player 2 Rounds'!C:C,Player_1[[#This Row],[Date]],'Player 2 Rounds'!D:D,Player_1[[#This Row],[Division]])&gt;0,TRUE(),FALSE())</f>
        <v>1</v>
      </c>
      <c r="L585" s="58" t="str">
        <f>RIGHT(Player_1[[#This Row],[Date]],4)</f>
        <v>2017</v>
      </c>
      <c r="M585" s="58" t="str">
        <f>LEFT(Player_1[[#This Row],[Date]],FIND("-",Player_1[[#This Row],[Date]],1)-1)</f>
        <v>21</v>
      </c>
      <c r="N585" s="58" t="str">
        <f>MID(Player_1[[#This Row],[Date]],FIND("-",Player_1[[#This Row],[Date]],1)+1,3)</f>
        <v>Jun</v>
      </c>
      <c r="O585" s="5">
        <f>DATEVALUE(Player_1[[#This Row],[Month]]&amp;" "&amp;Player_1[[#This Row],[Day]]&amp;", "&amp;Player_1[[#This Row],[Year]])</f>
        <v>42907</v>
      </c>
      <c r="P585" s="58">
        <f>COUNTIFS(A:A,Player_1[[#This Row],[Tournament]],E:E,Player_1[[#This Row],[Round]])</f>
        <v>1</v>
      </c>
      <c r="Q585" s="58" t="str">
        <f t="shared" si="9"/>
        <v>2017 PDGA Professional Disc Golf World Championships</v>
      </c>
      <c r="R585" s="58">
        <f>SUMIFS('Player 2 Rounds'!F:F,'Player 2 Rounds'!Q:Q,Q585,'Player 2 Rounds'!E:E,E585)</f>
        <v>60</v>
      </c>
      <c r="S585" s="58">
        <f>IF(AND(Player_1[[#This Row],[Opponent Score]]&gt;0,Player_1[[#This Row],[Opponent Score]]&gt;Player_1[[#This Row],[Score]],K:K=TRUE())=TRUE(),1,0)</f>
        <v>1</v>
      </c>
    </row>
    <row r="586" spans="1:19" x14ac:dyDescent="0.25">
      <c r="A586" s="58" t="s">
        <v>280</v>
      </c>
      <c r="B586" s="58" t="s">
        <v>58</v>
      </c>
      <c r="C586" s="58" t="s">
        <v>281</v>
      </c>
      <c r="D586" s="58" t="s">
        <v>17</v>
      </c>
      <c r="E586" s="58">
        <v>2</v>
      </c>
      <c r="F586">
        <v>60</v>
      </c>
      <c r="G586">
        <v>1002</v>
      </c>
      <c r="H586" s="58" t="s">
        <v>11</v>
      </c>
      <c r="I586" s="58" t="s">
        <v>11</v>
      </c>
      <c r="J586" s="58" t="b">
        <f>IF(COUNTIFS('Player 2 Rounds'!A:A,Player_1[[#This Row],[Tournament]],'Player 2 Rounds'!C:C,Player_1[[#This Row],[Date]])&gt;0,TRUE(),FALSE())</f>
        <v>1</v>
      </c>
      <c r="K586" s="58" t="b">
        <f>IF(COUNTIFS('Player 2 Rounds'!A:A,Player_1[[#This Row],[Tournament]],'Player 2 Rounds'!C:C,Player_1[[#This Row],[Date]],'Player 2 Rounds'!D:D,Player_1[[#This Row],[Division]])&gt;0,TRUE(),FALSE())</f>
        <v>1</v>
      </c>
      <c r="L586" s="58" t="str">
        <f>RIGHT(Player_1[[#This Row],[Date]],4)</f>
        <v>2017</v>
      </c>
      <c r="M586" s="58" t="str">
        <f>LEFT(Player_1[[#This Row],[Date]],FIND("-",Player_1[[#This Row],[Date]],1)-1)</f>
        <v>9</v>
      </c>
      <c r="N586" s="58" t="str">
        <f>MID(Player_1[[#This Row],[Date]],FIND("-",Player_1[[#This Row],[Date]],1)+1,3)</f>
        <v>Jun</v>
      </c>
      <c r="O586" s="5">
        <f>DATEVALUE(Player_1[[#This Row],[Month]]&amp;" "&amp;Player_1[[#This Row],[Day]]&amp;", "&amp;Player_1[[#This Row],[Year]])</f>
        <v>42895</v>
      </c>
      <c r="P586" s="58">
        <f>COUNTIFS(A:A,Player_1[[#This Row],[Tournament]],E:E,Player_1[[#This Row],[Round]])</f>
        <v>3</v>
      </c>
      <c r="Q586" s="58" t="str">
        <f t="shared" si="9"/>
        <v>2017 Beaver State Fling Presented by KEEN - National Tour</v>
      </c>
      <c r="R586" s="58">
        <f>SUMIFS('Player 2 Rounds'!F:F,'Player 2 Rounds'!Q:Q,Q586,'Player 2 Rounds'!E:E,E586)</f>
        <v>54</v>
      </c>
      <c r="S586" s="58">
        <f>IF(AND(Player_1[[#This Row],[Opponent Score]]&gt;0,Player_1[[#This Row],[Opponent Score]]&gt;Player_1[[#This Row],[Score]],K:K=TRUE())=TRUE(),1,0)</f>
        <v>0</v>
      </c>
    </row>
    <row r="587" spans="1:19" x14ac:dyDescent="0.25">
      <c r="A587" s="58" t="s">
        <v>172</v>
      </c>
      <c r="B587" s="58" t="s">
        <v>58</v>
      </c>
      <c r="C587" s="58" t="s">
        <v>173</v>
      </c>
      <c r="D587" s="58" t="s">
        <v>17</v>
      </c>
      <c r="E587" s="58">
        <v>2</v>
      </c>
      <c r="F587">
        <v>50</v>
      </c>
      <c r="G587">
        <v>1073</v>
      </c>
      <c r="H587" s="58" t="s">
        <v>11</v>
      </c>
      <c r="I587" s="58" t="s">
        <v>11</v>
      </c>
      <c r="J587" s="58" t="b">
        <f>IF(COUNTIFS('Player 2 Rounds'!A:A,Player_1[[#This Row],[Tournament]],'Player 2 Rounds'!C:C,Player_1[[#This Row],[Date]])&gt;0,TRUE(),FALSE())</f>
        <v>1</v>
      </c>
      <c r="K587" s="58" t="b">
        <f>IF(COUNTIFS('Player 2 Rounds'!A:A,Player_1[[#This Row],[Tournament]],'Player 2 Rounds'!C:C,Player_1[[#This Row],[Date]],'Player 2 Rounds'!D:D,Player_1[[#This Row],[Division]])&gt;0,TRUE(),FALSE())</f>
        <v>1</v>
      </c>
      <c r="L587" s="58" t="str">
        <f>RIGHT(Player_1[[#This Row],[Date]],4)</f>
        <v>2016</v>
      </c>
      <c r="M587" s="58" t="str">
        <f>LEFT(Player_1[[#This Row],[Date]],FIND("-",Player_1[[#This Row],[Date]],1)-1)</f>
        <v>10</v>
      </c>
      <c r="N587" s="58" t="str">
        <f>MID(Player_1[[#This Row],[Date]],FIND("-",Player_1[[#This Row],[Date]],1)+1,3)</f>
        <v>Jun</v>
      </c>
      <c r="O587" s="5">
        <f>DATEVALUE(Player_1[[#This Row],[Month]]&amp;" "&amp;Player_1[[#This Row],[Day]]&amp;", "&amp;Player_1[[#This Row],[Year]])</f>
        <v>42531</v>
      </c>
      <c r="P587" s="58">
        <f>COUNTIFS(A:A,Player_1[[#This Row],[Tournament]],E:E,Player_1[[#This Row],[Round]])</f>
        <v>1</v>
      </c>
      <c r="Q587" s="58" t="str">
        <f t="shared" si="9"/>
        <v>2016 Beaver State Fling Presented by KEEN</v>
      </c>
      <c r="R587" s="58">
        <f>SUMIFS('Player 2 Rounds'!F:F,'Player 2 Rounds'!Q:Q,Q587,'Player 2 Rounds'!E:E,E587)</f>
        <v>59</v>
      </c>
      <c r="S587" s="58">
        <f>IF(AND(Player_1[[#This Row],[Opponent Score]]&gt;0,Player_1[[#This Row],[Opponent Score]]&gt;Player_1[[#This Row],[Score]],K:K=TRUE())=TRUE(),1,0)</f>
        <v>1</v>
      </c>
    </row>
    <row r="588" spans="1:19" x14ac:dyDescent="0.25">
      <c r="A588" s="58" t="s">
        <v>952</v>
      </c>
      <c r="B588" s="58" t="s">
        <v>9</v>
      </c>
      <c r="C588" s="58" t="s">
        <v>953</v>
      </c>
      <c r="D588" s="58" t="s">
        <v>17</v>
      </c>
      <c r="E588" s="58">
        <v>2</v>
      </c>
      <c r="F588">
        <v>51</v>
      </c>
      <c r="G588">
        <v>1056</v>
      </c>
      <c r="H588" s="58" t="s">
        <v>11</v>
      </c>
      <c r="I588" s="58" t="s">
        <v>11</v>
      </c>
      <c r="J588" s="58" t="b">
        <f>IF(COUNTIFS('Player 2 Rounds'!A:A,Player_1[[#This Row],[Tournament]],'Player 2 Rounds'!C:C,Player_1[[#This Row],[Date]])&gt;0,TRUE(),FALSE())</f>
        <v>0</v>
      </c>
      <c r="K588" s="58" t="b">
        <f>IF(COUNTIFS('Player 2 Rounds'!A:A,Player_1[[#This Row],[Tournament]],'Player 2 Rounds'!C:C,Player_1[[#This Row],[Date]],'Player 2 Rounds'!D:D,Player_1[[#This Row],[Division]])&gt;0,TRUE(),FALSE())</f>
        <v>0</v>
      </c>
      <c r="L588" s="58" t="str">
        <f>RIGHT(Player_1[[#This Row],[Date]],4)</f>
        <v>2020</v>
      </c>
      <c r="M588" s="58" t="str">
        <f>LEFT(Player_1[[#This Row],[Date]],FIND("-",Player_1[[#This Row],[Date]],1)-1)</f>
        <v>10</v>
      </c>
      <c r="N588" s="58" t="str">
        <f>MID(Player_1[[#This Row],[Date]],FIND("-",Player_1[[#This Row],[Date]],1)+1,3)</f>
        <v>Jul</v>
      </c>
      <c r="O588" s="5">
        <f>DATEVALUE(Player_1[[#This Row],[Month]]&amp;" "&amp;Player_1[[#This Row],[Day]]&amp;", "&amp;Player_1[[#This Row],[Year]])</f>
        <v>44022</v>
      </c>
      <c r="P588" s="58">
        <f>COUNTIFS(A:A,Player_1[[#This Row],[Tournament]],E:E,Player_1[[#This Row],[Round]])</f>
        <v>1</v>
      </c>
      <c r="Q588" s="58" t="str">
        <f t="shared" si="9"/>
        <v>2020 DGPT Silver Series Silver Cup XX Pro presented by Discmania &amp; Rollin' Ridge (GDG $5K/$10K event)</v>
      </c>
      <c r="R588" s="58">
        <f>SUMIFS('Player 2 Rounds'!F:F,'Player 2 Rounds'!Q:Q,Q588,'Player 2 Rounds'!E:E,E588)</f>
        <v>0</v>
      </c>
      <c r="S588" s="58">
        <f>IF(AND(Player_1[[#This Row],[Opponent Score]]&gt;0,Player_1[[#This Row],[Opponent Score]]&gt;Player_1[[#This Row],[Score]],K:K=TRUE())=TRUE(),1,0)</f>
        <v>0</v>
      </c>
    </row>
    <row r="589" spans="1:19" x14ac:dyDescent="0.25">
      <c r="A589" s="58" t="s">
        <v>91</v>
      </c>
      <c r="B589" s="58" t="s">
        <v>153</v>
      </c>
      <c r="C589" s="58" t="s">
        <v>294</v>
      </c>
      <c r="D589" s="58" t="s">
        <v>17</v>
      </c>
      <c r="E589" s="58">
        <v>2</v>
      </c>
      <c r="F589">
        <v>60</v>
      </c>
      <c r="G589">
        <v>1053</v>
      </c>
      <c r="H589" s="58" t="s">
        <v>11</v>
      </c>
      <c r="I589" s="58" t="s">
        <v>11</v>
      </c>
      <c r="J589" s="58" t="b">
        <f>IF(COUNTIFS('Player 2 Rounds'!A:A,Player_1[[#This Row],[Tournament]],'Player 2 Rounds'!C:C,Player_1[[#This Row],[Date]])&gt;0,TRUE(),FALSE())</f>
        <v>1</v>
      </c>
      <c r="K589" s="58" t="b">
        <f>IF(COUNTIFS('Player 2 Rounds'!A:A,Player_1[[#This Row],[Tournament]],'Player 2 Rounds'!C:C,Player_1[[#This Row],[Date]],'Player 2 Rounds'!D:D,Player_1[[#This Row],[Division]])&gt;0,TRUE(),FALSE())</f>
        <v>1</v>
      </c>
      <c r="L589" s="58" t="str">
        <f>RIGHT(Player_1[[#This Row],[Date]],4)</f>
        <v>2018</v>
      </c>
      <c r="M589" s="58" t="str">
        <f>LEFT(Player_1[[#This Row],[Date]],FIND("-",Player_1[[#This Row],[Date]],1)-1)</f>
        <v>3</v>
      </c>
      <c r="N589" s="58" t="str">
        <f>MID(Player_1[[#This Row],[Date]],FIND("-",Player_1[[#This Row],[Date]],1)+1,3)</f>
        <v>Oct</v>
      </c>
      <c r="O589" s="5">
        <f>DATEVALUE(Player_1[[#This Row],[Month]]&amp;" "&amp;Player_1[[#This Row],[Day]]&amp;", "&amp;Player_1[[#This Row],[Year]])</f>
        <v>43376</v>
      </c>
      <c r="P589" s="58">
        <f>COUNTIFS(A:A,Player_1[[#This Row],[Tournament]],E:E,Player_1[[#This Row],[Round]])</f>
        <v>3</v>
      </c>
      <c r="Q589" s="58" t="str">
        <f t="shared" si="9"/>
        <v>2018 United States Disc Golf Championship</v>
      </c>
      <c r="R589" s="58">
        <f>SUMIFS('Player 2 Rounds'!F:F,'Player 2 Rounds'!Q:Q,Q589,'Player 2 Rounds'!E:E,E589)</f>
        <v>55</v>
      </c>
      <c r="S589" s="58">
        <f>IF(AND(Player_1[[#This Row],[Opponent Score]]&gt;0,Player_1[[#This Row],[Opponent Score]]&gt;Player_1[[#This Row],[Score]],K:K=TRUE())=TRUE(),1,0)</f>
        <v>0</v>
      </c>
    </row>
    <row r="590" spans="1:19" x14ac:dyDescent="0.25">
      <c r="A590" s="58" t="s">
        <v>967</v>
      </c>
      <c r="B590" s="58" t="s">
        <v>9</v>
      </c>
      <c r="C590" s="58" t="s">
        <v>968</v>
      </c>
      <c r="D590" s="58" t="s">
        <v>17</v>
      </c>
      <c r="E590" s="58">
        <v>2</v>
      </c>
      <c r="F590">
        <v>54</v>
      </c>
      <c r="G590">
        <v>1030</v>
      </c>
      <c r="H590" s="58" t="s">
        <v>11</v>
      </c>
      <c r="I590" s="58" t="s">
        <v>11</v>
      </c>
      <c r="J590" s="58" t="b">
        <f>IF(COUNTIFS('Player 2 Rounds'!A:A,Player_1[[#This Row],[Tournament]],'Player 2 Rounds'!C:C,Player_1[[#This Row],[Date]])&gt;0,TRUE(),FALSE())</f>
        <v>0</v>
      </c>
      <c r="K590" s="58" t="b">
        <f>IF(COUNTIFS('Player 2 Rounds'!A:A,Player_1[[#This Row],[Tournament]],'Player 2 Rounds'!C:C,Player_1[[#This Row],[Date]],'Player 2 Rounds'!D:D,Player_1[[#This Row],[Division]])&gt;0,TRUE(),FALSE())</f>
        <v>0</v>
      </c>
      <c r="L590" s="58" t="str">
        <f>RIGHT(Player_1[[#This Row],[Date]],4)</f>
        <v>2020</v>
      </c>
      <c r="M590" s="58" t="str">
        <f>LEFT(Player_1[[#This Row],[Date]],FIND("-",Player_1[[#This Row],[Date]],1)-1)</f>
        <v>3</v>
      </c>
      <c r="N590" s="58" t="str">
        <f>MID(Player_1[[#This Row],[Date]],FIND("-",Player_1[[#This Row],[Date]],1)+1,3)</f>
        <v>Jul</v>
      </c>
      <c r="O590" s="5">
        <f>DATEVALUE(Player_1[[#This Row],[Month]]&amp;" "&amp;Player_1[[#This Row],[Day]]&amp;", "&amp;Player_1[[#This Row],[Year]])</f>
        <v>44015</v>
      </c>
      <c r="P590" s="58">
        <f>COUNTIFS(A:A,Player_1[[#This Row],[Tournament]],E:E,Player_1[[#This Row],[Round]])</f>
        <v>1</v>
      </c>
      <c r="Q590" s="58" t="str">
        <f t="shared" si="9"/>
        <v>2020 DGPT - The Preserve Championship</v>
      </c>
      <c r="R590" s="58">
        <f>SUMIFS('Player 2 Rounds'!F:F,'Player 2 Rounds'!Q:Q,Q590,'Player 2 Rounds'!E:E,E590)</f>
        <v>0</v>
      </c>
      <c r="S590" s="58">
        <f>IF(AND(Player_1[[#This Row],[Opponent Score]]&gt;0,Player_1[[#This Row],[Opponent Score]]&gt;Player_1[[#This Row],[Score]],K:K=TRUE())=TRUE(),1,0)</f>
        <v>0</v>
      </c>
    </row>
    <row r="591" spans="1:19" x14ac:dyDescent="0.25">
      <c r="A591" s="58" t="s">
        <v>958</v>
      </c>
      <c r="B591" s="58" t="s">
        <v>9</v>
      </c>
      <c r="C591" s="58" t="s">
        <v>719</v>
      </c>
      <c r="D591" s="58" t="s">
        <v>17</v>
      </c>
      <c r="E591" s="58">
        <v>2</v>
      </c>
      <c r="F591">
        <v>55</v>
      </c>
      <c r="G591">
        <v>1027</v>
      </c>
      <c r="H591" s="58" t="s">
        <v>11</v>
      </c>
      <c r="I591" s="58" t="s">
        <v>11</v>
      </c>
      <c r="J591" s="58" t="b">
        <f>IF(COUNTIFS('Player 2 Rounds'!A:A,Player_1[[#This Row],[Tournament]],'Player 2 Rounds'!C:C,Player_1[[#This Row],[Date]])&gt;0,TRUE(),FALSE())</f>
        <v>0</v>
      </c>
      <c r="K591" s="58" t="b">
        <f>IF(COUNTIFS('Player 2 Rounds'!A:A,Player_1[[#This Row],[Tournament]],'Player 2 Rounds'!C:C,Player_1[[#This Row],[Date]],'Player 2 Rounds'!D:D,Player_1[[#This Row],[Division]])&gt;0,TRUE(),FALSE())</f>
        <v>0</v>
      </c>
      <c r="L591" s="58" t="str">
        <f>RIGHT(Player_1[[#This Row],[Date]],4)</f>
        <v>2020</v>
      </c>
      <c r="M591" s="58" t="str">
        <f>LEFT(Player_1[[#This Row],[Date]],FIND("-",Player_1[[#This Row],[Date]],1)-1)</f>
        <v>18</v>
      </c>
      <c r="N591" s="58" t="str">
        <f>MID(Player_1[[#This Row],[Date]],FIND("-",Player_1[[#This Row],[Date]],1)+1,3)</f>
        <v>Jul</v>
      </c>
      <c r="O591" s="5">
        <f>DATEVALUE(Player_1[[#This Row],[Month]]&amp;" "&amp;Player_1[[#This Row],[Day]]&amp;", "&amp;Player_1[[#This Row],[Year]])</f>
        <v>44030</v>
      </c>
      <c r="P591" s="58">
        <f>COUNTIFS(A:A,Player_1[[#This Row],[Tournament]],E:E,Player_1[[#This Row],[Round]])</f>
        <v>1</v>
      </c>
      <c r="Q591" s="58" t="str">
        <f t="shared" si="9"/>
        <v>2020 10th Annual Seviren Lang Memorial Presented by Innova Champion Discs</v>
      </c>
      <c r="R591" s="58">
        <f>SUMIFS('Player 2 Rounds'!F:F,'Player 2 Rounds'!Q:Q,Q591,'Player 2 Rounds'!E:E,E591)</f>
        <v>0</v>
      </c>
      <c r="S591" s="58">
        <f>IF(AND(Player_1[[#This Row],[Opponent Score]]&gt;0,Player_1[[#This Row],[Opponent Score]]&gt;Player_1[[#This Row],[Score]],K:K=TRUE())=TRUE(),1,0)</f>
        <v>0</v>
      </c>
    </row>
    <row r="592" spans="1:19" x14ac:dyDescent="0.25">
      <c r="A592" s="58" t="s">
        <v>355</v>
      </c>
      <c r="B592" s="58" t="s">
        <v>13</v>
      </c>
      <c r="C592" s="58" t="s">
        <v>356</v>
      </c>
      <c r="D592" s="58" t="s">
        <v>17</v>
      </c>
      <c r="E592" s="58">
        <v>2</v>
      </c>
      <c r="F592">
        <v>54</v>
      </c>
      <c r="G592">
        <v>1045</v>
      </c>
      <c r="H592" s="58" t="s">
        <v>11</v>
      </c>
      <c r="I592" s="58" t="s">
        <v>11</v>
      </c>
      <c r="J592" s="58" t="b">
        <f>IF(COUNTIFS('Player 2 Rounds'!A:A,Player_1[[#This Row],[Tournament]],'Player 2 Rounds'!C:C,Player_1[[#This Row],[Date]])&gt;0,TRUE(),FALSE())</f>
        <v>1</v>
      </c>
      <c r="K592" s="58" t="b">
        <f>IF(COUNTIFS('Player 2 Rounds'!A:A,Player_1[[#This Row],[Tournament]],'Player 2 Rounds'!C:C,Player_1[[#This Row],[Date]],'Player 2 Rounds'!D:D,Player_1[[#This Row],[Division]])&gt;0,TRUE(),FALSE())</f>
        <v>1</v>
      </c>
      <c r="L592" s="58" t="str">
        <f>RIGHT(Player_1[[#This Row],[Date]],4)</f>
        <v>2018</v>
      </c>
      <c r="M592" s="58" t="str">
        <f>LEFT(Player_1[[#This Row],[Date]],FIND("-",Player_1[[#This Row],[Date]],1)-1)</f>
        <v>5</v>
      </c>
      <c r="N592" s="58" t="str">
        <f>MID(Player_1[[#This Row],[Date]],FIND("-",Player_1[[#This Row],[Date]],1)+1,3)</f>
        <v>Sep</v>
      </c>
      <c r="O592" s="5">
        <f>DATEVALUE(Player_1[[#This Row],[Month]]&amp;" "&amp;Player_1[[#This Row],[Day]]&amp;", "&amp;Player_1[[#This Row],[Year]])</f>
        <v>43348</v>
      </c>
      <c r="P592" s="58">
        <f>COUNTIFS(A:A,Player_1[[#This Row],[Tournament]],E:E,Player_1[[#This Row],[Round]])</f>
        <v>1</v>
      </c>
      <c r="Q592" s="58" t="str">
        <f t="shared" si="9"/>
        <v>2018 PDGA Professional Disc Golf World Championships</v>
      </c>
      <c r="R592" s="58">
        <f>SUMIFS('Player 2 Rounds'!F:F,'Player 2 Rounds'!Q:Q,Q592,'Player 2 Rounds'!E:E,E592)</f>
        <v>49</v>
      </c>
      <c r="S592" s="58">
        <f>IF(AND(Player_1[[#This Row],[Opponent Score]]&gt;0,Player_1[[#This Row],[Opponent Score]]&gt;Player_1[[#This Row],[Score]],K:K=TRUE())=TRUE(),1,0)</f>
        <v>0</v>
      </c>
    </row>
    <row r="593" spans="1:19" x14ac:dyDescent="0.25">
      <c r="A593" s="58" t="s">
        <v>738</v>
      </c>
      <c r="B593" s="58" t="s">
        <v>9</v>
      </c>
      <c r="C593" s="58" t="s">
        <v>739</v>
      </c>
      <c r="D593" s="58" t="s">
        <v>17</v>
      </c>
      <c r="E593" s="58">
        <v>2</v>
      </c>
      <c r="F593">
        <v>55</v>
      </c>
      <c r="G593">
        <v>1071</v>
      </c>
      <c r="H593" s="58" t="s">
        <v>11</v>
      </c>
      <c r="I593" s="58" t="s">
        <v>11</v>
      </c>
      <c r="J593" s="58" t="b">
        <f>IF(COUNTIFS('Player 2 Rounds'!A:A,Player_1[[#This Row],[Tournament]],'Player 2 Rounds'!C:C,Player_1[[#This Row],[Date]])&gt;0,TRUE(),FALSE())</f>
        <v>1</v>
      </c>
      <c r="K593" s="58" t="b">
        <f>IF(COUNTIFS('Player 2 Rounds'!A:A,Player_1[[#This Row],[Tournament]],'Player 2 Rounds'!C:C,Player_1[[#This Row],[Date]],'Player 2 Rounds'!D:D,Player_1[[#This Row],[Division]])&gt;0,TRUE(),FALSE())</f>
        <v>1</v>
      </c>
      <c r="L593" s="58" t="str">
        <f>RIGHT(Player_1[[#This Row],[Date]],4)</f>
        <v>2020</v>
      </c>
      <c r="M593" s="58" t="str">
        <f>LEFT(Player_1[[#This Row],[Date]],FIND("-",Player_1[[#This Row],[Date]],1)-1)</f>
        <v>13</v>
      </c>
      <c r="N593" s="58" t="str">
        <f>MID(Player_1[[#This Row],[Date]],FIND("-",Player_1[[#This Row],[Date]],1)+1,3)</f>
        <v>Aug</v>
      </c>
      <c r="O593" s="5">
        <f>DATEVALUE(Player_1[[#This Row],[Month]]&amp;" "&amp;Player_1[[#This Row],[Day]]&amp;", "&amp;Player_1[[#This Row],[Year]])</f>
        <v>44056</v>
      </c>
      <c r="P593" s="58">
        <f>COUNTIFS(A:A,Player_1[[#This Row],[Tournament]],E:E,Player_1[[#This Row],[Round]])</f>
        <v>1</v>
      </c>
      <c r="Q593" s="58" t="str">
        <f t="shared" si="9"/>
        <v>2020 DGPT - 10th Annual Discraft Ledgestone Insurance Open</v>
      </c>
      <c r="R593" s="58">
        <f>SUMIFS('Player 2 Rounds'!F:F,'Player 2 Rounds'!Q:Q,Q593,'Player 2 Rounds'!E:E,E593)</f>
        <v>62</v>
      </c>
      <c r="S593" s="58">
        <f>IF(AND(Player_1[[#This Row],[Opponent Score]]&gt;0,Player_1[[#This Row],[Opponent Score]]&gt;Player_1[[#This Row],[Score]],K:K=TRUE())=TRUE(),1,0)</f>
        <v>1</v>
      </c>
    </row>
    <row r="594" spans="1:19" x14ac:dyDescent="0.25">
      <c r="A594" s="58" t="s">
        <v>570</v>
      </c>
      <c r="B594" s="58" t="s">
        <v>9</v>
      </c>
      <c r="C594" s="58" t="s">
        <v>756</v>
      </c>
      <c r="D594" s="58" t="s">
        <v>17</v>
      </c>
      <c r="E594" s="58">
        <v>2</v>
      </c>
      <c r="F594">
        <v>66</v>
      </c>
      <c r="G594">
        <v>1003</v>
      </c>
      <c r="H594" s="58" t="s">
        <v>11</v>
      </c>
      <c r="I594" s="58" t="s">
        <v>11</v>
      </c>
      <c r="J594" s="58" t="b">
        <f>IF(COUNTIFS('Player 2 Rounds'!A:A,Player_1[[#This Row],[Tournament]],'Player 2 Rounds'!C:C,Player_1[[#This Row],[Date]])&gt;0,TRUE(),FALSE())</f>
        <v>1</v>
      </c>
      <c r="K594" s="58" t="b">
        <f>IF(COUNTIFS('Player 2 Rounds'!A:A,Player_1[[#This Row],[Tournament]],'Player 2 Rounds'!C:C,Player_1[[#This Row],[Date]],'Player 2 Rounds'!D:D,Player_1[[#This Row],[Division]])&gt;0,TRUE(),FALSE())</f>
        <v>1</v>
      </c>
      <c r="L594" s="58" t="str">
        <f>RIGHT(Player_1[[#This Row],[Date]],4)</f>
        <v>2020</v>
      </c>
      <c r="M594" s="58" t="str">
        <f>LEFT(Player_1[[#This Row],[Date]],FIND("-",Player_1[[#This Row],[Date]],1)-1)</f>
        <v>7</v>
      </c>
      <c r="N594" s="58" t="str">
        <f>MID(Player_1[[#This Row],[Date]],FIND("-",Player_1[[#This Row],[Date]],1)+1,3)</f>
        <v>Aug</v>
      </c>
      <c r="O594" s="5">
        <f>DATEVALUE(Player_1[[#This Row],[Month]]&amp;" "&amp;Player_1[[#This Row],[Day]]&amp;", "&amp;Player_1[[#This Row],[Year]])</f>
        <v>44050</v>
      </c>
      <c r="P594" s="58">
        <f>COUNTIFS(A:A,Player_1[[#This Row],[Tournament]],E:E,Player_1[[#This Row],[Round]])</f>
        <v>2</v>
      </c>
      <c r="Q594" s="58" t="str">
        <f t="shared" si="9"/>
        <v>2020 DGPT - Idlewild Open presented by Dynamic Discs &amp; The Nati</v>
      </c>
      <c r="R594" s="58">
        <f>SUMIFS('Player 2 Rounds'!F:F,'Player 2 Rounds'!Q:Q,Q594,'Player 2 Rounds'!E:E,E594)</f>
        <v>59</v>
      </c>
      <c r="S594" s="58">
        <f>IF(AND(Player_1[[#This Row],[Opponent Score]]&gt;0,Player_1[[#This Row],[Opponent Score]]&gt;Player_1[[#This Row],[Score]],K:K=TRUE())=TRUE(),1,0)</f>
        <v>0</v>
      </c>
    </row>
    <row r="595" spans="1:19" x14ac:dyDescent="0.25">
      <c r="A595" s="58" t="s">
        <v>714</v>
      </c>
      <c r="B595" s="58" t="s">
        <v>9</v>
      </c>
      <c r="C595" s="58" t="s">
        <v>715</v>
      </c>
      <c r="D595" s="58" t="s">
        <v>17</v>
      </c>
      <c r="E595" s="58">
        <v>2</v>
      </c>
      <c r="F595">
        <v>53</v>
      </c>
      <c r="G595">
        <v>1048</v>
      </c>
      <c r="H595" s="58" t="s">
        <v>11</v>
      </c>
      <c r="I595" s="58" t="s">
        <v>11</v>
      </c>
      <c r="J595" s="58" t="b">
        <f>IF(COUNTIFS('Player 2 Rounds'!A:A,Player_1[[#This Row],[Tournament]],'Player 2 Rounds'!C:C,Player_1[[#This Row],[Date]])&gt;0,TRUE(),FALSE())</f>
        <v>1</v>
      </c>
      <c r="K595" s="58" t="b">
        <f>IF(COUNTIFS('Player 2 Rounds'!A:A,Player_1[[#This Row],[Tournament]],'Player 2 Rounds'!C:C,Player_1[[#This Row],[Date]],'Player 2 Rounds'!D:D,Player_1[[#This Row],[Division]])&gt;0,TRUE(),FALSE())</f>
        <v>1</v>
      </c>
      <c r="L595" s="58" t="str">
        <f>RIGHT(Player_1[[#This Row],[Date]],4)</f>
        <v>2020</v>
      </c>
      <c r="M595" s="58" t="str">
        <f>LEFT(Player_1[[#This Row],[Date]],FIND("-",Player_1[[#This Row],[Date]],1)-1)</f>
        <v>24</v>
      </c>
      <c r="N595" s="58" t="str">
        <f>MID(Player_1[[#This Row],[Date]],FIND("-",Player_1[[#This Row],[Date]],1)+1,3)</f>
        <v>Jul</v>
      </c>
      <c r="O595" s="5">
        <f>DATEVALUE(Player_1[[#This Row],[Month]]&amp;" "&amp;Player_1[[#This Row],[Day]]&amp;", "&amp;Player_1[[#This Row],[Year]])</f>
        <v>44036</v>
      </c>
      <c r="P595" s="58">
        <f>COUNTIFS(A:A,Player_1[[#This Row],[Tournament]],E:E,Player_1[[#This Row],[Round]])</f>
        <v>1</v>
      </c>
      <c r="Q595" s="58" t="str">
        <f t="shared" si="9"/>
        <v>2020 DGPT - Discraft's Great Lakes Open (DGLO)</v>
      </c>
      <c r="R595" s="58">
        <f>SUMIFS('Player 2 Rounds'!F:F,'Player 2 Rounds'!Q:Q,Q595,'Player 2 Rounds'!E:E,E595)</f>
        <v>57</v>
      </c>
      <c r="S595" s="58">
        <f>IF(AND(Player_1[[#This Row],[Opponent Score]]&gt;0,Player_1[[#This Row],[Opponent Score]]&gt;Player_1[[#This Row],[Score]],K:K=TRUE())=TRUE(),1,0)</f>
        <v>1</v>
      </c>
    </row>
    <row r="596" spans="1:19" x14ac:dyDescent="0.25">
      <c r="A596" s="58" t="s">
        <v>324</v>
      </c>
      <c r="B596" s="58" t="s">
        <v>58</v>
      </c>
      <c r="C596" s="58" t="s">
        <v>325</v>
      </c>
      <c r="D596" s="58" t="s">
        <v>17</v>
      </c>
      <c r="E596" s="58">
        <v>2</v>
      </c>
      <c r="F596">
        <v>61</v>
      </c>
      <c r="G596">
        <v>1047</v>
      </c>
      <c r="H596" s="58" t="s">
        <v>11</v>
      </c>
      <c r="I596" s="58" t="s">
        <v>11</v>
      </c>
      <c r="J596" s="58" t="b">
        <f>IF(COUNTIFS('Player 2 Rounds'!A:A,Player_1[[#This Row],[Tournament]],'Player 2 Rounds'!C:C,Player_1[[#This Row],[Date]])&gt;0,TRUE(),FALSE())</f>
        <v>1</v>
      </c>
      <c r="K596" s="58" t="b">
        <f>IF(COUNTIFS('Player 2 Rounds'!A:A,Player_1[[#This Row],[Tournament]],'Player 2 Rounds'!C:C,Player_1[[#This Row],[Date]],'Player 2 Rounds'!D:D,Player_1[[#This Row],[Division]])&gt;0,TRUE(),FALSE())</f>
        <v>1</v>
      </c>
      <c r="L596" s="58" t="str">
        <f>RIGHT(Player_1[[#This Row],[Date]],4)</f>
        <v>2018</v>
      </c>
      <c r="M596" s="58" t="str">
        <f>LEFT(Player_1[[#This Row],[Date]],FIND("-",Player_1[[#This Row],[Date]],1)-1)</f>
        <v>14</v>
      </c>
      <c r="N596" s="58" t="str">
        <f>MID(Player_1[[#This Row],[Date]],FIND("-",Player_1[[#This Row],[Date]],1)+1,3)</f>
        <v>Sep</v>
      </c>
      <c r="O596" s="5">
        <f>DATEVALUE(Player_1[[#This Row],[Month]]&amp;" "&amp;Player_1[[#This Row],[Day]]&amp;", "&amp;Player_1[[#This Row],[Year]])</f>
        <v>43357</v>
      </c>
      <c r="P596" s="58">
        <f>COUNTIFS(A:A,Player_1[[#This Row],[Tournament]],E:E,Player_1[[#This Row],[Round]])</f>
        <v>1</v>
      </c>
      <c r="Q596" s="58" t="str">
        <f t="shared" si="9"/>
        <v>2018 Delaware Disc Golf Challenge presented by Innova - National Tour</v>
      </c>
      <c r="R596" s="58">
        <f>SUMIFS('Player 2 Rounds'!F:F,'Player 2 Rounds'!Q:Q,Q596,'Player 2 Rounds'!E:E,E596)</f>
        <v>61</v>
      </c>
      <c r="S596" s="58">
        <f>IF(AND(Player_1[[#This Row],[Opponent Score]]&gt;0,Player_1[[#This Row],[Opponent Score]]&gt;Player_1[[#This Row],[Score]],K:K=TRUE())=TRUE(),1,0)</f>
        <v>0</v>
      </c>
    </row>
    <row r="597" spans="1:19" x14ac:dyDescent="0.25">
      <c r="A597" s="58" t="s">
        <v>263</v>
      </c>
      <c r="B597" s="58" t="s">
        <v>9</v>
      </c>
      <c r="C597" s="58" t="s">
        <v>264</v>
      </c>
      <c r="D597" s="58" t="s">
        <v>17</v>
      </c>
      <c r="E597" s="58">
        <v>2</v>
      </c>
      <c r="F597">
        <v>59</v>
      </c>
      <c r="G597">
        <v>979</v>
      </c>
      <c r="H597" s="58" t="s">
        <v>11</v>
      </c>
      <c r="I597" s="58" t="s">
        <v>11</v>
      </c>
      <c r="J597" s="58" t="b">
        <f>IF(COUNTIFS('Player 2 Rounds'!A:A,Player_1[[#This Row],[Tournament]],'Player 2 Rounds'!C:C,Player_1[[#This Row],[Date]])&gt;0,TRUE(),FALSE())</f>
        <v>1</v>
      </c>
      <c r="K597" s="58" t="b">
        <f>IF(COUNTIFS('Player 2 Rounds'!A:A,Player_1[[#This Row],[Tournament]],'Player 2 Rounds'!C:C,Player_1[[#This Row],[Date]],'Player 2 Rounds'!D:D,Player_1[[#This Row],[Division]])&gt;0,TRUE(),FALSE())</f>
        <v>1</v>
      </c>
      <c r="L597" s="58" t="str">
        <f>RIGHT(Player_1[[#This Row],[Date]],4)</f>
        <v>2017</v>
      </c>
      <c r="M597" s="58" t="str">
        <f>LEFT(Player_1[[#This Row],[Date]],FIND("-",Player_1[[#This Row],[Date]],1)-1)</f>
        <v>14</v>
      </c>
      <c r="N597" s="58" t="str">
        <f>MID(Player_1[[#This Row],[Date]],FIND("-",Player_1[[#This Row],[Date]],1)+1,3)</f>
        <v>Jul</v>
      </c>
      <c r="O597" s="5">
        <f>DATEVALUE(Player_1[[#This Row],[Month]]&amp;" "&amp;Player_1[[#This Row],[Day]]&amp;", "&amp;Player_1[[#This Row],[Year]])</f>
        <v>42930</v>
      </c>
      <c r="P597" s="58">
        <f>COUNTIFS(A:A,Player_1[[#This Row],[Tournament]],E:E,Player_1[[#This Row],[Round]])</f>
        <v>1</v>
      </c>
      <c r="Q597" s="58" t="str">
        <f t="shared" si="9"/>
        <v>2017 Prodiscus Estonian Open - EPT#4</v>
      </c>
      <c r="R597" s="58">
        <f>SUMIFS('Player 2 Rounds'!F:F,'Player 2 Rounds'!Q:Q,Q597,'Player 2 Rounds'!E:E,E597)</f>
        <v>50</v>
      </c>
      <c r="S597" s="58">
        <f>IF(AND(Player_1[[#This Row],[Opponent Score]]&gt;0,Player_1[[#This Row],[Opponent Score]]&gt;Player_1[[#This Row],[Score]],K:K=TRUE())=TRUE(),1,0)</f>
        <v>0</v>
      </c>
    </row>
    <row r="598" spans="1:19" x14ac:dyDescent="0.25">
      <c r="A598" s="58" t="s">
        <v>106</v>
      </c>
      <c r="B598" s="58" t="s">
        <v>153</v>
      </c>
      <c r="C598" s="58" t="s">
        <v>154</v>
      </c>
      <c r="D598" s="58" t="s">
        <v>17</v>
      </c>
      <c r="E598" s="58">
        <v>2</v>
      </c>
      <c r="F598">
        <v>62</v>
      </c>
      <c r="G598">
        <v>1036</v>
      </c>
      <c r="H598" s="58" t="s">
        <v>11</v>
      </c>
      <c r="I598" s="58" t="s">
        <v>11</v>
      </c>
      <c r="J598" s="58" t="b">
        <f>IF(COUNTIFS('Player 2 Rounds'!A:A,Player_1[[#This Row],[Tournament]],'Player 2 Rounds'!C:C,Player_1[[#This Row],[Date]])&gt;0,TRUE(),FALSE())</f>
        <v>1</v>
      </c>
      <c r="K598" s="58" t="b">
        <f>IF(COUNTIFS('Player 2 Rounds'!A:A,Player_1[[#This Row],[Tournament]],'Player 2 Rounds'!C:C,Player_1[[#This Row],[Date]],'Player 2 Rounds'!D:D,Player_1[[#This Row],[Division]])&gt;0,TRUE(),FALSE())</f>
        <v>1</v>
      </c>
      <c r="L598" s="58" t="str">
        <f>RIGHT(Player_1[[#This Row],[Date]],4)</f>
        <v>2015</v>
      </c>
      <c r="M598" s="58" t="str">
        <f>LEFT(Player_1[[#This Row],[Date]],FIND("-",Player_1[[#This Row],[Date]],1)-1)</f>
        <v>7</v>
      </c>
      <c r="N598" s="58" t="str">
        <f>MID(Player_1[[#This Row],[Date]],FIND("-",Player_1[[#This Row],[Date]],1)+1,3)</f>
        <v>Oct</v>
      </c>
      <c r="O598" s="5">
        <f>DATEVALUE(Player_1[[#This Row],[Month]]&amp;" "&amp;Player_1[[#This Row],[Day]]&amp;", "&amp;Player_1[[#This Row],[Year]])</f>
        <v>42284</v>
      </c>
      <c r="P598" s="58">
        <f>COUNTIFS(A:A,Player_1[[#This Row],[Tournament]],E:E,Player_1[[#This Row],[Round]])</f>
        <v>4</v>
      </c>
      <c r="Q598" s="58" t="str">
        <f t="shared" si="9"/>
        <v>2015 United States Disc Golf Championship - Open Flight</v>
      </c>
      <c r="R598" s="58">
        <f>SUMIFS('Player 2 Rounds'!F:F,'Player 2 Rounds'!Q:Q,Q598,'Player 2 Rounds'!E:E,E598)</f>
        <v>62</v>
      </c>
      <c r="S598" s="58">
        <f>IF(AND(Player_1[[#This Row],[Opponent Score]]&gt;0,Player_1[[#This Row],[Opponent Score]]&gt;Player_1[[#This Row],[Score]],K:K=TRUE())=TRUE(),1,0)</f>
        <v>0</v>
      </c>
    </row>
    <row r="599" spans="1:19" x14ac:dyDescent="0.25">
      <c r="A599" s="58" t="s">
        <v>826</v>
      </c>
      <c r="B599" s="58" t="s">
        <v>9</v>
      </c>
      <c r="C599" s="58" t="s">
        <v>365</v>
      </c>
      <c r="D599" s="58" t="s">
        <v>17</v>
      </c>
      <c r="E599" s="58">
        <v>2</v>
      </c>
      <c r="F599">
        <v>44</v>
      </c>
      <c r="G599">
        <v>1061</v>
      </c>
      <c r="H599" s="58" t="s">
        <v>11</v>
      </c>
      <c r="I599" s="58" t="s">
        <v>11</v>
      </c>
      <c r="J599" s="58" t="b">
        <f>IF(COUNTIFS('Player 2 Rounds'!A:A,Player_1[[#This Row],[Tournament]],'Player 2 Rounds'!C:C,Player_1[[#This Row],[Date]])&gt;0,TRUE(),FALSE())</f>
        <v>0</v>
      </c>
      <c r="K599" s="58" t="b">
        <f>IF(COUNTIFS('Player 2 Rounds'!A:A,Player_1[[#This Row],[Tournament]],'Player 2 Rounds'!C:C,Player_1[[#This Row],[Date]],'Player 2 Rounds'!D:D,Player_1[[#This Row],[Division]])&gt;0,TRUE(),FALSE())</f>
        <v>0</v>
      </c>
      <c r="L599" s="58" t="str">
        <f>RIGHT(Player_1[[#This Row],[Date]],4)</f>
        <v>2018</v>
      </c>
      <c r="M599" s="58" t="str">
        <f>LEFT(Player_1[[#This Row],[Date]],FIND("-",Player_1[[#This Row],[Date]],1)-1)</f>
        <v>20</v>
      </c>
      <c r="N599" s="58" t="str">
        <f>MID(Player_1[[#This Row],[Date]],FIND("-",Player_1[[#This Row],[Date]],1)+1,3)</f>
        <v>Jul</v>
      </c>
      <c r="O599" s="5">
        <f>DATEVALUE(Player_1[[#This Row],[Month]]&amp;" "&amp;Player_1[[#This Row],[Day]]&amp;", "&amp;Player_1[[#This Row],[Year]])</f>
        <v>43301</v>
      </c>
      <c r="P599" s="58">
        <f>COUNTIFS(A:A,Player_1[[#This Row],[Tournament]],E:E,Player_1[[#This Row],[Round]])</f>
        <v>1</v>
      </c>
      <c r="Q599" s="58" t="str">
        <f t="shared" si="9"/>
        <v>2018 The Open - EPT#4</v>
      </c>
      <c r="R599" s="58">
        <f>SUMIFS('Player 2 Rounds'!F:F,'Player 2 Rounds'!Q:Q,Q599,'Player 2 Rounds'!E:E,E599)</f>
        <v>0</v>
      </c>
      <c r="S599" s="58">
        <f>IF(AND(Player_1[[#This Row],[Opponent Score]]&gt;0,Player_1[[#This Row],[Opponent Score]]&gt;Player_1[[#This Row],[Score]],K:K=TRUE())=TRUE(),1,0)</f>
        <v>0</v>
      </c>
    </row>
    <row r="600" spans="1:19" x14ac:dyDescent="0.25">
      <c r="A600" s="58" t="s">
        <v>607</v>
      </c>
      <c r="B600" s="58" t="s">
        <v>58</v>
      </c>
      <c r="C600" s="58" t="s">
        <v>608</v>
      </c>
      <c r="D600" s="58" t="s">
        <v>17</v>
      </c>
      <c r="E600" s="58">
        <v>2</v>
      </c>
      <c r="F600">
        <v>54</v>
      </c>
      <c r="G600">
        <v>1079</v>
      </c>
      <c r="H600" s="58" t="s">
        <v>11</v>
      </c>
      <c r="I600" s="58" t="s">
        <v>11</v>
      </c>
      <c r="J600" s="58" t="b">
        <f>IF(COUNTIFS('Player 2 Rounds'!A:A,Player_1[[#This Row],[Tournament]],'Player 2 Rounds'!C:C,Player_1[[#This Row],[Date]])&gt;0,TRUE(),FALSE())</f>
        <v>1</v>
      </c>
      <c r="K600" s="58" t="b">
        <f>IF(COUNTIFS('Player 2 Rounds'!A:A,Player_1[[#This Row],[Tournament]],'Player 2 Rounds'!C:C,Player_1[[#This Row],[Date]],'Player 2 Rounds'!D:D,Player_1[[#This Row],[Division]])&gt;0,TRUE(),FALSE())</f>
        <v>1</v>
      </c>
      <c r="L600" s="58" t="str">
        <f>RIGHT(Player_1[[#This Row],[Date]],4)</f>
        <v>2021</v>
      </c>
      <c r="M600" s="58" t="str">
        <f>LEFT(Player_1[[#This Row],[Date]],FIND("-",Player_1[[#This Row],[Date]],1)-1)</f>
        <v>28</v>
      </c>
      <c r="N600" s="58" t="str">
        <f>MID(Player_1[[#This Row],[Date]],FIND("-",Player_1[[#This Row],[Date]],1)+1,3)</f>
        <v>Apr</v>
      </c>
      <c r="O600" s="5">
        <f>DATEVALUE(Player_1[[#This Row],[Month]]&amp;" "&amp;Player_1[[#This Row],[Day]]&amp;", "&amp;Player_1[[#This Row],[Year]])</f>
        <v>44314</v>
      </c>
      <c r="P600" s="58">
        <f>COUNTIFS(A:A,Player_1[[#This Row],[Tournament]],E:E,Player_1[[#This Row],[Round]])</f>
        <v>1</v>
      </c>
      <c r="Q600" s="58" t="str">
        <f t="shared" si="9"/>
        <v>2021 Dynamic Discs Open - National Tour</v>
      </c>
      <c r="R600" s="58">
        <f>SUMIFS('Player 2 Rounds'!F:F,'Player 2 Rounds'!Q:Q,Q600,'Player 2 Rounds'!E:E,E600)</f>
        <v>55</v>
      </c>
      <c r="S600" s="58">
        <f>IF(AND(Player_1[[#This Row],[Opponent Score]]&gt;0,Player_1[[#This Row],[Opponent Score]]&gt;Player_1[[#This Row],[Score]],K:K=TRUE())=TRUE(),1,0)</f>
        <v>1</v>
      </c>
    </row>
    <row r="601" spans="1:19" x14ac:dyDescent="0.25">
      <c r="A601" s="58" t="s">
        <v>174</v>
      </c>
      <c r="B601" s="58" t="s">
        <v>58</v>
      </c>
      <c r="C601" s="58" t="s">
        <v>175</v>
      </c>
      <c r="D601" s="58" t="s">
        <v>17</v>
      </c>
      <c r="E601" s="58">
        <v>2</v>
      </c>
      <c r="F601">
        <v>44</v>
      </c>
      <c r="G601">
        <v>1057</v>
      </c>
      <c r="H601" s="58" t="s">
        <v>11</v>
      </c>
      <c r="I601" s="58" t="s">
        <v>11</v>
      </c>
      <c r="J601" s="58" t="b">
        <f>IF(COUNTIFS('Player 2 Rounds'!A:A,Player_1[[#This Row],[Tournament]],'Player 2 Rounds'!C:C,Player_1[[#This Row],[Date]])&gt;0,TRUE(),FALSE())</f>
        <v>1</v>
      </c>
      <c r="K601" s="58" t="b">
        <f>IF(COUNTIFS('Player 2 Rounds'!A:A,Player_1[[#This Row],[Tournament]],'Player 2 Rounds'!C:C,Player_1[[#This Row],[Date]],'Player 2 Rounds'!D:D,Player_1[[#This Row],[Division]])&gt;0,TRUE(),FALSE())</f>
        <v>1</v>
      </c>
      <c r="L601" s="58" t="str">
        <f>RIGHT(Player_1[[#This Row],[Date]],4)</f>
        <v>2016</v>
      </c>
      <c r="M601" s="58" t="str">
        <f>LEFT(Player_1[[#This Row],[Date]],FIND("-",Player_1[[#This Row],[Date]],1)-1)</f>
        <v>2</v>
      </c>
      <c r="N601" s="58" t="str">
        <f>MID(Player_1[[#This Row],[Date]],FIND("-",Player_1[[#This Row],[Date]],1)+1,3)</f>
        <v>Mar</v>
      </c>
      <c r="O601" s="5">
        <f>DATEVALUE(Player_1[[#This Row],[Month]]&amp;" "&amp;Player_1[[#This Row],[Day]]&amp;", "&amp;Player_1[[#This Row],[Year]])</f>
        <v>42431</v>
      </c>
      <c r="P601" s="58">
        <f>COUNTIFS(A:A,Player_1[[#This Row],[Tournament]],E:E,Player_1[[#This Row],[Round]])</f>
        <v>1</v>
      </c>
      <c r="Q601" s="58" t="str">
        <f t="shared" si="9"/>
        <v>2016 28th Memorial Championship presented by Discraft</v>
      </c>
      <c r="R601" s="58">
        <f>SUMIFS('Player 2 Rounds'!F:F,'Player 2 Rounds'!Q:Q,Q601,'Player 2 Rounds'!E:E,E601)</f>
        <v>46</v>
      </c>
      <c r="S601" s="58">
        <f>IF(AND(Player_1[[#This Row],[Opponent Score]]&gt;0,Player_1[[#This Row],[Opponent Score]]&gt;Player_1[[#This Row],[Score]],K:K=TRUE())=TRUE(),1,0)</f>
        <v>1</v>
      </c>
    </row>
    <row r="602" spans="1:19" x14ac:dyDescent="0.25">
      <c r="A602" s="58" t="s">
        <v>809</v>
      </c>
      <c r="B602" s="58" t="s">
        <v>9</v>
      </c>
      <c r="C602" s="58" t="s">
        <v>810</v>
      </c>
      <c r="D602" s="58" t="s">
        <v>17</v>
      </c>
      <c r="E602" s="58">
        <v>2</v>
      </c>
      <c r="F602">
        <v>51</v>
      </c>
      <c r="G602">
        <v>1083</v>
      </c>
      <c r="H602" s="58" t="s">
        <v>11</v>
      </c>
      <c r="I602" s="58" t="s">
        <v>11</v>
      </c>
      <c r="J602" s="58" t="b">
        <f>IF(COUNTIFS('Player 2 Rounds'!A:A,Player_1[[#This Row],[Tournament]],'Player 2 Rounds'!C:C,Player_1[[#This Row],[Date]])&gt;0,TRUE(),FALSE())</f>
        <v>0</v>
      </c>
      <c r="K602" s="58" t="b">
        <f>IF(COUNTIFS('Player 2 Rounds'!A:A,Player_1[[#This Row],[Tournament]],'Player 2 Rounds'!C:C,Player_1[[#This Row],[Date]],'Player 2 Rounds'!D:D,Player_1[[#This Row],[Division]])&gt;0,TRUE(),FALSE())</f>
        <v>0</v>
      </c>
      <c r="L602" s="58" t="str">
        <f>RIGHT(Player_1[[#This Row],[Date]],4)</f>
        <v>2019</v>
      </c>
      <c r="M602" s="58" t="str">
        <f>LEFT(Player_1[[#This Row],[Date]],FIND("-",Player_1[[#This Row],[Date]],1)-1)</f>
        <v>29</v>
      </c>
      <c r="N602" s="58" t="str">
        <f>MID(Player_1[[#This Row],[Date]],FIND("-",Player_1[[#This Row],[Date]],1)+1,3)</f>
        <v>Mar</v>
      </c>
      <c r="O602" s="5">
        <f>DATEVALUE(Player_1[[#This Row],[Month]]&amp;" "&amp;Player_1[[#This Row],[Day]]&amp;", "&amp;Player_1[[#This Row],[Year]])</f>
        <v>43553</v>
      </c>
      <c r="P602" s="58">
        <f>COUNTIFS(A:A,Player_1[[#This Row],[Tournament]],E:E,Player_1[[#This Row],[Round]])</f>
        <v>1</v>
      </c>
      <c r="Q602" s="58" t="str">
        <f t="shared" si="9"/>
        <v>2019 Texas State Disc Golf Championships Presented by Discraft</v>
      </c>
      <c r="R602" s="58">
        <f>SUMIFS('Player 2 Rounds'!F:F,'Player 2 Rounds'!Q:Q,Q602,'Player 2 Rounds'!E:E,E602)</f>
        <v>0</v>
      </c>
      <c r="S602" s="58">
        <f>IF(AND(Player_1[[#This Row],[Opponent Score]]&gt;0,Player_1[[#This Row],[Opponent Score]]&gt;Player_1[[#This Row],[Score]],K:K=TRUE())=TRUE(),1,0)</f>
        <v>0</v>
      </c>
    </row>
    <row r="603" spans="1:19" x14ac:dyDescent="0.25">
      <c r="A603" s="58" t="s">
        <v>240</v>
      </c>
      <c r="B603" s="58" t="s">
        <v>9</v>
      </c>
      <c r="C603" s="58" t="s">
        <v>241</v>
      </c>
      <c r="D603" s="58" t="s">
        <v>17</v>
      </c>
      <c r="E603" s="58">
        <v>2</v>
      </c>
      <c r="F603">
        <v>59</v>
      </c>
      <c r="G603">
        <v>1051</v>
      </c>
      <c r="H603" s="58" t="s">
        <v>11</v>
      </c>
      <c r="I603" s="58" t="s">
        <v>11</v>
      </c>
      <c r="J603" s="58" t="b">
        <f>IF(COUNTIFS('Player 2 Rounds'!A:A,Player_1[[#This Row],[Tournament]],'Player 2 Rounds'!C:C,Player_1[[#This Row],[Date]])&gt;0,TRUE(),FALSE())</f>
        <v>1</v>
      </c>
      <c r="K603" s="58" t="b">
        <f>IF(COUNTIFS('Player 2 Rounds'!A:A,Player_1[[#This Row],[Tournament]],'Player 2 Rounds'!C:C,Player_1[[#This Row],[Date]],'Player 2 Rounds'!D:D,Player_1[[#This Row],[Division]])&gt;0,TRUE(),FALSE())</f>
        <v>1</v>
      </c>
      <c r="L603" s="58" t="str">
        <f>RIGHT(Player_1[[#This Row],[Date]],4)</f>
        <v>2017</v>
      </c>
      <c r="M603" s="58" t="str">
        <f>LEFT(Player_1[[#This Row],[Date]],FIND("-",Player_1[[#This Row],[Date]],1)-1)</f>
        <v>3</v>
      </c>
      <c r="N603" s="58" t="str">
        <f>MID(Player_1[[#This Row],[Date]],FIND("-",Player_1[[#This Row],[Date]],1)+1,3)</f>
        <v>Aug</v>
      </c>
      <c r="O603" s="5">
        <f>DATEVALUE(Player_1[[#This Row],[Month]]&amp;" "&amp;Player_1[[#This Row],[Day]]&amp;", "&amp;Player_1[[#This Row],[Year]])</f>
        <v>42950</v>
      </c>
      <c r="P603" s="58">
        <f>COUNTIFS(A:A,Player_1[[#This Row],[Tournament]],E:E,Player_1[[#This Row],[Round]])</f>
        <v>3</v>
      </c>
      <c r="Q603" s="58" t="str">
        <f t="shared" si="9"/>
        <v>2017 Ledgestone Insurance Open presented by Discraft</v>
      </c>
      <c r="R603" s="58">
        <f>SUMIFS('Player 2 Rounds'!F:F,'Player 2 Rounds'!Q:Q,Q603,'Player 2 Rounds'!E:E,E603)</f>
        <v>58</v>
      </c>
      <c r="S603" s="58">
        <f>IF(AND(Player_1[[#This Row],[Opponent Score]]&gt;0,Player_1[[#This Row],[Opponent Score]]&gt;Player_1[[#This Row],[Score]],K:K=TRUE())=TRUE(),1,0)</f>
        <v>0</v>
      </c>
    </row>
    <row r="604" spans="1:19" x14ac:dyDescent="0.25">
      <c r="A604" s="58" t="s">
        <v>202</v>
      </c>
      <c r="B604" s="58" t="s">
        <v>58</v>
      </c>
      <c r="C604" s="58" t="s">
        <v>203</v>
      </c>
      <c r="D604" s="58" t="s">
        <v>17</v>
      </c>
      <c r="E604" s="58">
        <v>2</v>
      </c>
      <c r="F604">
        <v>58</v>
      </c>
      <c r="G604">
        <v>1035</v>
      </c>
      <c r="H604" s="58" t="s">
        <v>11</v>
      </c>
      <c r="I604" s="58" t="s">
        <v>11</v>
      </c>
      <c r="J604" s="58" t="b">
        <f>IF(COUNTIFS('Player 2 Rounds'!A:A,Player_1[[#This Row],[Tournament]],'Player 2 Rounds'!C:C,Player_1[[#This Row],[Date]])&gt;0,TRUE(),FALSE())</f>
        <v>1</v>
      </c>
      <c r="K604" s="58" t="b">
        <f>IF(COUNTIFS('Player 2 Rounds'!A:A,Player_1[[#This Row],[Tournament]],'Player 2 Rounds'!C:C,Player_1[[#This Row],[Date]],'Player 2 Rounds'!D:D,Player_1[[#This Row],[Division]])&gt;0,TRUE(),FALSE())</f>
        <v>1</v>
      </c>
      <c r="L604" s="58" t="str">
        <f>RIGHT(Player_1[[#This Row],[Date]],4)</f>
        <v>2017</v>
      </c>
      <c r="M604" s="58" t="str">
        <f>LEFT(Player_1[[#This Row],[Date]],FIND("-",Player_1[[#This Row],[Date]],1)-1)</f>
        <v>25</v>
      </c>
      <c r="N604" s="58" t="str">
        <f>MID(Player_1[[#This Row],[Date]],FIND("-",Player_1[[#This Row],[Date]],1)+1,3)</f>
        <v>Aug</v>
      </c>
      <c r="O604" s="5">
        <f>DATEVALUE(Player_1[[#This Row],[Month]]&amp;" "&amp;Player_1[[#This Row],[Day]]&amp;", "&amp;Player_1[[#This Row],[Year]])</f>
        <v>42972</v>
      </c>
      <c r="P604" s="58">
        <f>COUNTIFS(A:A,Player_1[[#This Row],[Tournament]],E:E,Player_1[[#This Row],[Round]])</f>
        <v>1</v>
      </c>
      <c r="Q604" s="58" t="str">
        <f t="shared" si="9"/>
        <v>2017 Pittsburgh Flying Disc Open Presented by Discraft</v>
      </c>
      <c r="R604" s="58">
        <f>SUMIFS('Player 2 Rounds'!F:F,'Player 2 Rounds'!Q:Q,Q604,'Player 2 Rounds'!E:E,E604)</f>
        <v>54</v>
      </c>
      <c r="S604" s="58">
        <f>IF(AND(Player_1[[#This Row],[Opponent Score]]&gt;0,Player_1[[#This Row],[Opponent Score]]&gt;Player_1[[#This Row],[Score]],K:K=TRUE())=TRUE(),1,0)</f>
        <v>0</v>
      </c>
    </row>
    <row r="605" spans="1:19" x14ac:dyDescent="0.25">
      <c r="A605" s="58" t="s">
        <v>553</v>
      </c>
      <c r="B605" s="58" t="s">
        <v>58</v>
      </c>
      <c r="C605" s="58" t="s">
        <v>554</v>
      </c>
      <c r="D605" s="58" t="s">
        <v>17</v>
      </c>
      <c r="E605" s="58">
        <v>2</v>
      </c>
      <c r="F605">
        <v>58</v>
      </c>
      <c r="G605">
        <v>1051</v>
      </c>
      <c r="H605" s="58" t="s">
        <v>11</v>
      </c>
      <c r="I605" s="58" t="s">
        <v>11</v>
      </c>
      <c r="J605" s="58" t="b">
        <f>IF(COUNTIFS('Player 2 Rounds'!A:A,Player_1[[#This Row],[Tournament]],'Player 2 Rounds'!C:C,Player_1[[#This Row],[Date]])&gt;0,TRUE(),FALSE())</f>
        <v>1</v>
      </c>
      <c r="K605" s="58" t="b">
        <f>IF(COUNTIFS('Player 2 Rounds'!A:A,Player_1[[#This Row],[Tournament]],'Player 2 Rounds'!C:C,Player_1[[#This Row],[Date]],'Player 2 Rounds'!D:D,Player_1[[#This Row],[Division]])&gt;0,TRUE(),FALSE())</f>
        <v>1</v>
      </c>
      <c r="L605" s="58" t="str">
        <f>RIGHT(Player_1[[#This Row],[Date]],4)</f>
        <v>2021</v>
      </c>
      <c r="M605" s="58" t="str">
        <f>LEFT(Player_1[[#This Row],[Date]],FIND("-",Player_1[[#This Row],[Date]],1)-1)</f>
        <v>14</v>
      </c>
      <c r="N605" s="58" t="str">
        <f>MID(Player_1[[#This Row],[Date]],FIND("-",Player_1[[#This Row],[Date]],1)+1,3)</f>
        <v>May</v>
      </c>
      <c r="O605" s="5">
        <f>DATEVALUE(Player_1[[#This Row],[Month]]&amp;" "&amp;Player_1[[#This Row],[Day]]&amp;", "&amp;Player_1[[#This Row],[Year]])</f>
        <v>44330</v>
      </c>
      <c r="P605" s="58">
        <f>COUNTIFS(A:A,Player_1[[#This Row],[Tournament]],E:E,Player_1[[#This Row],[Round]])</f>
        <v>1</v>
      </c>
      <c r="Q605" s="58" t="str">
        <f t="shared" si="9"/>
        <v>2021 DGPT - OTB Open presented by Innova</v>
      </c>
      <c r="R605" s="58">
        <f>SUMIFS('Player 2 Rounds'!F:F,'Player 2 Rounds'!Q:Q,Q605,'Player 2 Rounds'!E:E,E605)</f>
        <v>58</v>
      </c>
      <c r="S605" s="58">
        <f>IF(AND(Player_1[[#This Row],[Opponent Score]]&gt;0,Player_1[[#This Row],[Opponent Score]]&gt;Player_1[[#This Row],[Score]],K:K=TRUE())=TRUE(),1,0)</f>
        <v>0</v>
      </c>
    </row>
    <row r="606" spans="1:19" x14ac:dyDescent="0.25">
      <c r="A606" s="58" t="s">
        <v>150</v>
      </c>
      <c r="B606" s="58" t="s">
        <v>58</v>
      </c>
      <c r="C606" s="58" t="s">
        <v>151</v>
      </c>
      <c r="D606" s="58" t="s">
        <v>17</v>
      </c>
      <c r="E606" s="58">
        <v>2</v>
      </c>
      <c r="F606">
        <v>60</v>
      </c>
      <c r="G606">
        <v>1029</v>
      </c>
      <c r="H606" s="58" t="s">
        <v>11</v>
      </c>
      <c r="I606" s="58" t="s">
        <v>11</v>
      </c>
      <c r="J606" s="58" t="b">
        <f>IF(COUNTIFS('Player 2 Rounds'!A:A,Player_1[[#This Row],[Tournament]],'Player 2 Rounds'!C:C,Player_1[[#This Row],[Date]])&gt;0,TRUE(),FALSE())</f>
        <v>1</v>
      </c>
      <c r="K606" s="58" t="b">
        <f>IF(COUNTIFS('Player 2 Rounds'!A:A,Player_1[[#This Row],[Tournament]],'Player 2 Rounds'!C:C,Player_1[[#This Row],[Date]],'Player 2 Rounds'!D:D,Player_1[[#This Row],[Division]])&gt;0,TRUE(),FALSE())</f>
        <v>1</v>
      </c>
      <c r="L606" s="58" t="str">
        <f>RIGHT(Player_1[[#This Row],[Date]],4)</f>
        <v>2015</v>
      </c>
      <c r="M606" s="58" t="str">
        <f>LEFT(Player_1[[#This Row],[Date]],FIND("-",Player_1[[#This Row],[Date]],1)-1)</f>
        <v>11</v>
      </c>
      <c r="N606" s="58" t="str">
        <f>MID(Player_1[[#This Row],[Date]],FIND("-",Player_1[[#This Row],[Date]],1)+1,3)</f>
        <v>Sep</v>
      </c>
      <c r="O606" s="5">
        <f>DATEVALUE(Player_1[[#This Row],[Month]]&amp;" "&amp;Player_1[[#This Row],[Day]]&amp;", "&amp;Player_1[[#This Row],[Year]])</f>
        <v>42258</v>
      </c>
      <c r="P606" s="58">
        <f>COUNTIFS(A:A,Player_1[[#This Row],[Tournament]],E:E,Player_1[[#This Row],[Round]])</f>
        <v>1</v>
      </c>
      <c r="Q606" s="58" t="str">
        <f t="shared" si="9"/>
        <v>2015 Disc Golf Hall of Fame Classic presented by MVP Disc Sports - NT Finale - Innova GTC Series 1</v>
      </c>
      <c r="R606" s="58">
        <f>SUMIFS('Player 2 Rounds'!F:F,'Player 2 Rounds'!Q:Q,Q606,'Player 2 Rounds'!E:E,E606)</f>
        <v>58</v>
      </c>
      <c r="S606" s="58">
        <f>IF(AND(Player_1[[#This Row],[Opponent Score]]&gt;0,Player_1[[#This Row],[Opponent Score]]&gt;Player_1[[#This Row],[Score]],K:K=TRUE())=TRUE(),1,0)</f>
        <v>0</v>
      </c>
    </row>
    <row r="607" spans="1:19" x14ac:dyDescent="0.25">
      <c r="A607" s="58" t="s">
        <v>844</v>
      </c>
      <c r="B607" s="58" t="s">
        <v>164</v>
      </c>
      <c r="C607" s="58" t="s">
        <v>845</v>
      </c>
      <c r="D607" s="58" t="s">
        <v>17</v>
      </c>
      <c r="E607" s="58">
        <v>2</v>
      </c>
      <c r="F607">
        <v>49</v>
      </c>
      <c r="G607">
        <v>1091</v>
      </c>
      <c r="H607" s="58" t="s">
        <v>11</v>
      </c>
      <c r="I607" s="58" t="s">
        <v>11</v>
      </c>
      <c r="J607" s="58" t="b">
        <f>IF(COUNTIFS('Player 2 Rounds'!A:A,Player_1[[#This Row],[Tournament]],'Player 2 Rounds'!C:C,Player_1[[#This Row],[Date]])&gt;0,TRUE(),FALSE())</f>
        <v>0</v>
      </c>
      <c r="K607" s="58" t="b">
        <f>IF(COUNTIFS('Player 2 Rounds'!A:A,Player_1[[#This Row],[Tournament]],'Player 2 Rounds'!C:C,Player_1[[#This Row],[Date]],'Player 2 Rounds'!D:D,Player_1[[#This Row],[Division]])&gt;0,TRUE(),FALSE())</f>
        <v>0</v>
      </c>
      <c r="L607" s="58" t="str">
        <f>RIGHT(Player_1[[#This Row],[Date]],4)</f>
        <v>2015</v>
      </c>
      <c r="M607" s="58" t="str">
        <f>LEFT(Player_1[[#This Row],[Date]],FIND("-",Player_1[[#This Row],[Date]],1)-1)</f>
        <v>18</v>
      </c>
      <c r="N607" s="58" t="str">
        <f>MID(Player_1[[#This Row],[Date]],FIND("-",Player_1[[#This Row],[Date]],1)+1,3)</f>
        <v>Sep</v>
      </c>
      <c r="O607" s="5">
        <f>DATEVALUE(Player_1[[#This Row],[Month]]&amp;" "&amp;Player_1[[#This Row],[Day]]&amp;", "&amp;Player_1[[#This Row],[Year]])</f>
        <v>42265</v>
      </c>
      <c r="P607" s="58">
        <f>COUNTIFS(A:A,Player_1[[#This Row],[Tournament]],E:E,Player_1[[#This Row],[Round]])</f>
        <v>1</v>
      </c>
      <c r="Q607" s="58" t="str">
        <f t="shared" si="9"/>
        <v>2015 Discraft Presents The Green Mountain Championship @ Smugglers' Notch Resort</v>
      </c>
      <c r="R607" s="58">
        <f>SUMIFS('Player 2 Rounds'!F:F,'Player 2 Rounds'!Q:Q,Q607,'Player 2 Rounds'!E:E,E607)</f>
        <v>0</v>
      </c>
      <c r="S607" s="58">
        <f>IF(AND(Player_1[[#This Row],[Opponent Score]]&gt;0,Player_1[[#This Row],[Opponent Score]]&gt;Player_1[[#This Row],[Score]],K:K=TRUE())=TRUE(),1,0)</f>
        <v>0</v>
      </c>
    </row>
    <row r="608" spans="1:19" x14ac:dyDescent="0.25">
      <c r="A608" s="58" t="s">
        <v>1025</v>
      </c>
      <c r="B608" s="58" t="s">
        <v>9</v>
      </c>
      <c r="C608" s="58" t="s">
        <v>1026</v>
      </c>
      <c r="D608" s="58" t="s">
        <v>17</v>
      </c>
      <c r="E608" s="58">
        <v>2</v>
      </c>
      <c r="F608">
        <v>57</v>
      </c>
      <c r="G608">
        <v>1048</v>
      </c>
      <c r="H608" s="58" t="s">
        <v>11</v>
      </c>
      <c r="I608" s="58" t="s">
        <v>11</v>
      </c>
      <c r="J608" s="58" t="b">
        <f>IF(COUNTIFS('Player 2 Rounds'!A:A,Player_1[[#This Row],[Tournament]],'Player 2 Rounds'!C:C,Player_1[[#This Row],[Date]])&gt;0,TRUE(),FALSE())</f>
        <v>0</v>
      </c>
      <c r="K608" s="58" t="b">
        <f>IF(COUNTIFS('Player 2 Rounds'!A:A,Player_1[[#This Row],[Tournament]],'Player 2 Rounds'!C:C,Player_1[[#This Row],[Date]],'Player 2 Rounds'!D:D,Player_1[[#This Row],[Division]])&gt;0,TRUE(),FALSE())</f>
        <v>0</v>
      </c>
      <c r="L608" s="58" t="str">
        <f>RIGHT(Player_1[[#This Row],[Date]],4)</f>
        <v>2021</v>
      </c>
      <c r="M608" s="58" t="str">
        <f>LEFT(Player_1[[#This Row],[Date]],FIND("-",Player_1[[#This Row],[Date]],1)-1)</f>
        <v>7</v>
      </c>
      <c r="N608" s="58" t="str">
        <f>MID(Player_1[[#This Row],[Date]],FIND("-",Player_1[[#This Row],[Date]],1)+1,3)</f>
        <v>May</v>
      </c>
      <c r="O608" s="5">
        <f>DATEVALUE(Player_1[[#This Row],[Month]]&amp;" "&amp;Player_1[[#This Row],[Day]]&amp;", "&amp;Player_1[[#This Row],[Year]])</f>
        <v>44323</v>
      </c>
      <c r="P608" s="58">
        <f>COUNTIFS(A:A,Player_1[[#This Row],[Tournament]],E:E,Player_1[[#This Row],[Round]])</f>
        <v>1</v>
      </c>
      <c r="Q608" s="58" t="str">
        <f t="shared" si="9"/>
        <v>2021 The Challenge @ Goat Hill Park - A DGPT Silver Series Event - Presented by Innova (MPO/FPO only)</v>
      </c>
      <c r="R608" s="58">
        <f>SUMIFS('Player 2 Rounds'!F:F,'Player 2 Rounds'!Q:Q,Q608,'Player 2 Rounds'!E:E,E608)</f>
        <v>0</v>
      </c>
      <c r="S608" s="58">
        <f>IF(AND(Player_1[[#This Row],[Opponent Score]]&gt;0,Player_1[[#This Row],[Opponent Score]]&gt;Player_1[[#This Row],[Score]],K:K=TRUE())=TRUE(),1,0)</f>
        <v>0</v>
      </c>
    </row>
    <row r="609" spans="1:19" x14ac:dyDescent="0.25">
      <c r="A609" s="58" t="s">
        <v>602</v>
      </c>
      <c r="B609" s="58" t="s">
        <v>58</v>
      </c>
      <c r="C609" s="58" t="s">
        <v>603</v>
      </c>
      <c r="D609" s="58" t="s">
        <v>17</v>
      </c>
      <c r="E609" s="58">
        <v>2</v>
      </c>
      <c r="F609">
        <v>53</v>
      </c>
      <c r="G609">
        <v>1065</v>
      </c>
      <c r="H609" s="58" t="s">
        <v>11</v>
      </c>
      <c r="I609" s="58" t="s">
        <v>11</v>
      </c>
      <c r="J609" s="58" t="b">
        <f>IF(COUNTIFS('Player 2 Rounds'!A:A,Player_1[[#This Row],[Tournament]],'Player 2 Rounds'!C:C,Player_1[[#This Row],[Date]])&gt;0,TRUE(),FALSE())</f>
        <v>1</v>
      </c>
      <c r="K609" s="58" t="b">
        <f>IF(COUNTIFS('Player 2 Rounds'!A:A,Player_1[[#This Row],[Tournament]],'Player 2 Rounds'!C:C,Player_1[[#This Row],[Date]],'Player 2 Rounds'!D:D,Player_1[[#This Row],[Division]])&gt;0,TRUE(),FALSE())</f>
        <v>1</v>
      </c>
      <c r="L609" s="58" t="str">
        <f>RIGHT(Player_1[[#This Row],[Date]],4)</f>
        <v>2021</v>
      </c>
      <c r="M609" s="58" t="str">
        <f>LEFT(Player_1[[#This Row],[Date]],FIND("-",Player_1[[#This Row],[Date]],1)-1)</f>
        <v>16</v>
      </c>
      <c r="N609" s="58" t="str">
        <f>MID(Player_1[[#This Row],[Date]],FIND("-",Player_1[[#This Row],[Date]],1)+1,3)</f>
        <v>Apr</v>
      </c>
      <c r="O609" s="5">
        <f>DATEVALUE(Player_1[[#This Row],[Month]]&amp;" "&amp;Player_1[[#This Row],[Day]]&amp;", "&amp;Player_1[[#This Row],[Year]])</f>
        <v>44302</v>
      </c>
      <c r="P609" s="58">
        <f>COUNTIFS(A:A,Player_1[[#This Row],[Tournament]],E:E,Player_1[[#This Row],[Round]])</f>
        <v>2</v>
      </c>
      <c r="Q609" s="58" t="str">
        <f t="shared" si="9"/>
        <v>2021 DGPT - Play It Again Sports Jonesboro Open powered by Prodigy</v>
      </c>
      <c r="R609" s="58">
        <f>SUMIFS('Player 2 Rounds'!F:F,'Player 2 Rounds'!Q:Q,Q609,'Player 2 Rounds'!E:E,E609)</f>
        <v>53</v>
      </c>
      <c r="S609" s="58">
        <f>IF(AND(Player_1[[#This Row],[Opponent Score]]&gt;0,Player_1[[#This Row],[Opponent Score]]&gt;Player_1[[#This Row],[Score]],K:K=TRUE())=TRUE(),1,0)</f>
        <v>0</v>
      </c>
    </row>
    <row r="610" spans="1:19" x14ac:dyDescent="0.25">
      <c r="A610" s="58" t="s">
        <v>806</v>
      </c>
      <c r="B610" s="58" t="s">
        <v>9</v>
      </c>
      <c r="C610" s="58" t="s">
        <v>807</v>
      </c>
      <c r="D610" s="58" t="s">
        <v>17</v>
      </c>
      <c r="E610" s="58">
        <v>2</v>
      </c>
      <c r="F610">
        <v>46</v>
      </c>
      <c r="G610">
        <v>1026</v>
      </c>
      <c r="H610" s="58" t="s">
        <v>11</v>
      </c>
      <c r="I610" s="58" t="s">
        <v>11</v>
      </c>
      <c r="J610" s="58" t="b">
        <f>IF(COUNTIFS('Player 2 Rounds'!A:A,Player_1[[#This Row],[Tournament]],'Player 2 Rounds'!C:C,Player_1[[#This Row],[Date]])&gt;0,TRUE(),FALSE())</f>
        <v>0</v>
      </c>
      <c r="K610" s="58" t="b">
        <f>IF(COUNTIFS('Player 2 Rounds'!A:A,Player_1[[#This Row],[Tournament]],'Player 2 Rounds'!C:C,Player_1[[#This Row],[Date]],'Player 2 Rounds'!D:D,Player_1[[#This Row],[Division]])&gt;0,TRUE(),FALSE())</f>
        <v>0</v>
      </c>
      <c r="L610" s="58" t="str">
        <f>RIGHT(Player_1[[#This Row],[Date]],4)</f>
        <v>2018</v>
      </c>
      <c r="M610" s="58" t="str">
        <f>LEFT(Player_1[[#This Row],[Date]],FIND("-",Player_1[[#This Row],[Date]],1)-1)</f>
        <v>18</v>
      </c>
      <c r="N610" s="58" t="str">
        <f>MID(Player_1[[#This Row],[Date]],FIND("-",Player_1[[#This Row],[Date]],1)+1,3)</f>
        <v>Aug</v>
      </c>
      <c r="O610" s="5">
        <f>DATEVALUE(Player_1[[#This Row],[Month]]&amp;" "&amp;Player_1[[#This Row],[Day]]&amp;", "&amp;Player_1[[#This Row],[Year]])</f>
        <v>43330</v>
      </c>
      <c r="P610" s="58">
        <f>COUNTIFS(A:A,Player_1[[#This Row],[Tournament]],E:E,Player_1[[#This Row],[Round]])</f>
        <v>1</v>
      </c>
      <c r="Q610" s="58" t="str">
        <f t="shared" si="9"/>
        <v>2018 The Vacationland Open presented by G-Force Putting League</v>
      </c>
      <c r="R610" s="58">
        <f>SUMIFS('Player 2 Rounds'!F:F,'Player 2 Rounds'!Q:Q,Q610,'Player 2 Rounds'!E:E,E610)</f>
        <v>0</v>
      </c>
      <c r="S610" s="58">
        <f>IF(AND(Player_1[[#This Row],[Opponent Score]]&gt;0,Player_1[[#This Row],[Opponent Score]]&gt;Player_1[[#This Row],[Score]],K:K=TRUE())=TRUE(),1,0)</f>
        <v>0</v>
      </c>
    </row>
    <row r="611" spans="1:19" x14ac:dyDescent="0.25">
      <c r="A611" s="58" t="s">
        <v>620</v>
      </c>
      <c r="B611" s="58" t="s">
        <v>164</v>
      </c>
      <c r="C611" s="58" t="s">
        <v>621</v>
      </c>
      <c r="D611" s="58" t="s">
        <v>17</v>
      </c>
      <c r="E611" s="58">
        <v>2</v>
      </c>
      <c r="F611">
        <v>49</v>
      </c>
      <c r="G611">
        <v>1070</v>
      </c>
      <c r="H611" s="58" t="s">
        <v>11</v>
      </c>
      <c r="I611" s="58" t="s">
        <v>11</v>
      </c>
      <c r="J611" s="58" t="b">
        <f>IF(COUNTIFS('Player 2 Rounds'!A:A,Player_1[[#This Row],[Tournament]],'Player 2 Rounds'!C:C,Player_1[[#This Row],[Date]])&gt;0,TRUE(),FALSE())</f>
        <v>1</v>
      </c>
      <c r="K611" s="58" t="b">
        <f>IF(COUNTIFS('Player 2 Rounds'!A:A,Player_1[[#This Row],[Tournament]],'Player 2 Rounds'!C:C,Player_1[[#This Row],[Date]],'Player 2 Rounds'!D:D,Player_1[[#This Row],[Division]])&gt;0,TRUE(),FALSE())</f>
        <v>1</v>
      </c>
      <c r="L611" s="58" t="str">
        <f>RIGHT(Player_1[[#This Row],[Date]],4)</f>
        <v>2021</v>
      </c>
      <c r="M611" s="58" t="str">
        <f>LEFT(Player_1[[#This Row],[Date]],FIND("-",Player_1[[#This Row],[Date]],1)-1)</f>
        <v>19</v>
      </c>
      <c r="N611" s="58" t="str">
        <f>MID(Player_1[[#This Row],[Date]],FIND("-",Player_1[[#This Row],[Date]],1)+1,3)</f>
        <v>Mar</v>
      </c>
      <c r="O611" s="5">
        <f>DATEVALUE(Player_1[[#This Row],[Month]]&amp;" "&amp;Player_1[[#This Row],[Day]]&amp;", "&amp;Player_1[[#This Row],[Year]])</f>
        <v>44274</v>
      </c>
      <c r="P611" s="58">
        <f>COUNTIFS(A:A,Player_1[[#This Row],[Tournament]],E:E,Player_1[[#This Row],[Round]])</f>
        <v>1</v>
      </c>
      <c r="Q611" s="58" t="str">
        <f t="shared" si="9"/>
        <v>2021 Discraft presents The Open at Belton a DGPT Silver Series Event</v>
      </c>
      <c r="R611" s="58">
        <f>SUMIFS('Player 2 Rounds'!F:F,'Player 2 Rounds'!Q:Q,Q611,'Player 2 Rounds'!E:E,E611)</f>
        <v>49</v>
      </c>
      <c r="S611" s="58">
        <f>IF(AND(Player_1[[#This Row],[Opponent Score]]&gt;0,Player_1[[#This Row],[Opponent Score]]&gt;Player_1[[#This Row],[Score]],K:K=TRUE())=TRUE(),1,0)</f>
        <v>0</v>
      </c>
    </row>
    <row r="612" spans="1:19" x14ac:dyDescent="0.25">
      <c r="A612" s="58" t="s">
        <v>611</v>
      </c>
      <c r="B612" s="58" t="s">
        <v>58</v>
      </c>
      <c r="C612" s="58" t="s">
        <v>612</v>
      </c>
      <c r="D612" s="58" t="s">
        <v>17</v>
      </c>
      <c r="E612" s="58">
        <v>2</v>
      </c>
      <c r="F612">
        <v>56</v>
      </c>
      <c r="G612">
        <v>1050</v>
      </c>
      <c r="H612" s="58" t="s">
        <v>11</v>
      </c>
      <c r="I612" s="58" t="s">
        <v>11</v>
      </c>
      <c r="J612" s="58" t="b">
        <f>IF(COUNTIFS('Player 2 Rounds'!A:A,Player_1[[#This Row],[Tournament]],'Player 2 Rounds'!C:C,Player_1[[#This Row],[Date]])&gt;0,TRUE(),FALSE())</f>
        <v>1</v>
      </c>
      <c r="K612" s="58" t="b">
        <f>IF(COUNTIFS('Player 2 Rounds'!A:A,Player_1[[#This Row],[Tournament]],'Player 2 Rounds'!C:C,Player_1[[#This Row],[Date]],'Player 2 Rounds'!D:D,Player_1[[#This Row],[Division]])&gt;0,TRUE(),FALSE())</f>
        <v>1</v>
      </c>
      <c r="L612" s="58" t="str">
        <f>RIGHT(Player_1[[#This Row],[Date]],4)</f>
        <v>2021</v>
      </c>
      <c r="M612" s="58" t="str">
        <f>LEFT(Player_1[[#This Row],[Date]],FIND("-",Player_1[[#This Row],[Date]],1)-1)</f>
        <v>12</v>
      </c>
      <c r="N612" s="58" t="str">
        <f>MID(Player_1[[#This Row],[Date]],FIND("-",Player_1[[#This Row],[Date]],1)+1,3)</f>
        <v>Mar</v>
      </c>
      <c r="O612" s="5">
        <f>DATEVALUE(Player_1[[#This Row],[Month]]&amp;" "&amp;Player_1[[#This Row],[Day]]&amp;", "&amp;Player_1[[#This Row],[Year]])</f>
        <v>44267</v>
      </c>
      <c r="P612" s="58">
        <f>COUNTIFS(A:A,Player_1[[#This Row],[Tournament]],E:E,Player_1[[#This Row],[Round]])</f>
        <v>3</v>
      </c>
      <c r="Q612" s="58" t="str">
        <f t="shared" si="9"/>
        <v>2021 DGPT - Waco Annual Charity Open presented by Prodigy Disc</v>
      </c>
      <c r="R612" s="58">
        <f>SUMIFS('Player 2 Rounds'!F:F,'Player 2 Rounds'!Q:Q,Q612,'Player 2 Rounds'!E:E,E612)</f>
        <v>57</v>
      </c>
      <c r="S612" s="58">
        <f>IF(AND(Player_1[[#This Row],[Opponent Score]]&gt;0,Player_1[[#This Row],[Opponent Score]]&gt;Player_1[[#This Row],[Score]],K:K=TRUE())=TRUE(),1,0)</f>
        <v>1</v>
      </c>
    </row>
    <row r="613" spans="1:19" x14ac:dyDescent="0.25">
      <c r="A613" s="58" t="s">
        <v>359</v>
      </c>
      <c r="B613" s="58" t="s">
        <v>58</v>
      </c>
      <c r="C613" s="58" t="s">
        <v>526</v>
      </c>
      <c r="D613" s="58" t="s">
        <v>17</v>
      </c>
      <c r="E613" s="58">
        <v>2</v>
      </c>
      <c r="F613">
        <v>57</v>
      </c>
      <c r="G613">
        <v>1020</v>
      </c>
      <c r="H613" s="58" t="s">
        <v>11</v>
      </c>
      <c r="I613" s="58" t="s">
        <v>11</v>
      </c>
      <c r="J613" s="58" t="b">
        <f>IF(COUNTIFS('Player 2 Rounds'!A:A,Player_1[[#This Row],[Tournament]],'Player 2 Rounds'!C:C,Player_1[[#This Row],[Date]])&gt;0,TRUE(),FALSE())</f>
        <v>1</v>
      </c>
      <c r="K613" s="58" t="b">
        <f>IF(COUNTIFS('Player 2 Rounds'!A:A,Player_1[[#This Row],[Tournament]],'Player 2 Rounds'!C:C,Player_1[[#This Row],[Date]],'Player 2 Rounds'!D:D,Player_1[[#This Row],[Division]])&gt;0,TRUE(),FALSE())</f>
        <v>1</v>
      </c>
      <c r="L613" s="58" t="str">
        <f>RIGHT(Player_1[[#This Row],[Date]],4)</f>
        <v>2016</v>
      </c>
      <c r="M613" s="58" t="str">
        <f>LEFT(Player_1[[#This Row],[Date]],FIND("-",Player_1[[#This Row],[Date]],1)-1)</f>
        <v>28</v>
      </c>
      <c r="N613" s="58" t="str">
        <f>MID(Player_1[[#This Row],[Date]],FIND("-",Player_1[[#This Row],[Date]],1)+1,3)</f>
        <v>Apr</v>
      </c>
      <c r="O613" s="5">
        <f>DATEVALUE(Player_1[[#This Row],[Month]]&amp;" "&amp;Player_1[[#This Row],[Day]]&amp;", "&amp;Player_1[[#This Row],[Year]])</f>
        <v>42488</v>
      </c>
      <c r="P613" s="58">
        <f>COUNTIFS(A:A,Player_1[[#This Row],[Tournament]],E:E,Player_1[[#This Row],[Round]])</f>
        <v>1</v>
      </c>
      <c r="Q613" s="58" t="str">
        <f t="shared" si="9"/>
        <v>2016 Dynamic Discs Glass Blown Open</v>
      </c>
      <c r="R613" s="58">
        <f>SUMIFS('Player 2 Rounds'!F:F,'Player 2 Rounds'!Q:Q,Q613,'Player 2 Rounds'!E:E,E613)</f>
        <v>54</v>
      </c>
      <c r="S613" s="58">
        <f>IF(AND(Player_1[[#This Row],[Opponent Score]]&gt;0,Player_1[[#This Row],[Opponent Score]]&gt;Player_1[[#This Row],[Score]],K:K=TRUE())=TRUE(),1,0)</f>
        <v>0</v>
      </c>
    </row>
    <row r="614" spans="1:19" x14ac:dyDescent="0.25">
      <c r="A614" s="58" t="s">
        <v>907</v>
      </c>
      <c r="B614" s="58" t="s">
        <v>9</v>
      </c>
      <c r="C614" s="58" t="s">
        <v>908</v>
      </c>
      <c r="D614" s="58" t="s">
        <v>17</v>
      </c>
      <c r="E614" s="58">
        <v>2</v>
      </c>
      <c r="F614">
        <v>55</v>
      </c>
      <c r="G614">
        <v>1042</v>
      </c>
      <c r="H614" s="58" t="s">
        <v>11</v>
      </c>
      <c r="I614" s="58" t="s">
        <v>11</v>
      </c>
      <c r="J614" s="58" t="b">
        <f>IF(COUNTIFS('Player 2 Rounds'!A:A,Player_1[[#This Row],[Tournament]],'Player 2 Rounds'!C:C,Player_1[[#This Row],[Date]])&gt;0,TRUE(),FALSE())</f>
        <v>0</v>
      </c>
      <c r="K614" s="58" t="b">
        <f>IF(COUNTIFS('Player 2 Rounds'!A:A,Player_1[[#This Row],[Tournament]],'Player 2 Rounds'!C:C,Player_1[[#This Row],[Date]],'Player 2 Rounds'!D:D,Player_1[[#This Row],[Division]])&gt;0,TRUE(),FALSE())</f>
        <v>0</v>
      </c>
      <c r="L614" s="58" t="str">
        <f>RIGHT(Player_1[[#This Row],[Date]],4)</f>
        <v>2016</v>
      </c>
      <c r="M614" s="58" t="str">
        <f>LEFT(Player_1[[#This Row],[Date]],FIND("-",Player_1[[#This Row],[Date]],1)-1)</f>
        <v>9</v>
      </c>
      <c r="N614" s="58" t="str">
        <f>MID(Player_1[[#This Row],[Date]],FIND("-",Player_1[[#This Row],[Date]],1)+1,3)</f>
        <v>Apr</v>
      </c>
      <c r="O614" s="5">
        <f>DATEVALUE(Player_1[[#This Row],[Month]]&amp;" "&amp;Player_1[[#This Row],[Day]]&amp;", "&amp;Player_1[[#This Row],[Year]])</f>
        <v>42469</v>
      </c>
      <c r="P614" s="58">
        <f>COUNTIFS(A:A,Player_1[[#This Row],[Tournament]],E:E,Player_1[[#This Row],[Round]])</f>
        <v>1</v>
      </c>
      <c r="Q614" s="58" t="str">
        <f t="shared" si="9"/>
        <v>2016 Jacksonville Open Pros</v>
      </c>
      <c r="R614" s="58">
        <f>SUMIFS('Player 2 Rounds'!F:F,'Player 2 Rounds'!Q:Q,Q614,'Player 2 Rounds'!E:E,E614)</f>
        <v>0</v>
      </c>
      <c r="S614" s="58">
        <f>IF(AND(Player_1[[#This Row],[Opponent Score]]&gt;0,Player_1[[#This Row],[Opponent Score]]&gt;Player_1[[#This Row],[Score]],K:K=TRUE())=TRUE(),1,0)</f>
        <v>0</v>
      </c>
    </row>
    <row r="615" spans="1:19" x14ac:dyDescent="0.25">
      <c r="A615" s="58" t="s">
        <v>901</v>
      </c>
      <c r="B615" s="58" t="s">
        <v>9</v>
      </c>
      <c r="C615" s="58" t="s">
        <v>902</v>
      </c>
      <c r="D615" s="58" t="s">
        <v>17</v>
      </c>
      <c r="E615" s="58">
        <v>2</v>
      </c>
      <c r="F615">
        <v>49</v>
      </c>
      <c r="G615">
        <v>1055</v>
      </c>
      <c r="H615" s="58" t="s">
        <v>11</v>
      </c>
      <c r="I615" s="58" t="s">
        <v>11</v>
      </c>
      <c r="J615" s="58" t="b">
        <f>IF(COUNTIFS('Player 2 Rounds'!A:A,Player_1[[#This Row],[Tournament]],'Player 2 Rounds'!C:C,Player_1[[#This Row],[Date]])&gt;0,TRUE(),FALSE())</f>
        <v>0</v>
      </c>
      <c r="K615" s="58" t="b">
        <f>IF(COUNTIFS('Player 2 Rounds'!A:A,Player_1[[#This Row],[Tournament]],'Player 2 Rounds'!C:C,Player_1[[#This Row],[Date]],'Player 2 Rounds'!D:D,Player_1[[#This Row],[Division]])&gt;0,TRUE(),FALSE())</f>
        <v>0</v>
      </c>
      <c r="L615" s="58" t="str">
        <f>RIGHT(Player_1[[#This Row],[Date]],4)</f>
        <v>2016</v>
      </c>
      <c r="M615" s="58" t="str">
        <f>LEFT(Player_1[[#This Row],[Date]],FIND("-",Player_1[[#This Row],[Date]],1)-1)</f>
        <v>2</v>
      </c>
      <c r="N615" s="58" t="str">
        <f>MID(Player_1[[#This Row],[Date]],FIND("-",Player_1[[#This Row],[Date]],1)+1,3)</f>
        <v>Apr</v>
      </c>
      <c r="O615" s="5">
        <f>DATEVALUE(Player_1[[#This Row],[Month]]&amp;" "&amp;Player_1[[#This Row],[Day]]&amp;", "&amp;Player_1[[#This Row],[Year]])</f>
        <v>42462</v>
      </c>
      <c r="P615" s="58">
        <f>COUNTIFS(A:A,Player_1[[#This Row],[Tournament]],E:E,Player_1[[#This Row],[Round]])</f>
        <v>1</v>
      </c>
      <c r="Q615" s="58" t="str">
        <f t="shared" si="9"/>
        <v>2016 Mishawaka Meltdown Presented by Essential Discs</v>
      </c>
      <c r="R615" s="58">
        <f>SUMIFS('Player 2 Rounds'!F:F,'Player 2 Rounds'!Q:Q,Q615,'Player 2 Rounds'!E:E,E615)</f>
        <v>0</v>
      </c>
      <c r="S615" s="58">
        <f>IF(AND(Player_1[[#This Row],[Opponent Score]]&gt;0,Player_1[[#This Row],[Opponent Score]]&gt;Player_1[[#This Row],[Score]],K:K=TRUE())=TRUE(),1,0)</f>
        <v>0</v>
      </c>
    </row>
    <row r="616" spans="1:19" x14ac:dyDescent="0.25">
      <c r="A616" s="58" t="s">
        <v>1005</v>
      </c>
      <c r="B616" s="58" t="s">
        <v>9</v>
      </c>
      <c r="C616" s="58" t="s">
        <v>1006</v>
      </c>
      <c r="D616" s="58" t="s">
        <v>17</v>
      </c>
      <c r="E616" s="58">
        <v>2</v>
      </c>
      <c r="F616">
        <v>50</v>
      </c>
      <c r="G616">
        <v>1049</v>
      </c>
      <c r="H616" s="58" t="s">
        <v>11</v>
      </c>
      <c r="I616" s="58" t="s">
        <v>11</v>
      </c>
      <c r="J616" s="58" t="b">
        <f>IF(COUNTIFS('Player 2 Rounds'!A:A,Player_1[[#This Row],[Tournament]],'Player 2 Rounds'!C:C,Player_1[[#This Row],[Date]])&gt;0,TRUE(),FALSE())</f>
        <v>0</v>
      </c>
      <c r="K616" s="58" t="b">
        <f>IF(COUNTIFS('Player 2 Rounds'!A:A,Player_1[[#This Row],[Tournament]],'Player 2 Rounds'!C:C,Player_1[[#This Row],[Date]],'Player 2 Rounds'!D:D,Player_1[[#This Row],[Division]])&gt;0,TRUE(),FALSE())</f>
        <v>0</v>
      </c>
      <c r="L616" s="58" t="str">
        <f>RIGHT(Player_1[[#This Row],[Date]],4)</f>
        <v>2021</v>
      </c>
      <c r="M616" s="58" t="str">
        <f>LEFT(Player_1[[#This Row],[Date]],FIND("-",Player_1[[#This Row],[Date]],1)-1)</f>
        <v>8</v>
      </c>
      <c r="N616" s="58" t="str">
        <f>MID(Player_1[[#This Row],[Date]],FIND("-",Player_1[[#This Row],[Date]],1)+1,3)</f>
        <v>Apr</v>
      </c>
      <c r="O616" s="5">
        <f>DATEVALUE(Player_1[[#This Row],[Month]]&amp;" "&amp;Player_1[[#This Row],[Day]]&amp;", "&amp;Player_1[[#This Row],[Year]])</f>
        <v>44294</v>
      </c>
      <c r="P616" s="58">
        <f>COUNTIFS(A:A,Player_1[[#This Row],[Tournament]],E:E,Player_1[[#This Row],[Round]])</f>
        <v>1</v>
      </c>
      <c r="Q616" s="58" t="str">
        <f t="shared" si="9"/>
        <v>2021 The Vintage Open a DGPT Silver Series Event</v>
      </c>
      <c r="R616" s="58">
        <f>SUMIFS('Player 2 Rounds'!F:F,'Player 2 Rounds'!Q:Q,Q616,'Player 2 Rounds'!E:E,E616)</f>
        <v>0</v>
      </c>
      <c r="S616" s="58">
        <f>IF(AND(Player_1[[#This Row],[Opponent Score]]&gt;0,Player_1[[#This Row],[Opponent Score]]&gt;Player_1[[#This Row],[Score]],K:K=TRUE())=TRUE(),1,0)</f>
        <v>0</v>
      </c>
    </row>
    <row r="617" spans="1:19" x14ac:dyDescent="0.25">
      <c r="A617" s="58" t="s">
        <v>524</v>
      </c>
      <c r="B617" s="58" t="s">
        <v>373</v>
      </c>
      <c r="C617" s="58" t="s">
        <v>525</v>
      </c>
      <c r="D617" s="58" t="s">
        <v>17</v>
      </c>
      <c r="E617" s="58">
        <v>2</v>
      </c>
      <c r="F617">
        <v>60</v>
      </c>
      <c r="G617">
        <v>1018</v>
      </c>
      <c r="H617" s="58" t="s">
        <v>11</v>
      </c>
      <c r="I617" s="58" t="s">
        <v>11</v>
      </c>
      <c r="J617" s="58" t="b">
        <f>IF(COUNTIFS('Player 2 Rounds'!A:A,Player_1[[#This Row],[Tournament]],'Player 2 Rounds'!C:C,Player_1[[#This Row],[Date]])&gt;0,TRUE(),FALSE())</f>
        <v>1</v>
      </c>
      <c r="K617" s="58" t="b">
        <f>IF(COUNTIFS('Player 2 Rounds'!A:A,Player_1[[#This Row],[Tournament]],'Player 2 Rounds'!C:C,Player_1[[#This Row],[Date]],'Player 2 Rounds'!D:D,Player_1[[#This Row],[Division]])&gt;0,TRUE(),FALSE())</f>
        <v>1</v>
      </c>
      <c r="L617" s="58" t="str">
        <f>RIGHT(Player_1[[#This Row],[Date]],4)</f>
        <v>2016</v>
      </c>
      <c r="M617" s="58" t="str">
        <f>LEFT(Player_1[[#This Row],[Date]],FIND("-",Player_1[[#This Row],[Date]],1)-1)</f>
        <v>10</v>
      </c>
      <c r="N617" s="58" t="str">
        <f>MID(Player_1[[#This Row],[Date]],FIND("-",Player_1[[#This Row],[Date]],1)+1,3)</f>
        <v>Mar</v>
      </c>
      <c r="O617" s="5">
        <f>DATEVALUE(Player_1[[#This Row],[Month]]&amp;" "&amp;Player_1[[#This Row],[Day]]&amp;", "&amp;Player_1[[#This Row],[Year]])</f>
        <v>42439</v>
      </c>
      <c r="P617" s="58">
        <f>COUNTIFS(A:A,Player_1[[#This Row],[Tournament]],E:E,Player_1[[#This Row],[Round]])</f>
        <v>1</v>
      </c>
      <c r="Q617" s="58" t="str">
        <f t="shared" si="9"/>
        <v>2016 La Mirada Open - Disc Golf World Tour #1</v>
      </c>
      <c r="R617" s="58">
        <f>SUMIFS('Player 2 Rounds'!F:F,'Player 2 Rounds'!Q:Q,Q617,'Player 2 Rounds'!E:E,E617)</f>
        <v>57</v>
      </c>
      <c r="S617" s="58">
        <f>IF(AND(Player_1[[#This Row],[Opponent Score]]&gt;0,Player_1[[#This Row],[Opponent Score]]&gt;Player_1[[#This Row],[Score]],K:K=TRUE())=TRUE(),1,0)</f>
        <v>0</v>
      </c>
    </row>
    <row r="618" spans="1:19" x14ac:dyDescent="0.25">
      <c r="A618" s="58" t="s">
        <v>915</v>
      </c>
      <c r="B618" s="58" t="s">
        <v>9</v>
      </c>
      <c r="C618" s="58" t="s">
        <v>177</v>
      </c>
      <c r="D618" s="58" t="s">
        <v>17</v>
      </c>
      <c r="E618" s="58">
        <v>2</v>
      </c>
      <c r="F618">
        <v>67</v>
      </c>
      <c r="G618">
        <v>1063</v>
      </c>
      <c r="H618" s="58" t="s">
        <v>11</v>
      </c>
      <c r="I618" s="58" t="s">
        <v>11</v>
      </c>
      <c r="J618" s="58" t="b">
        <f>IF(COUNTIFS('Player 2 Rounds'!A:A,Player_1[[#This Row],[Tournament]],'Player 2 Rounds'!C:C,Player_1[[#This Row],[Date]])&gt;0,TRUE(),FALSE())</f>
        <v>0</v>
      </c>
      <c r="K618" s="58" t="b">
        <f>IF(COUNTIFS('Player 2 Rounds'!A:A,Player_1[[#This Row],[Tournament]],'Player 2 Rounds'!C:C,Player_1[[#This Row],[Date]],'Player 2 Rounds'!D:D,Player_1[[#This Row],[Division]])&gt;0,TRUE(),FALSE())</f>
        <v>0</v>
      </c>
      <c r="L618" s="58" t="str">
        <f>RIGHT(Player_1[[#This Row],[Date]],4)</f>
        <v>2016</v>
      </c>
      <c r="M618" s="58" t="str">
        <f>LEFT(Player_1[[#This Row],[Date]],FIND("-",Player_1[[#This Row],[Date]],1)-1)</f>
        <v>18</v>
      </c>
      <c r="N618" s="58" t="str">
        <f>MID(Player_1[[#This Row],[Date]],FIND("-",Player_1[[#This Row],[Date]],1)+1,3)</f>
        <v>Mar</v>
      </c>
      <c r="O618" s="5">
        <f>DATEVALUE(Player_1[[#This Row],[Month]]&amp;" "&amp;Player_1[[#This Row],[Day]]&amp;", "&amp;Player_1[[#This Row],[Year]])</f>
        <v>42447</v>
      </c>
      <c r="P618" s="58">
        <f>COUNTIFS(A:A,Player_1[[#This Row],[Tournament]],E:E,Player_1[[#This Row],[Round]])</f>
        <v>1</v>
      </c>
      <c r="Q618" s="58" t="str">
        <f t="shared" si="9"/>
        <v>2016 St Patrick Classic</v>
      </c>
      <c r="R618" s="58">
        <f>SUMIFS('Player 2 Rounds'!F:F,'Player 2 Rounds'!Q:Q,Q618,'Player 2 Rounds'!E:E,E618)</f>
        <v>0</v>
      </c>
      <c r="S618" s="58">
        <f>IF(AND(Player_1[[#This Row],[Opponent Score]]&gt;0,Player_1[[#This Row],[Opponent Score]]&gt;Player_1[[#This Row],[Score]],K:K=TRUE())=TRUE(),1,0)</f>
        <v>0</v>
      </c>
    </row>
    <row r="619" spans="1:19" x14ac:dyDescent="0.25">
      <c r="A619" s="58" t="s">
        <v>86</v>
      </c>
      <c r="B619" s="58" t="s">
        <v>13</v>
      </c>
      <c r="C619" s="58" t="s">
        <v>267</v>
      </c>
      <c r="D619" s="58" t="s">
        <v>17</v>
      </c>
      <c r="E619" s="58">
        <v>2</v>
      </c>
      <c r="F619">
        <v>61</v>
      </c>
      <c r="G619">
        <v>1006</v>
      </c>
      <c r="H619" s="58" t="s">
        <v>11</v>
      </c>
      <c r="I619" s="58" t="s">
        <v>11</v>
      </c>
      <c r="J619" s="58" t="b">
        <f>IF(COUNTIFS('Player 2 Rounds'!A:A,Player_1[[#This Row],[Tournament]],'Player 2 Rounds'!C:C,Player_1[[#This Row],[Date]])&gt;0,TRUE(),FALSE())</f>
        <v>1</v>
      </c>
      <c r="K619" s="58" t="b">
        <f>IF(COUNTIFS('Player 2 Rounds'!A:A,Player_1[[#This Row],[Tournament]],'Player 2 Rounds'!C:C,Player_1[[#This Row],[Date]],'Player 2 Rounds'!D:D,Player_1[[#This Row],[Division]])&gt;0,TRUE(),FALSE())</f>
        <v>1</v>
      </c>
      <c r="L619" s="58" t="str">
        <f>RIGHT(Player_1[[#This Row],[Date]],4)</f>
        <v>2017</v>
      </c>
      <c r="M619" s="58" t="str">
        <f>LEFT(Player_1[[#This Row],[Date]],FIND("-",Player_1[[#This Row],[Date]],1)-1)</f>
        <v>20</v>
      </c>
      <c r="N619" s="58" t="str">
        <f>MID(Player_1[[#This Row],[Date]],FIND("-",Player_1[[#This Row],[Date]],1)+1,3)</f>
        <v>Jul</v>
      </c>
      <c r="O619" s="5">
        <f>DATEVALUE(Player_1[[#This Row],[Month]]&amp;" "&amp;Player_1[[#This Row],[Day]]&amp;", "&amp;Player_1[[#This Row],[Year]])</f>
        <v>42936</v>
      </c>
      <c r="P619" s="58">
        <f>COUNTIFS(A:A,Player_1[[#This Row],[Tournament]],E:E,Player_1[[#This Row],[Round]])</f>
        <v>4</v>
      </c>
      <c r="Q619" s="58" t="str">
        <f t="shared" si="9"/>
        <v>2017 European Open</v>
      </c>
      <c r="R619" s="58">
        <f>SUMIFS('Player 2 Rounds'!F:F,'Player 2 Rounds'!Q:Q,Q619,'Player 2 Rounds'!E:E,E619)</f>
        <v>57</v>
      </c>
      <c r="S619" s="58">
        <f>IF(AND(Player_1[[#This Row],[Opponent Score]]&gt;0,Player_1[[#This Row],[Opponent Score]]&gt;Player_1[[#This Row],[Score]],K:K=TRUE())=TRUE(),1,0)</f>
        <v>0</v>
      </c>
    </row>
    <row r="620" spans="1:19" x14ac:dyDescent="0.25">
      <c r="A620" s="58" t="s">
        <v>609</v>
      </c>
      <c r="B620" s="58" t="s">
        <v>58</v>
      </c>
      <c r="C620" s="58" t="s">
        <v>610</v>
      </c>
      <c r="D620" s="58" t="s">
        <v>17</v>
      </c>
      <c r="E620" s="58">
        <v>2</v>
      </c>
      <c r="F620">
        <v>52</v>
      </c>
      <c r="G620">
        <v>1064</v>
      </c>
      <c r="H620" s="58" t="s">
        <v>11</v>
      </c>
      <c r="I620" s="58" t="s">
        <v>11</v>
      </c>
      <c r="J620" s="58" t="b">
        <f>IF(COUNTIFS('Player 2 Rounds'!A:A,Player_1[[#This Row],[Tournament]],'Player 2 Rounds'!C:C,Player_1[[#This Row],[Date]])&gt;0,TRUE(),FALSE())</f>
        <v>1</v>
      </c>
      <c r="K620" s="58" t="b">
        <f>IF(COUNTIFS('Player 2 Rounds'!A:A,Player_1[[#This Row],[Tournament]],'Player 2 Rounds'!C:C,Player_1[[#This Row],[Date]],'Player 2 Rounds'!D:D,Player_1[[#This Row],[Division]])&gt;0,TRUE(),FALSE())</f>
        <v>1</v>
      </c>
      <c r="L620" s="58" t="str">
        <f>RIGHT(Player_1[[#This Row],[Date]],4)</f>
        <v>2021</v>
      </c>
      <c r="M620" s="58" t="str">
        <f>LEFT(Player_1[[#This Row],[Date]],FIND("-",Player_1[[#This Row],[Date]],1)-1)</f>
        <v>26</v>
      </c>
      <c r="N620" s="58" t="str">
        <f>MID(Player_1[[#This Row],[Date]],FIND("-",Player_1[[#This Row],[Date]],1)+1,3)</f>
        <v>Mar</v>
      </c>
      <c r="O620" s="5">
        <f>DATEVALUE(Player_1[[#This Row],[Month]]&amp;" "&amp;Player_1[[#This Row],[Day]]&amp;", "&amp;Player_1[[#This Row],[Year]])</f>
        <v>44281</v>
      </c>
      <c r="P620" s="58">
        <f>COUNTIFS(A:A,Player_1[[#This Row],[Tournament]],E:E,Player_1[[#This Row],[Round]])</f>
        <v>1</v>
      </c>
      <c r="Q620" s="58" t="str">
        <f t="shared" si="9"/>
        <v>2021 26th Annual Texas State Disc Golf Championship Presented by Latitude 64 - National Tour</v>
      </c>
      <c r="R620" s="58">
        <f>SUMIFS('Player 2 Rounds'!F:F,'Player 2 Rounds'!Q:Q,Q620,'Player 2 Rounds'!E:E,E620)</f>
        <v>54</v>
      </c>
      <c r="S620" s="58">
        <f>IF(AND(Player_1[[#This Row],[Opponent Score]]&gt;0,Player_1[[#This Row],[Opponent Score]]&gt;Player_1[[#This Row],[Score]],K:K=TRUE())=TRUE(),1,0)</f>
        <v>1</v>
      </c>
    </row>
    <row r="621" spans="1:19" x14ac:dyDescent="0.25">
      <c r="A621" s="58" t="s">
        <v>892</v>
      </c>
      <c r="B621" s="58" t="s">
        <v>12</v>
      </c>
      <c r="C621" s="58" t="s">
        <v>893</v>
      </c>
      <c r="D621" s="58" t="s">
        <v>17</v>
      </c>
      <c r="E621" s="58">
        <v>2</v>
      </c>
      <c r="F621">
        <v>46</v>
      </c>
      <c r="G621">
        <v>1042</v>
      </c>
      <c r="H621" s="58" t="s">
        <v>11</v>
      </c>
      <c r="I621" s="58" t="s">
        <v>11</v>
      </c>
      <c r="J621" s="58" t="b">
        <f>IF(COUNTIFS('Player 2 Rounds'!A:A,Player_1[[#This Row],[Tournament]],'Player 2 Rounds'!C:C,Player_1[[#This Row],[Date]])&gt;0,TRUE(),FALSE())</f>
        <v>0</v>
      </c>
      <c r="K621" s="58" t="b">
        <f>IF(COUNTIFS('Player 2 Rounds'!A:A,Player_1[[#This Row],[Tournament]],'Player 2 Rounds'!C:C,Player_1[[#This Row],[Date]],'Player 2 Rounds'!D:D,Player_1[[#This Row],[Division]])&gt;0,TRUE(),FALSE())</f>
        <v>0</v>
      </c>
      <c r="L621" s="58" t="str">
        <f>RIGHT(Player_1[[#This Row],[Date]],4)</f>
        <v>2017</v>
      </c>
      <c r="M621" s="58" t="str">
        <f>LEFT(Player_1[[#This Row],[Date]],FIND("-",Player_1[[#This Row],[Date]],1)-1)</f>
        <v>21</v>
      </c>
      <c r="N621" s="58" t="str">
        <f>MID(Player_1[[#This Row],[Date]],FIND("-",Player_1[[#This Row],[Date]],1)+1,3)</f>
        <v>Jan</v>
      </c>
      <c r="O621" s="5">
        <f>DATEVALUE(Player_1[[#This Row],[Month]]&amp;" "&amp;Player_1[[#This Row],[Day]]&amp;", "&amp;Player_1[[#This Row],[Year]])</f>
        <v>42756</v>
      </c>
      <c r="P621" s="58">
        <f>COUNTIFS(A:A,Player_1[[#This Row],[Tournament]],E:E,Player_1[[#This Row],[Round]])</f>
        <v>1</v>
      </c>
      <c r="Q621" s="58" t="str">
        <f t="shared" si="9"/>
        <v>Hyzenbrownie Open 2017 - "The Legend of Laem Sor"</v>
      </c>
      <c r="R621" s="58">
        <f>SUMIFS('Player 2 Rounds'!F:F,'Player 2 Rounds'!Q:Q,Q621,'Player 2 Rounds'!E:E,E621)</f>
        <v>0</v>
      </c>
      <c r="S621" s="58">
        <f>IF(AND(Player_1[[#This Row],[Opponent Score]]&gt;0,Player_1[[#This Row],[Opponent Score]]&gt;Player_1[[#This Row],[Score]],K:K=TRUE())=TRUE(),1,0)</f>
        <v>0</v>
      </c>
    </row>
    <row r="622" spans="1:19" x14ac:dyDescent="0.25">
      <c r="A622" s="58" t="s">
        <v>481</v>
      </c>
      <c r="B622" s="58" t="s">
        <v>9</v>
      </c>
      <c r="C622" s="58" t="s">
        <v>482</v>
      </c>
      <c r="D622" s="58" t="s">
        <v>17</v>
      </c>
      <c r="E622" s="58">
        <v>2</v>
      </c>
      <c r="F622">
        <v>52</v>
      </c>
      <c r="G622">
        <v>1076</v>
      </c>
      <c r="H622" s="58" t="s">
        <v>11</v>
      </c>
      <c r="I622" s="58" t="s">
        <v>11</v>
      </c>
      <c r="J622" s="58" t="b">
        <f>IF(COUNTIFS('Player 2 Rounds'!A:A,Player_1[[#This Row],[Tournament]],'Player 2 Rounds'!C:C,Player_1[[#This Row],[Date]])&gt;0,TRUE(),FALSE())</f>
        <v>1</v>
      </c>
      <c r="K622" s="58" t="b">
        <f>IF(COUNTIFS('Player 2 Rounds'!A:A,Player_1[[#This Row],[Tournament]],'Player 2 Rounds'!C:C,Player_1[[#This Row],[Date]],'Player 2 Rounds'!D:D,Player_1[[#This Row],[Division]])&gt;0,TRUE(),FALSE())</f>
        <v>1</v>
      </c>
      <c r="L622" s="58" t="str">
        <f>RIGHT(Player_1[[#This Row],[Date]],4)</f>
        <v>2016</v>
      </c>
      <c r="M622" s="58" t="str">
        <f>LEFT(Player_1[[#This Row],[Date]],FIND("-",Player_1[[#This Row],[Date]],1)-1)</f>
        <v>15</v>
      </c>
      <c r="N622" s="58" t="str">
        <f>MID(Player_1[[#This Row],[Date]],FIND("-",Player_1[[#This Row],[Date]],1)+1,3)</f>
        <v>Sep</v>
      </c>
      <c r="O622" s="5">
        <f>DATEVALUE(Player_1[[#This Row],[Month]]&amp;" "&amp;Player_1[[#This Row],[Day]]&amp;", "&amp;Player_1[[#This Row],[Year]])</f>
        <v>42628</v>
      </c>
      <c r="P622" s="58">
        <f>COUNTIFS(A:A,Player_1[[#This Row],[Tournament]],E:E,Player_1[[#This Row],[Round]])</f>
        <v>1</v>
      </c>
      <c r="Q622" s="58" t="str">
        <f t="shared" si="9"/>
        <v>2016 Discraft Presents The Green Mountain Championship @ Smugglers’ Notch Resort</v>
      </c>
      <c r="R622" s="58">
        <f>SUMIFS('Player 2 Rounds'!F:F,'Player 2 Rounds'!Q:Q,Q622,'Player 2 Rounds'!E:E,E622)</f>
        <v>59</v>
      </c>
      <c r="S622" s="58">
        <f>IF(AND(Player_1[[#This Row],[Opponent Score]]&gt;0,Player_1[[#This Row],[Opponent Score]]&gt;Player_1[[#This Row],[Score]],K:K=TRUE())=TRUE(),1,0)</f>
        <v>1</v>
      </c>
    </row>
    <row r="623" spans="1:19" x14ac:dyDescent="0.25">
      <c r="A623" s="58" t="s">
        <v>1071</v>
      </c>
      <c r="B623" s="58" t="s">
        <v>9</v>
      </c>
      <c r="C623" s="58" t="s">
        <v>1072</v>
      </c>
      <c r="D623" s="58" t="s">
        <v>17</v>
      </c>
      <c r="E623" s="58">
        <v>2</v>
      </c>
      <c r="F623">
        <v>57</v>
      </c>
      <c r="G623">
        <v>1053</v>
      </c>
      <c r="H623" s="58" t="s">
        <v>11</v>
      </c>
      <c r="I623" s="58" t="s">
        <v>11</v>
      </c>
      <c r="J623" s="58" t="b">
        <f>IF(COUNTIFS('Player 2 Rounds'!A:A,Player_1[[#This Row],[Tournament]],'Player 2 Rounds'!C:C,Player_1[[#This Row],[Date]])&gt;0,TRUE(),FALSE())</f>
        <v>0</v>
      </c>
      <c r="K623" s="58" t="b">
        <f>IF(COUNTIFS('Player 2 Rounds'!A:A,Player_1[[#This Row],[Tournament]],'Player 2 Rounds'!C:C,Player_1[[#This Row],[Date]],'Player 2 Rounds'!D:D,Player_1[[#This Row],[Division]])&gt;0,TRUE(),FALSE())</f>
        <v>0</v>
      </c>
      <c r="L623" s="58" t="str">
        <f>RIGHT(Player_1[[#This Row],[Date]],4)</f>
        <v>2019</v>
      </c>
      <c r="M623" s="58" t="str">
        <f>LEFT(Player_1[[#This Row],[Date]],FIND("-",Player_1[[#This Row],[Date]],1)-1)</f>
        <v>25</v>
      </c>
      <c r="N623" s="58" t="str">
        <f>MID(Player_1[[#This Row],[Date]],FIND("-",Player_1[[#This Row],[Date]],1)+1,3)</f>
        <v>May</v>
      </c>
      <c r="O623" s="5">
        <f>DATEVALUE(Player_1[[#This Row],[Month]]&amp;" "&amp;Player_1[[#This Row],[Day]]&amp;", "&amp;Player_1[[#This Row],[Year]])</f>
        <v>43610</v>
      </c>
      <c r="P623" s="58">
        <f>COUNTIFS(A:A,Player_1[[#This Row],[Tournament]],E:E,Player_1[[#This Row],[Round]])</f>
        <v>1</v>
      </c>
      <c r="Q623" s="58" t="str">
        <f t="shared" si="9"/>
        <v>2019 DGPT - Discraft's Portland Open presented by Bevel Craft Brewing</v>
      </c>
      <c r="R623" s="58">
        <f>SUMIFS('Player 2 Rounds'!F:F,'Player 2 Rounds'!Q:Q,Q623,'Player 2 Rounds'!E:E,E623)</f>
        <v>0</v>
      </c>
      <c r="S623" s="58">
        <f>IF(AND(Player_1[[#This Row],[Opponent Score]]&gt;0,Player_1[[#This Row],[Opponent Score]]&gt;Player_1[[#This Row],[Score]],K:K=TRUE())=TRUE(),1,0)</f>
        <v>0</v>
      </c>
    </row>
    <row r="624" spans="1:19" x14ac:dyDescent="0.25">
      <c r="A624" s="58" t="s">
        <v>779</v>
      </c>
      <c r="B624" s="58" t="s">
        <v>14</v>
      </c>
      <c r="C624" s="58" t="s">
        <v>780</v>
      </c>
      <c r="D624" s="58" t="s">
        <v>17</v>
      </c>
      <c r="E624" s="58">
        <v>2</v>
      </c>
      <c r="F624">
        <v>52</v>
      </c>
      <c r="G624">
        <v>1063</v>
      </c>
      <c r="H624" s="58" t="s">
        <v>11</v>
      </c>
      <c r="I624" s="58" t="s">
        <v>11</v>
      </c>
      <c r="J624" s="58" t="b">
        <f>IF(COUNTIFS('Player 2 Rounds'!A:A,Player_1[[#This Row],[Tournament]],'Player 2 Rounds'!C:C,Player_1[[#This Row],[Date]])&gt;0,TRUE(),FALSE())</f>
        <v>0</v>
      </c>
      <c r="K624" s="58" t="b">
        <f>IF(COUNTIFS('Player 2 Rounds'!A:A,Player_1[[#This Row],[Tournament]],'Player 2 Rounds'!C:C,Player_1[[#This Row],[Date]],'Player 2 Rounds'!D:D,Player_1[[#This Row],[Division]])&gt;0,TRUE(),FALSE())</f>
        <v>0</v>
      </c>
      <c r="L624" s="58" t="str">
        <f>RIGHT(Player_1[[#This Row],[Date]],4)</f>
        <v>2017</v>
      </c>
      <c r="M624" s="58" t="str">
        <f>LEFT(Player_1[[#This Row],[Date]],FIND("-",Player_1[[#This Row],[Date]],1)-1)</f>
        <v>13</v>
      </c>
      <c r="N624" s="58" t="str">
        <f>MID(Player_1[[#This Row],[Date]],FIND("-",Player_1[[#This Row],[Date]],1)+1,3)</f>
        <v>Apr</v>
      </c>
      <c r="O624" s="5">
        <f>DATEVALUE(Player_1[[#This Row],[Month]]&amp;" "&amp;Player_1[[#This Row],[Day]]&amp;", "&amp;Player_1[[#This Row],[Year]])</f>
        <v>42838</v>
      </c>
      <c r="P624" s="58">
        <f>COUNTIFS(A:A,Player_1[[#This Row],[Tournament]],E:E,Player_1[[#This Row],[Round]])</f>
        <v>1</v>
      </c>
      <c r="Q624" s="58" t="str">
        <f t="shared" si="9"/>
        <v>2017 Jonesboro Open - Disc Golf Pro Tour</v>
      </c>
      <c r="R624" s="58">
        <f>SUMIFS('Player 2 Rounds'!F:F,'Player 2 Rounds'!Q:Q,Q624,'Player 2 Rounds'!E:E,E624)</f>
        <v>0</v>
      </c>
      <c r="S624" s="58">
        <f>IF(AND(Player_1[[#This Row],[Opponent Score]]&gt;0,Player_1[[#This Row],[Opponent Score]]&gt;Player_1[[#This Row],[Score]],K:K=TRUE())=TRUE(),1,0)</f>
        <v>0</v>
      </c>
    </row>
    <row r="625" spans="1:19" x14ac:dyDescent="0.25">
      <c r="A625" s="58" t="s">
        <v>341</v>
      </c>
      <c r="B625" s="58" t="s">
        <v>58</v>
      </c>
      <c r="C625" s="58" t="s">
        <v>747</v>
      </c>
      <c r="D625" s="58" t="s">
        <v>17</v>
      </c>
      <c r="E625" s="58">
        <v>2</v>
      </c>
      <c r="F625">
        <v>73</v>
      </c>
      <c r="G625">
        <v>996</v>
      </c>
      <c r="H625" s="58" t="s">
        <v>11</v>
      </c>
      <c r="I625" s="58" t="s">
        <v>11</v>
      </c>
      <c r="J625" s="58" t="b">
        <f>IF(COUNTIFS('Player 2 Rounds'!A:A,Player_1[[#This Row],[Tournament]],'Player 2 Rounds'!C:C,Player_1[[#This Row],[Date]])&gt;0,TRUE(),FALSE())</f>
        <v>1</v>
      </c>
      <c r="K625" s="58" t="b">
        <f>IF(COUNTIFS('Player 2 Rounds'!A:A,Player_1[[#This Row],[Tournament]],'Player 2 Rounds'!C:C,Player_1[[#This Row],[Date]],'Player 2 Rounds'!D:D,Player_1[[#This Row],[Division]])&gt;0,TRUE(),FALSE())</f>
        <v>1</v>
      </c>
      <c r="L625" s="58" t="str">
        <f>RIGHT(Player_1[[#This Row],[Date]],4)</f>
        <v>2019</v>
      </c>
      <c r="M625" s="58" t="str">
        <f>LEFT(Player_1[[#This Row],[Date]],FIND("-",Player_1[[#This Row],[Date]],1)-1)</f>
        <v>17</v>
      </c>
      <c r="N625" s="58" t="str">
        <f>MID(Player_1[[#This Row],[Date]],FIND("-",Player_1[[#This Row],[Date]],1)+1,3)</f>
        <v>May</v>
      </c>
      <c r="O625" s="5">
        <f>DATEVALUE(Player_1[[#This Row],[Month]]&amp;" "&amp;Player_1[[#This Row],[Day]]&amp;", "&amp;Player_1[[#This Row],[Year]])</f>
        <v>43602</v>
      </c>
      <c r="P625" s="58">
        <f>COUNTIFS(A:A,Player_1[[#This Row],[Tournament]],E:E,Player_1[[#This Row],[Round]])</f>
        <v>2</v>
      </c>
      <c r="Q625" s="58" t="str">
        <f t="shared" si="9"/>
        <v>2019 Santa Cruz Masters Cup presented by Innova - National Tour</v>
      </c>
      <c r="R625" s="58">
        <f>SUMIFS('Player 2 Rounds'!F:F,'Player 2 Rounds'!Q:Q,Q625,'Player 2 Rounds'!E:E,E625)</f>
        <v>74</v>
      </c>
      <c r="S625" s="58">
        <f>IF(AND(Player_1[[#This Row],[Opponent Score]]&gt;0,Player_1[[#This Row],[Opponent Score]]&gt;Player_1[[#This Row],[Score]],K:K=TRUE())=TRUE(),1,0)</f>
        <v>1</v>
      </c>
    </row>
    <row r="626" spans="1:19" x14ac:dyDescent="0.25">
      <c r="A626" s="58" t="s">
        <v>326</v>
      </c>
      <c r="B626" s="58" t="s">
        <v>58</v>
      </c>
      <c r="C626" s="58" t="s">
        <v>1075</v>
      </c>
      <c r="D626" s="58" t="s">
        <v>17</v>
      </c>
      <c r="E626" s="58">
        <v>2</v>
      </c>
      <c r="F626">
        <v>54</v>
      </c>
      <c r="G626">
        <v>1037</v>
      </c>
      <c r="H626" s="58" t="s">
        <v>11</v>
      </c>
      <c r="I626" s="58" t="s">
        <v>11</v>
      </c>
      <c r="J626" s="58" t="b">
        <f>IF(COUNTIFS('Player 2 Rounds'!A:A,Player_1[[#This Row],[Tournament]],'Player 2 Rounds'!C:C,Player_1[[#This Row],[Date]])&gt;0,TRUE(),FALSE())</f>
        <v>0</v>
      </c>
      <c r="K626" s="58" t="b">
        <f>IF(COUNTIFS('Player 2 Rounds'!A:A,Player_1[[#This Row],[Tournament]],'Player 2 Rounds'!C:C,Player_1[[#This Row],[Date]],'Player 2 Rounds'!D:D,Player_1[[#This Row],[Division]])&gt;0,TRUE(),FALSE())</f>
        <v>0</v>
      </c>
      <c r="L626" s="58" t="str">
        <f>RIGHT(Player_1[[#This Row],[Date]],4)</f>
        <v>2019</v>
      </c>
      <c r="M626" s="58" t="str">
        <f>LEFT(Player_1[[#This Row],[Date]],FIND("-",Player_1[[#This Row],[Date]],1)-1)</f>
        <v>7</v>
      </c>
      <c r="N626" s="58" t="str">
        <f>MID(Player_1[[#This Row],[Date]],FIND("-",Player_1[[#This Row],[Date]],1)+1,3)</f>
        <v>Jun</v>
      </c>
      <c r="O626" s="5">
        <f>DATEVALUE(Player_1[[#This Row],[Month]]&amp;" "&amp;Player_1[[#This Row],[Day]]&amp;", "&amp;Player_1[[#This Row],[Year]])</f>
        <v>43623</v>
      </c>
      <c r="P626" s="58">
        <f>COUNTIFS(A:A,Player_1[[#This Row],[Tournament]],E:E,Player_1[[#This Row],[Round]])</f>
        <v>3</v>
      </c>
      <c r="Q626" s="58" t="str">
        <f t="shared" si="9"/>
        <v>2019 Beaver State Fling presented by KEEN - National Tour</v>
      </c>
      <c r="R626" s="58">
        <f>SUMIFS('Player 2 Rounds'!F:F,'Player 2 Rounds'!Q:Q,Q626,'Player 2 Rounds'!E:E,E626)</f>
        <v>0</v>
      </c>
      <c r="S626" s="58">
        <f>IF(AND(Player_1[[#This Row],[Opponent Score]]&gt;0,Player_1[[#This Row],[Opponent Score]]&gt;Player_1[[#This Row],[Score]],K:K=TRUE())=TRUE(),1,0)</f>
        <v>0</v>
      </c>
    </row>
    <row r="627" spans="1:19" x14ac:dyDescent="0.25">
      <c r="A627" s="58" t="s">
        <v>288</v>
      </c>
      <c r="B627" s="58" t="s">
        <v>9</v>
      </c>
      <c r="C627" s="58" t="s">
        <v>289</v>
      </c>
      <c r="D627" s="58" t="s">
        <v>17</v>
      </c>
      <c r="E627" s="58">
        <v>2</v>
      </c>
      <c r="F627">
        <v>46</v>
      </c>
      <c r="G627">
        <v>1051</v>
      </c>
      <c r="H627" s="58" t="s">
        <v>11</v>
      </c>
      <c r="I627" s="58" t="s">
        <v>11</v>
      </c>
      <c r="J627" s="58" t="b">
        <f>IF(COUNTIFS('Player 2 Rounds'!A:A,Player_1[[#This Row],[Tournament]],'Player 2 Rounds'!C:C,Player_1[[#This Row],[Date]])&gt;0,TRUE(),FALSE())</f>
        <v>1</v>
      </c>
      <c r="K627" s="58" t="b">
        <f>IF(COUNTIFS('Player 2 Rounds'!A:A,Player_1[[#This Row],[Tournament]],'Player 2 Rounds'!C:C,Player_1[[#This Row],[Date]],'Player 2 Rounds'!D:D,Player_1[[#This Row],[Division]])&gt;0,TRUE(),FALSE())</f>
        <v>1</v>
      </c>
      <c r="L627" s="58" t="str">
        <f>RIGHT(Player_1[[#This Row],[Date]],4)</f>
        <v>2019</v>
      </c>
      <c r="M627" s="58" t="str">
        <f>LEFT(Player_1[[#This Row],[Date]],FIND("-",Player_1[[#This Row],[Date]],1)-1)</f>
        <v>28</v>
      </c>
      <c r="N627" s="58" t="str">
        <f>MID(Player_1[[#This Row],[Date]],FIND("-",Player_1[[#This Row],[Date]],1)+1,3)</f>
        <v>Feb</v>
      </c>
      <c r="O627" s="5">
        <f>DATEVALUE(Player_1[[#This Row],[Month]]&amp;" "&amp;Player_1[[#This Row],[Day]]&amp;", "&amp;Player_1[[#This Row],[Year]])</f>
        <v>43524</v>
      </c>
      <c r="P627" s="58">
        <f>COUNTIFS(A:A,Player_1[[#This Row],[Tournament]],E:E,Player_1[[#This Row],[Round]])</f>
        <v>3</v>
      </c>
      <c r="Q627" s="58" t="str">
        <f t="shared" si="9"/>
        <v>2019 DGPT - Memorial Championship Presented by Discraft</v>
      </c>
      <c r="R627" s="58">
        <f>SUMIFS('Player 2 Rounds'!F:F,'Player 2 Rounds'!Q:Q,Q627,'Player 2 Rounds'!E:E,E627)</f>
        <v>45</v>
      </c>
      <c r="S627" s="58">
        <f>IF(AND(Player_1[[#This Row],[Opponent Score]]&gt;0,Player_1[[#This Row],[Opponent Score]]&gt;Player_1[[#This Row],[Score]],K:K=TRUE())=TRUE(),1,0)</f>
        <v>0</v>
      </c>
    </row>
    <row r="628" spans="1:19" x14ac:dyDescent="0.25">
      <c r="A628" s="58" t="s">
        <v>498</v>
      </c>
      <c r="B628" s="58" t="s">
        <v>58</v>
      </c>
      <c r="C628" s="58" t="s">
        <v>499</v>
      </c>
      <c r="D628" s="58" t="s">
        <v>17</v>
      </c>
      <c r="E628" s="58">
        <v>2</v>
      </c>
      <c r="F628">
        <v>72</v>
      </c>
      <c r="G628">
        <v>1056</v>
      </c>
      <c r="H628" s="58" t="s">
        <v>11</v>
      </c>
      <c r="I628" s="58" t="s">
        <v>11</v>
      </c>
      <c r="J628" s="58" t="b">
        <f>IF(COUNTIFS('Player 2 Rounds'!A:A,Player_1[[#This Row],[Tournament]],'Player 2 Rounds'!C:C,Player_1[[#This Row],[Date]])&gt;0,TRUE(),FALSE())</f>
        <v>1</v>
      </c>
      <c r="K628" s="58" t="b">
        <f>IF(COUNTIFS('Player 2 Rounds'!A:A,Player_1[[#This Row],[Tournament]],'Player 2 Rounds'!C:C,Player_1[[#This Row],[Date]],'Player 2 Rounds'!D:D,Player_1[[#This Row],[Division]])&gt;0,TRUE(),FALSE())</f>
        <v>1</v>
      </c>
      <c r="L628" s="58" t="str">
        <f>RIGHT(Player_1[[#This Row],[Date]],4)</f>
        <v>2016</v>
      </c>
      <c r="M628" s="58" t="str">
        <f>LEFT(Player_1[[#This Row],[Date]],FIND("-",Player_1[[#This Row],[Date]],1)-1)</f>
        <v>26</v>
      </c>
      <c r="N628" s="58" t="str">
        <f>MID(Player_1[[#This Row],[Date]],FIND("-",Player_1[[#This Row],[Date]],1)+1,3)</f>
        <v>Aug</v>
      </c>
      <c r="O628" s="5">
        <f>DATEVALUE(Player_1[[#This Row],[Month]]&amp;" "&amp;Player_1[[#This Row],[Day]]&amp;", "&amp;Player_1[[#This Row],[Year]])</f>
        <v>42608</v>
      </c>
      <c r="P628" s="58">
        <f>COUNTIFS(A:A,Player_1[[#This Row],[Tournament]],E:E,Player_1[[#This Row],[Round]])</f>
        <v>1</v>
      </c>
      <c r="Q628" s="58" t="str">
        <f t="shared" si="9"/>
        <v>2016 The 20th Annual Brent Hambrick Memorial Open Presented by Discraft</v>
      </c>
      <c r="R628" s="58">
        <f>SUMIFS('Player 2 Rounds'!F:F,'Player 2 Rounds'!Q:Q,Q628,'Player 2 Rounds'!E:E,E628)</f>
        <v>74</v>
      </c>
      <c r="S628" s="58">
        <f>IF(AND(Player_1[[#This Row],[Opponent Score]]&gt;0,Player_1[[#This Row],[Opponent Score]]&gt;Player_1[[#This Row],[Score]],K:K=TRUE())=TRUE(),1,0)</f>
        <v>1</v>
      </c>
    </row>
    <row r="629" spans="1:19" x14ac:dyDescent="0.25">
      <c r="A629" s="58" t="s">
        <v>899</v>
      </c>
      <c r="B629" s="58" t="s">
        <v>9</v>
      </c>
      <c r="C629" s="58" t="s">
        <v>900</v>
      </c>
      <c r="D629" s="58" t="s">
        <v>17</v>
      </c>
      <c r="E629" s="58">
        <v>2</v>
      </c>
      <c r="F629">
        <v>47</v>
      </c>
      <c r="G629">
        <v>1060</v>
      </c>
      <c r="H629" s="58" t="s">
        <v>11</v>
      </c>
      <c r="I629" s="58" t="s">
        <v>11</v>
      </c>
      <c r="J629" s="58" t="b">
        <f>IF(COUNTIFS('Player 2 Rounds'!A:A,Player_1[[#This Row],[Tournament]],'Player 2 Rounds'!C:C,Player_1[[#This Row],[Date]])&gt;0,TRUE(),FALSE())</f>
        <v>0</v>
      </c>
      <c r="K629" s="58" t="b">
        <f>IF(COUNTIFS('Player 2 Rounds'!A:A,Player_1[[#This Row],[Tournament]],'Player 2 Rounds'!C:C,Player_1[[#This Row],[Date]],'Player 2 Rounds'!D:D,Player_1[[#This Row],[Division]])&gt;0,TRUE(),FALSE())</f>
        <v>0</v>
      </c>
      <c r="L629" s="58" t="str">
        <f>RIGHT(Player_1[[#This Row],[Date]],4)</f>
        <v>2016</v>
      </c>
      <c r="M629" s="58" t="str">
        <f>LEFT(Player_1[[#This Row],[Date]],FIND("-",Player_1[[#This Row],[Date]],1)-1)</f>
        <v>3</v>
      </c>
      <c r="N629" s="58" t="str">
        <f>MID(Player_1[[#This Row],[Date]],FIND("-",Player_1[[#This Row],[Date]],1)+1,3)</f>
        <v>Sep</v>
      </c>
      <c r="O629" s="5">
        <f>DATEVALUE(Player_1[[#This Row],[Month]]&amp;" "&amp;Player_1[[#This Row],[Day]]&amp;", "&amp;Player_1[[#This Row],[Year]])</f>
        <v>42616</v>
      </c>
      <c r="P629" s="58">
        <f>COUNTIFS(A:A,Player_1[[#This Row],[Tournament]],E:E,Player_1[[#This Row],[Round]])</f>
        <v>1</v>
      </c>
      <c r="Q629" s="58" t="str">
        <f t="shared" si="9"/>
        <v>2016 Spike Hyzer's:Blockhouse Labor Day Marathon, Presented by Dynamic Discs, Pro Event</v>
      </c>
      <c r="R629" s="58">
        <f>SUMIFS('Player 2 Rounds'!F:F,'Player 2 Rounds'!Q:Q,Q629,'Player 2 Rounds'!E:E,E629)</f>
        <v>0</v>
      </c>
      <c r="S629" s="58">
        <f>IF(AND(Player_1[[#This Row],[Opponent Score]]&gt;0,Player_1[[#This Row],[Opponent Score]]&gt;Player_1[[#This Row],[Score]],K:K=TRUE())=TRUE(),1,0)</f>
        <v>0</v>
      </c>
    </row>
    <row r="630" spans="1:19" x14ac:dyDescent="0.25">
      <c r="A630" s="58" t="s">
        <v>362</v>
      </c>
      <c r="B630" s="58" t="s">
        <v>9</v>
      </c>
      <c r="C630" s="58" t="s">
        <v>705</v>
      </c>
      <c r="D630" s="58" t="s">
        <v>17</v>
      </c>
      <c r="E630" s="58">
        <v>2</v>
      </c>
      <c r="F630">
        <v>50</v>
      </c>
      <c r="G630">
        <v>1102</v>
      </c>
      <c r="H630" s="58" t="s">
        <v>11</v>
      </c>
      <c r="I630" s="58" t="s">
        <v>11</v>
      </c>
      <c r="J630" s="58" t="b">
        <f>IF(COUNTIFS('Player 2 Rounds'!A:A,Player_1[[#This Row],[Tournament]],'Player 2 Rounds'!C:C,Player_1[[#This Row],[Date]])&gt;0,TRUE(),FALSE())</f>
        <v>1</v>
      </c>
      <c r="K630" s="58" t="b">
        <f>IF(COUNTIFS('Player 2 Rounds'!A:A,Player_1[[#This Row],[Tournament]],'Player 2 Rounds'!C:C,Player_1[[#This Row],[Date]],'Player 2 Rounds'!D:D,Player_1[[#This Row],[Division]])&gt;0,TRUE(),FALSE())</f>
        <v>1</v>
      </c>
      <c r="L630" s="58" t="str">
        <f>RIGHT(Player_1[[#This Row],[Date]],4)</f>
        <v>2019</v>
      </c>
      <c r="M630" s="58" t="str">
        <f>LEFT(Player_1[[#This Row],[Date]],FIND("-",Player_1[[#This Row],[Date]],1)-1)</f>
        <v>21</v>
      </c>
      <c r="N630" s="58" t="str">
        <f>MID(Player_1[[#This Row],[Date]],FIND("-",Player_1[[#This Row],[Date]],1)+1,3)</f>
        <v>Jun</v>
      </c>
      <c r="O630" s="5">
        <f>DATEVALUE(Player_1[[#This Row],[Month]]&amp;" "&amp;Player_1[[#This Row],[Day]]&amp;", "&amp;Player_1[[#This Row],[Year]])</f>
        <v>43637</v>
      </c>
      <c r="P630" s="58">
        <f>COUNTIFS(A:A,Player_1[[#This Row],[Tournament]],E:E,Player_1[[#This Row],[Round]])</f>
        <v>2</v>
      </c>
      <c r="Q630" s="58" t="str">
        <f t="shared" si="9"/>
        <v>2019 DGPT - Discraft Ledgestone Insurance Open</v>
      </c>
      <c r="R630" s="58">
        <f>SUMIFS('Player 2 Rounds'!F:F,'Player 2 Rounds'!Q:Q,Q630,'Player 2 Rounds'!E:E,E630)</f>
        <v>54</v>
      </c>
      <c r="S630" s="58">
        <f>IF(AND(Player_1[[#This Row],[Opponent Score]]&gt;0,Player_1[[#This Row],[Opponent Score]]&gt;Player_1[[#This Row],[Score]],K:K=TRUE())=TRUE(),1,0)</f>
        <v>1</v>
      </c>
    </row>
    <row r="631" spans="1:19" x14ac:dyDescent="0.25">
      <c r="A631" s="58" t="s">
        <v>250</v>
      </c>
      <c r="B631" s="58" t="s">
        <v>58</v>
      </c>
      <c r="C631" s="58" t="s">
        <v>251</v>
      </c>
      <c r="D631" s="58" t="s">
        <v>17</v>
      </c>
      <c r="E631" s="58">
        <v>2</v>
      </c>
      <c r="F631">
        <v>46</v>
      </c>
      <c r="G631">
        <v>1068</v>
      </c>
      <c r="H631" s="58" t="s">
        <v>11</v>
      </c>
      <c r="I631" s="58" t="s">
        <v>11</v>
      </c>
      <c r="J631" s="58" t="b">
        <f>IF(COUNTIFS('Player 2 Rounds'!A:A,Player_1[[#This Row],[Tournament]],'Player 2 Rounds'!C:C,Player_1[[#This Row],[Date]])&gt;0,TRUE(),FALSE())</f>
        <v>1</v>
      </c>
      <c r="K631" s="58" t="b">
        <f>IF(COUNTIFS('Player 2 Rounds'!A:A,Player_1[[#This Row],[Tournament]],'Player 2 Rounds'!C:C,Player_1[[#This Row],[Date]],'Player 2 Rounds'!D:D,Player_1[[#This Row],[Division]])&gt;0,TRUE(),FALSE())</f>
        <v>1</v>
      </c>
      <c r="L631" s="58" t="str">
        <f>RIGHT(Player_1[[#This Row],[Date]],4)</f>
        <v>2017</v>
      </c>
      <c r="M631" s="58" t="str">
        <f>LEFT(Player_1[[#This Row],[Date]],FIND("-",Player_1[[#This Row],[Date]],1)-1)</f>
        <v>27</v>
      </c>
      <c r="N631" s="58" t="str">
        <f>MID(Player_1[[#This Row],[Date]],FIND("-",Player_1[[#This Row],[Date]],1)+1,3)</f>
        <v>Apr</v>
      </c>
      <c r="O631" s="5">
        <f>DATEVALUE(Player_1[[#This Row],[Month]]&amp;" "&amp;Player_1[[#This Row],[Day]]&amp;", "&amp;Player_1[[#This Row],[Year]])</f>
        <v>42852</v>
      </c>
      <c r="P631" s="58">
        <f>COUNTIFS(A:A,Player_1[[#This Row],[Tournament]],E:E,Player_1[[#This Row],[Round]])</f>
        <v>2</v>
      </c>
      <c r="Q631" s="58" t="str">
        <f t="shared" si="9"/>
        <v>2017 Dynamic Discs Glass Blown Open - National Tour</v>
      </c>
      <c r="R631" s="58">
        <f>SUMIFS('Player 2 Rounds'!F:F,'Player 2 Rounds'!Q:Q,Q631,'Player 2 Rounds'!E:E,E631)</f>
        <v>47</v>
      </c>
      <c r="S631" s="58">
        <f>IF(AND(Player_1[[#This Row],[Opponent Score]]&gt;0,Player_1[[#This Row],[Opponent Score]]&gt;Player_1[[#This Row],[Score]],K:K=TRUE())=TRUE(),1,0)</f>
        <v>1</v>
      </c>
    </row>
    <row r="632" spans="1:19" x14ac:dyDescent="0.25">
      <c r="A632" s="58" t="s">
        <v>488</v>
      </c>
      <c r="B632" s="58" t="s">
        <v>13</v>
      </c>
      <c r="C632" s="58" t="s">
        <v>489</v>
      </c>
      <c r="D632" s="58" t="s">
        <v>17</v>
      </c>
      <c r="E632" s="58">
        <v>2</v>
      </c>
      <c r="F632">
        <v>48</v>
      </c>
      <c r="G632">
        <v>1104</v>
      </c>
      <c r="H632" s="58" t="s">
        <v>11</v>
      </c>
      <c r="I632" s="58" t="s">
        <v>11</v>
      </c>
      <c r="J632" s="58" t="b">
        <f>IF(COUNTIFS('Player 2 Rounds'!A:A,Player_1[[#This Row],[Tournament]],'Player 2 Rounds'!C:C,Player_1[[#This Row],[Date]])&gt;0,TRUE(),FALSE())</f>
        <v>1</v>
      </c>
      <c r="K632" s="58" t="b">
        <f>IF(COUNTIFS('Player 2 Rounds'!A:A,Player_1[[#This Row],[Tournament]],'Player 2 Rounds'!C:C,Player_1[[#This Row],[Date]],'Player 2 Rounds'!D:D,Player_1[[#This Row],[Division]])&gt;0,TRUE(),FALSE())</f>
        <v>1</v>
      </c>
      <c r="L632" s="58" t="str">
        <f>RIGHT(Player_1[[#This Row],[Date]],4)</f>
        <v>2017</v>
      </c>
      <c r="M632" s="58" t="str">
        <f>LEFT(Player_1[[#This Row],[Date]],FIND("-",Player_1[[#This Row],[Date]],1)-1)</f>
        <v>26</v>
      </c>
      <c r="N632" s="58" t="str">
        <f>MID(Player_1[[#This Row],[Date]],FIND("-",Player_1[[#This Row],[Date]],1)+1,3)</f>
        <v>Jan</v>
      </c>
      <c r="O632" s="5">
        <f>DATEVALUE(Player_1[[#This Row],[Month]]&amp;" "&amp;Player_1[[#This Row],[Day]]&amp;", "&amp;Player_1[[#This Row],[Year]])</f>
        <v>42761</v>
      </c>
      <c r="P632" s="58">
        <f>COUNTIFS(A:A,Player_1[[#This Row],[Tournament]],E:E,Player_1[[#This Row],[Round]])</f>
        <v>1</v>
      </c>
      <c r="Q632" s="58" t="str">
        <f t="shared" si="9"/>
        <v>Aussie Open 2017</v>
      </c>
      <c r="R632" s="58">
        <f>SUMIFS('Player 2 Rounds'!F:F,'Player 2 Rounds'!Q:Q,Q632,'Player 2 Rounds'!E:E,E632)</f>
        <v>55</v>
      </c>
      <c r="S632" s="58">
        <f>IF(AND(Player_1[[#This Row],[Opponent Score]]&gt;0,Player_1[[#This Row],[Opponent Score]]&gt;Player_1[[#This Row],[Score]],K:K=TRUE())=TRUE(),1,0)</f>
        <v>1</v>
      </c>
    </row>
    <row r="633" spans="1:19" x14ac:dyDescent="0.25">
      <c r="A633" s="58" t="s">
        <v>236</v>
      </c>
      <c r="B633" s="58" t="s">
        <v>9</v>
      </c>
      <c r="C633" s="58" t="s">
        <v>260</v>
      </c>
      <c r="D633" s="58" t="s">
        <v>17</v>
      </c>
      <c r="E633" s="58">
        <v>2</v>
      </c>
      <c r="F633">
        <v>47</v>
      </c>
      <c r="G633">
        <v>1054</v>
      </c>
      <c r="H633" s="58" t="s">
        <v>11</v>
      </c>
      <c r="I633" s="58" t="s">
        <v>11</v>
      </c>
      <c r="J633" s="58" t="b">
        <f>IF(COUNTIFS('Player 2 Rounds'!A:A,Player_1[[#This Row],[Tournament]],'Player 2 Rounds'!C:C,Player_1[[#This Row],[Date]])&gt;0,TRUE(),FALSE())</f>
        <v>1</v>
      </c>
      <c r="K633" s="58" t="b">
        <f>IF(COUNTIFS('Player 2 Rounds'!A:A,Player_1[[#This Row],[Tournament]],'Player 2 Rounds'!C:C,Player_1[[#This Row],[Date]],'Player 2 Rounds'!D:D,Player_1[[#This Row],[Division]])&gt;0,TRUE(),FALSE())</f>
        <v>1</v>
      </c>
      <c r="L633" s="58" t="str">
        <f>RIGHT(Player_1[[#This Row],[Date]],4)</f>
        <v>2017</v>
      </c>
      <c r="M633" s="58" t="str">
        <f>LEFT(Player_1[[#This Row],[Date]],FIND("-",Player_1[[#This Row],[Date]],1)-1)</f>
        <v>1</v>
      </c>
      <c r="N633" s="58" t="str">
        <f>MID(Player_1[[#This Row],[Date]],FIND("-",Player_1[[#This Row],[Date]],1)+1,3)</f>
        <v>Mar</v>
      </c>
      <c r="O633" s="5">
        <f>DATEVALUE(Player_1[[#This Row],[Month]]&amp;" "&amp;Player_1[[#This Row],[Day]]&amp;", "&amp;Player_1[[#This Row],[Year]])</f>
        <v>42795</v>
      </c>
      <c r="P633" s="58">
        <f>COUNTIFS(A:A,Player_1[[#This Row],[Tournament]],E:E,Player_1[[#This Row],[Round]])</f>
        <v>3</v>
      </c>
      <c r="Q633" s="58" t="str">
        <f t="shared" si="9"/>
        <v>2017 DGPT - Memorial Championship presented by Discraft</v>
      </c>
      <c r="R633" s="58">
        <f>SUMIFS('Player 2 Rounds'!F:F,'Player 2 Rounds'!Q:Q,Q633,'Player 2 Rounds'!E:E,E633)</f>
        <v>44</v>
      </c>
      <c r="S633" s="58">
        <f>IF(AND(Player_1[[#This Row],[Opponent Score]]&gt;0,Player_1[[#This Row],[Opponent Score]]&gt;Player_1[[#This Row],[Score]],K:K=TRUE())=TRUE(),1,0)</f>
        <v>0</v>
      </c>
    </row>
    <row r="634" spans="1:19" x14ac:dyDescent="0.25">
      <c r="A634" s="58" t="s">
        <v>218</v>
      </c>
      <c r="B634" s="58" t="s">
        <v>9</v>
      </c>
      <c r="C634" s="58" t="s">
        <v>315</v>
      </c>
      <c r="D634" s="58" t="s">
        <v>17</v>
      </c>
      <c r="E634" s="58">
        <v>2</v>
      </c>
      <c r="F634">
        <v>51</v>
      </c>
      <c r="G634">
        <v>1083</v>
      </c>
      <c r="H634" s="58" t="s">
        <v>11</v>
      </c>
      <c r="I634" s="58" t="s">
        <v>11</v>
      </c>
      <c r="J634" s="58" t="b">
        <f>IF(COUNTIFS('Player 2 Rounds'!A:A,Player_1[[#This Row],[Tournament]],'Player 2 Rounds'!C:C,Player_1[[#This Row],[Date]])&gt;0,TRUE(),FALSE())</f>
        <v>1</v>
      </c>
      <c r="K634" s="58" t="b">
        <f>IF(COUNTIFS('Player 2 Rounds'!A:A,Player_1[[#This Row],[Tournament]],'Player 2 Rounds'!C:C,Player_1[[#This Row],[Date]],'Player 2 Rounds'!D:D,Player_1[[#This Row],[Division]])&gt;0,TRUE(),FALSE())</f>
        <v>1</v>
      </c>
      <c r="L634" s="58" t="str">
        <f>RIGHT(Player_1[[#This Row],[Date]],4)</f>
        <v>2019</v>
      </c>
      <c r="M634" s="58" t="str">
        <f>LEFT(Player_1[[#This Row],[Date]],FIND("-",Player_1[[#This Row],[Date]],1)-1)</f>
        <v>14</v>
      </c>
      <c r="N634" s="58" t="str">
        <f>MID(Player_1[[#This Row],[Date]],FIND("-",Player_1[[#This Row],[Date]],1)+1,3)</f>
        <v>Mar</v>
      </c>
      <c r="O634" s="5">
        <f>DATEVALUE(Player_1[[#This Row],[Month]]&amp;" "&amp;Player_1[[#This Row],[Day]]&amp;", "&amp;Player_1[[#This Row],[Year]])</f>
        <v>43538</v>
      </c>
      <c r="P634" s="58">
        <f>COUNTIFS(A:A,Player_1[[#This Row],[Tournament]],E:E,Player_1[[#This Row],[Round]])</f>
        <v>3</v>
      </c>
      <c r="Q634" s="58" t="str">
        <f t="shared" si="9"/>
        <v>2019 DGPT - Waco Annual Charity Open presented by Dynamic Discs</v>
      </c>
      <c r="R634" s="58">
        <f>SUMIFS('Player 2 Rounds'!F:F,'Player 2 Rounds'!Q:Q,Q634,'Player 2 Rounds'!E:E,E634)</f>
        <v>49</v>
      </c>
      <c r="S634" s="58">
        <f>IF(AND(Player_1[[#This Row],[Opponent Score]]&gt;0,Player_1[[#This Row],[Opponent Score]]&gt;Player_1[[#This Row],[Score]],K:K=TRUE())=TRUE(),1,0)</f>
        <v>0</v>
      </c>
    </row>
    <row r="635" spans="1:19" x14ac:dyDescent="0.25">
      <c r="A635" s="58" t="s">
        <v>218</v>
      </c>
      <c r="B635" s="58" t="s">
        <v>9</v>
      </c>
      <c r="C635" s="58" t="s">
        <v>781</v>
      </c>
      <c r="D635" s="58" t="s">
        <v>17</v>
      </c>
      <c r="E635" s="58">
        <v>2</v>
      </c>
      <c r="F635">
        <v>58</v>
      </c>
      <c r="G635">
        <v>1025</v>
      </c>
      <c r="H635" s="58" t="s">
        <v>11</v>
      </c>
      <c r="I635" s="58" t="s">
        <v>11</v>
      </c>
      <c r="J635" s="58" t="b">
        <f>IF(COUNTIFS('Player 2 Rounds'!A:A,Player_1[[#This Row],[Tournament]],'Player 2 Rounds'!C:C,Player_1[[#This Row],[Date]])&gt;0,TRUE(),FALSE())</f>
        <v>0</v>
      </c>
      <c r="K635" s="58" t="b">
        <f>IF(COUNTIFS('Player 2 Rounds'!A:A,Player_1[[#This Row],[Tournament]],'Player 2 Rounds'!C:C,Player_1[[#This Row],[Date]],'Player 2 Rounds'!D:D,Player_1[[#This Row],[Division]])&gt;0,TRUE(),FALSE())</f>
        <v>0</v>
      </c>
      <c r="L635" s="58" t="str">
        <f>RIGHT(Player_1[[#This Row],[Date]],4)</f>
        <v>2017</v>
      </c>
      <c r="M635" s="58" t="str">
        <f>LEFT(Player_1[[#This Row],[Date]],FIND("-",Player_1[[#This Row],[Date]],1)-1)</f>
        <v>16</v>
      </c>
      <c r="N635" s="58" t="str">
        <f>MID(Player_1[[#This Row],[Date]],FIND("-",Player_1[[#This Row],[Date]],1)+1,3)</f>
        <v>Mar</v>
      </c>
      <c r="O635" s="5">
        <f>DATEVALUE(Player_1[[#This Row],[Month]]&amp;" "&amp;Player_1[[#This Row],[Day]]&amp;", "&amp;Player_1[[#This Row],[Year]])</f>
        <v>42810</v>
      </c>
      <c r="P635" s="58">
        <f>COUNTIFS(A:A,Player_1[[#This Row],[Tournament]],E:E,Player_1[[#This Row],[Round]])</f>
        <v>3</v>
      </c>
      <c r="Q635" s="58" t="str">
        <f t="shared" si="9"/>
        <v>2017 DGPT - Waco Annual Charity Open presented by Dynamic Discs</v>
      </c>
      <c r="R635" s="58">
        <f>SUMIFS('Player 2 Rounds'!F:F,'Player 2 Rounds'!Q:Q,Q635,'Player 2 Rounds'!E:E,E635)</f>
        <v>0</v>
      </c>
      <c r="S635" s="58">
        <f>IF(AND(Player_1[[#This Row],[Opponent Score]]&gt;0,Player_1[[#This Row],[Opponent Score]]&gt;Player_1[[#This Row],[Score]],K:K=TRUE())=TRUE(),1,0)</f>
        <v>0</v>
      </c>
    </row>
    <row r="636" spans="1:19" x14ac:dyDescent="0.25">
      <c r="A636" s="58" t="s">
        <v>244</v>
      </c>
      <c r="B636" s="58" t="s">
        <v>9</v>
      </c>
      <c r="C636" s="58" t="s">
        <v>245</v>
      </c>
      <c r="D636" s="58" t="s">
        <v>17</v>
      </c>
      <c r="E636" s="58">
        <v>2</v>
      </c>
      <c r="F636">
        <v>52</v>
      </c>
      <c r="G636">
        <v>1055</v>
      </c>
      <c r="H636" s="58" t="s">
        <v>11</v>
      </c>
      <c r="I636" s="58" t="s">
        <v>11</v>
      </c>
      <c r="J636" s="58" t="b">
        <f>IF(COUNTIFS('Player 2 Rounds'!A:A,Player_1[[#This Row],[Tournament]],'Player 2 Rounds'!C:C,Player_1[[#This Row],[Date]])&gt;0,TRUE(),FALSE())</f>
        <v>1</v>
      </c>
      <c r="K636" s="58" t="b">
        <f>IF(COUNTIFS('Player 2 Rounds'!A:A,Player_1[[#This Row],[Tournament]],'Player 2 Rounds'!C:C,Player_1[[#This Row],[Date]],'Player 2 Rounds'!D:D,Player_1[[#This Row],[Division]])&gt;0,TRUE(),FALSE())</f>
        <v>1</v>
      </c>
      <c r="L636" s="58" t="str">
        <f>RIGHT(Player_1[[#This Row],[Date]],4)</f>
        <v>2017</v>
      </c>
      <c r="M636" s="58" t="str">
        <f>LEFT(Player_1[[#This Row],[Date]],FIND("-",Player_1[[#This Row],[Date]],1)-1)</f>
        <v>31</v>
      </c>
      <c r="N636" s="58" t="str">
        <f>MID(Player_1[[#This Row],[Date]],FIND("-",Player_1[[#This Row],[Date]],1)+1,3)</f>
        <v>Mar</v>
      </c>
      <c r="O636" s="5">
        <f>DATEVALUE(Player_1[[#This Row],[Month]]&amp;" "&amp;Player_1[[#This Row],[Day]]&amp;", "&amp;Player_1[[#This Row],[Year]])</f>
        <v>42825</v>
      </c>
      <c r="P636" s="58">
        <f>COUNTIFS(A:A,Player_1[[#This Row],[Tournament]],E:E,Player_1[[#This Row],[Round]])</f>
        <v>1</v>
      </c>
      <c r="Q636" s="58" t="str">
        <f t="shared" si="9"/>
        <v>2017 DGPT - Nick Hyde Memorial powered by Innova &amp; Hyzerbomb</v>
      </c>
      <c r="R636" s="58">
        <f>SUMIFS('Player 2 Rounds'!F:F,'Player 2 Rounds'!Q:Q,Q636,'Player 2 Rounds'!E:E,E636)</f>
        <v>51</v>
      </c>
      <c r="S636" s="58">
        <f>IF(AND(Player_1[[#This Row],[Opponent Score]]&gt;0,Player_1[[#This Row],[Opponent Score]]&gt;Player_1[[#This Row],[Score]],K:K=TRUE())=TRUE(),1,0)</f>
        <v>0</v>
      </c>
    </row>
    <row r="637" spans="1:19" x14ac:dyDescent="0.25">
      <c r="A637" s="58" t="s">
        <v>786</v>
      </c>
      <c r="B637" s="58" t="s">
        <v>9</v>
      </c>
      <c r="C637" s="58" t="s">
        <v>787</v>
      </c>
      <c r="D637" s="58" t="s">
        <v>17</v>
      </c>
      <c r="E637" s="58">
        <v>2</v>
      </c>
      <c r="F637">
        <v>56</v>
      </c>
      <c r="G637">
        <v>1041</v>
      </c>
      <c r="H637" s="58" t="s">
        <v>11</v>
      </c>
      <c r="I637" s="58" t="s">
        <v>11</v>
      </c>
      <c r="J637" s="58" t="b">
        <f>IF(COUNTIFS('Player 2 Rounds'!A:A,Player_1[[#This Row],[Tournament]],'Player 2 Rounds'!C:C,Player_1[[#This Row],[Date]])&gt;0,TRUE(),FALSE())</f>
        <v>0</v>
      </c>
      <c r="K637" s="58" t="b">
        <f>IF(COUNTIFS('Player 2 Rounds'!A:A,Player_1[[#This Row],[Tournament]],'Player 2 Rounds'!C:C,Player_1[[#This Row],[Date]],'Player 2 Rounds'!D:D,Player_1[[#This Row],[Division]])&gt;0,TRUE(),FALSE())</f>
        <v>0</v>
      </c>
      <c r="L637" s="58" t="str">
        <f>RIGHT(Player_1[[#This Row],[Date]],4)</f>
        <v>2017</v>
      </c>
      <c r="M637" s="58" t="str">
        <f>LEFT(Player_1[[#This Row],[Date]],FIND("-",Player_1[[#This Row],[Date]],1)-1)</f>
        <v>24</v>
      </c>
      <c r="N637" s="58" t="str">
        <f>MID(Player_1[[#This Row],[Date]],FIND("-",Player_1[[#This Row],[Date]],1)+1,3)</f>
        <v>Mar</v>
      </c>
      <c r="O637" s="5">
        <f>DATEVALUE(Player_1[[#This Row],[Month]]&amp;" "&amp;Player_1[[#This Row],[Day]]&amp;", "&amp;Player_1[[#This Row],[Year]])</f>
        <v>42818</v>
      </c>
      <c r="P637" s="58">
        <f>COUNTIFS(A:A,Player_1[[#This Row],[Tournament]],E:E,Player_1[[#This Row],[Round]])</f>
        <v>1</v>
      </c>
      <c r="Q637" s="58" t="str">
        <f t="shared" si="9"/>
        <v>2017 The Open at Temple</v>
      </c>
      <c r="R637" s="58">
        <f>SUMIFS('Player 2 Rounds'!F:F,'Player 2 Rounds'!Q:Q,Q637,'Player 2 Rounds'!E:E,E637)</f>
        <v>0</v>
      </c>
      <c r="S637" s="58">
        <f>IF(AND(Player_1[[#This Row],[Opponent Score]]&gt;0,Player_1[[#This Row],[Opponent Score]]&gt;Player_1[[#This Row],[Score]],K:K=TRUE())=TRUE(),1,0)</f>
        <v>0</v>
      </c>
    </row>
    <row r="638" spans="1:19" x14ac:dyDescent="0.25">
      <c r="A638" s="58" t="s">
        <v>225</v>
      </c>
      <c r="B638" s="58" t="s">
        <v>9</v>
      </c>
      <c r="C638" s="58" t="s">
        <v>305</v>
      </c>
      <c r="D638" s="58" t="s">
        <v>17</v>
      </c>
      <c r="E638" s="58">
        <v>2</v>
      </c>
      <c r="F638">
        <v>62</v>
      </c>
      <c r="G638">
        <v>1012</v>
      </c>
      <c r="H638" s="58" t="s">
        <v>11</v>
      </c>
      <c r="I638" s="58" t="s">
        <v>11</v>
      </c>
      <c r="J638" s="58" t="b">
        <f>IF(COUNTIFS('Player 2 Rounds'!A:A,Player_1[[#This Row],[Tournament]],'Player 2 Rounds'!C:C,Player_1[[#This Row],[Date]])&gt;0,TRUE(),FALSE())</f>
        <v>1</v>
      </c>
      <c r="K638" s="58" t="b">
        <f>IF(COUNTIFS('Player 2 Rounds'!A:A,Player_1[[#This Row],[Tournament]],'Player 2 Rounds'!C:C,Player_1[[#This Row],[Date]],'Player 2 Rounds'!D:D,Player_1[[#This Row],[Division]])&gt;0,TRUE(),FALSE())</f>
        <v>1</v>
      </c>
      <c r="L638" s="58" t="str">
        <f>RIGHT(Player_1[[#This Row],[Date]],4)</f>
        <v>2019</v>
      </c>
      <c r="M638" s="58" t="str">
        <f>LEFT(Player_1[[#This Row],[Date]],FIND("-",Player_1[[#This Row],[Date]],1)-1)</f>
        <v>12</v>
      </c>
      <c r="N638" s="58" t="str">
        <f>MID(Player_1[[#This Row],[Date]],FIND("-",Player_1[[#This Row],[Date]],1)+1,3)</f>
        <v>Apr</v>
      </c>
      <c r="O638" s="5">
        <f>DATEVALUE(Player_1[[#This Row],[Month]]&amp;" "&amp;Player_1[[#This Row],[Day]]&amp;", "&amp;Player_1[[#This Row],[Year]])</f>
        <v>43567</v>
      </c>
      <c r="P638" s="58">
        <f>COUNTIFS(A:A,Player_1[[#This Row],[Tournament]],E:E,Player_1[[#This Row],[Round]])</f>
        <v>2</v>
      </c>
      <c r="Q638" s="58" t="str">
        <f t="shared" si="9"/>
        <v>2019 DGPT - Jonesboro Open</v>
      </c>
      <c r="R638" s="58">
        <f>SUMIFS('Player 2 Rounds'!F:F,'Player 2 Rounds'!Q:Q,Q638,'Player 2 Rounds'!E:E,E638)</f>
        <v>59</v>
      </c>
      <c r="S638" s="58">
        <f>IF(AND(Player_1[[#This Row],[Opponent Score]]&gt;0,Player_1[[#This Row],[Opponent Score]]&gt;Player_1[[#This Row],[Score]],K:K=TRUE())=TRUE(),1,0)</f>
        <v>0</v>
      </c>
    </row>
    <row r="639" spans="1:19" x14ac:dyDescent="0.25">
      <c r="A639" s="58" t="s">
        <v>1059</v>
      </c>
      <c r="B639" s="58" t="s">
        <v>9</v>
      </c>
      <c r="C639" s="58" t="s">
        <v>1060</v>
      </c>
      <c r="D639" s="58" t="s">
        <v>17</v>
      </c>
      <c r="E639" s="58">
        <v>2</v>
      </c>
      <c r="F639">
        <v>57</v>
      </c>
      <c r="G639">
        <v>999</v>
      </c>
      <c r="H639" s="58" t="s">
        <v>11</v>
      </c>
      <c r="I639" s="58" t="s">
        <v>11</v>
      </c>
      <c r="J639" s="58" t="b">
        <f>IF(COUNTIFS('Player 2 Rounds'!A:A,Player_1[[#This Row],[Tournament]],'Player 2 Rounds'!C:C,Player_1[[#This Row],[Date]])&gt;0,TRUE(),FALSE())</f>
        <v>0</v>
      </c>
      <c r="K639" s="58" t="b">
        <f>IF(COUNTIFS('Player 2 Rounds'!A:A,Player_1[[#This Row],[Tournament]],'Player 2 Rounds'!C:C,Player_1[[#This Row],[Date]],'Player 2 Rounds'!D:D,Player_1[[#This Row],[Division]])&gt;0,TRUE(),FALSE())</f>
        <v>0</v>
      </c>
      <c r="L639" s="58" t="str">
        <f>RIGHT(Player_1[[#This Row],[Date]],4)</f>
        <v>2019</v>
      </c>
      <c r="M639" s="58" t="str">
        <f>LEFT(Player_1[[#This Row],[Date]],FIND("-",Player_1[[#This Row],[Date]],1)-1)</f>
        <v>2</v>
      </c>
      <c r="N639" s="58" t="str">
        <f>MID(Player_1[[#This Row],[Date]],FIND("-",Player_1[[#This Row],[Date]],1)+1,3)</f>
        <v>May</v>
      </c>
      <c r="O639" s="5">
        <f>DATEVALUE(Player_1[[#This Row],[Month]]&amp;" "&amp;Player_1[[#This Row],[Day]]&amp;", "&amp;Player_1[[#This Row],[Year]])</f>
        <v>43587</v>
      </c>
      <c r="P639" s="58">
        <f>COUNTIFS(A:A,Player_1[[#This Row],[Tournament]],E:E,Player_1[[#This Row],[Round]])</f>
        <v>1</v>
      </c>
      <c r="Q639" s="58" t="str">
        <f t="shared" si="9"/>
        <v>2019 Utah Open Presented by Lucky Disc Golf</v>
      </c>
      <c r="R639" s="58">
        <f>SUMIFS('Player 2 Rounds'!F:F,'Player 2 Rounds'!Q:Q,Q639,'Player 2 Rounds'!E:E,E639)</f>
        <v>0</v>
      </c>
      <c r="S639" s="58">
        <f>IF(AND(Player_1[[#This Row],[Opponent Score]]&gt;0,Player_1[[#This Row],[Opponent Score]]&gt;Player_1[[#This Row],[Score]],K:K=TRUE())=TRUE(),1,0)</f>
        <v>0</v>
      </c>
    </row>
    <row r="640" spans="1:19" x14ac:dyDescent="0.25">
      <c r="A640" s="58" t="s">
        <v>752</v>
      </c>
      <c r="B640" s="58" t="s">
        <v>9</v>
      </c>
      <c r="C640" s="58" t="s">
        <v>753</v>
      </c>
      <c r="D640" s="58" t="s">
        <v>17</v>
      </c>
      <c r="E640" s="58">
        <v>2</v>
      </c>
      <c r="F640">
        <v>52</v>
      </c>
      <c r="G640">
        <v>1082</v>
      </c>
      <c r="H640" s="58" t="s">
        <v>11</v>
      </c>
      <c r="I640" s="58" t="s">
        <v>11</v>
      </c>
      <c r="J640" s="58" t="b">
        <f>IF(COUNTIFS('Player 2 Rounds'!A:A,Player_1[[#This Row],[Tournament]],'Player 2 Rounds'!C:C,Player_1[[#This Row],[Date]])&gt;0,TRUE(),FALSE())</f>
        <v>1</v>
      </c>
      <c r="K640" s="58" t="b">
        <f>IF(COUNTIFS('Player 2 Rounds'!A:A,Player_1[[#This Row],[Tournament]],'Player 2 Rounds'!C:C,Player_1[[#This Row],[Date]],'Player 2 Rounds'!D:D,Player_1[[#This Row],[Division]])&gt;0,TRUE(),FALSE())</f>
        <v>1</v>
      </c>
      <c r="L640" s="58" t="str">
        <f>RIGHT(Player_1[[#This Row],[Date]],4)</f>
        <v>2019</v>
      </c>
      <c r="M640" s="58" t="str">
        <f>LEFT(Player_1[[#This Row],[Date]],FIND("-",Player_1[[#This Row],[Date]],1)-1)</f>
        <v>10</v>
      </c>
      <c r="N640" s="58" t="str">
        <f>MID(Player_1[[#This Row],[Date]],FIND("-",Player_1[[#This Row],[Date]],1)+1,3)</f>
        <v>May</v>
      </c>
      <c r="O640" s="5">
        <f>DATEVALUE(Player_1[[#This Row],[Month]]&amp;" "&amp;Player_1[[#This Row],[Day]]&amp;", "&amp;Player_1[[#This Row],[Year]])</f>
        <v>43595</v>
      </c>
      <c r="P640" s="58">
        <f>COUNTIFS(A:A,Player_1[[#This Row],[Tournament]],E:E,Player_1[[#This Row],[Round]])</f>
        <v>1</v>
      </c>
      <c r="Q640" s="58" t="str">
        <f t="shared" si="9"/>
        <v>2019 DGPT - AbsoluteXtracts presents the San Francisco Open driven by Innova at Gleneagles DGC</v>
      </c>
      <c r="R640" s="58">
        <f>SUMIFS('Player 2 Rounds'!F:F,'Player 2 Rounds'!Q:Q,Q640,'Player 2 Rounds'!E:E,E640)</f>
        <v>57</v>
      </c>
      <c r="S640" s="58">
        <f>IF(AND(Player_1[[#This Row],[Opponent Score]]&gt;0,Player_1[[#This Row],[Opponent Score]]&gt;Player_1[[#This Row],[Score]],K:K=TRUE())=TRUE(),1,0)</f>
        <v>1</v>
      </c>
    </row>
    <row r="641" spans="1:19" x14ac:dyDescent="0.25">
      <c r="A641" s="58" t="s">
        <v>242</v>
      </c>
      <c r="B641" s="58" t="s">
        <v>9</v>
      </c>
      <c r="C641" s="58" t="s">
        <v>243</v>
      </c>
      <c r="D641" s="58" t="s">
        <v>17</v>
      </c>
      <c r="E641" s="58">
        <v>2</v>
      </c>
      <c r="F641">
        <v>55</v>
      </c>
      <c r="G641">
        <v>1041</v>
      </c>
      <c r="H641" s="58" t="s">
        <v>11</v>
      </c>
      <c r="I641" s="58" t="s">
        <v>11</v>
      </c>
      <c r="J641" s="58" t="b">
        <f>IF(COUNTIFS('Player 2 Rounds'!A:A,Player_1[[#This Row],[Tournament]],'Player 2 Rounds'!C:C,Player_1[[#This Row],[Date]])&gt;0,TRUE(),FALSE())</f>
        <v>1</v>
      </c>
      <c r="K641" s="58" t="b">
        <f>IF(COUNTIFS('Player 2 Rounds'!A:A,Player_1[[#This Row],[Tournament]],'Player 2 Rounds'!C:C,Player_1[[#This Row],[Date]],'Player 2 Rounds'!D:D,Player_1[[#This Row],[Division]])&gt;0,TRUE(),FALSE())</f>
        <v>1</v>
      </c>
      <c r="L641" s="58" t="str">
        <f>RIGHT(Player_1[[#This Row],[Date]],4)</f>
        <v>2017</v>
      </c>
      <c r="M641" s="58" t="str">
        <f>LEFT(Player_1[[#This Row],[Date]],FIND("-",Player_1[[#This Row],[Date]],1)-1)</f>
        <v>7</v>
      </c>
      <c r="N641" s="58" t="str">
        <f>MID(Player_1[[#This Row],[Date]],FIND("-",Player_1[[#This Row],[Date]],1)+1,3)</f>
        <v>Apr</v>
      </c>
      <c r="O641" s="5">
        <f>DATEVALUE(Player_1[[#This Row],[Month]]&amp;" "&amp;Player_1[[#This Row],[Day]]&amp;", "&amp;Player_1[[#This Row],[Year]])</f>
        <v>42832</v>
      </c>
      <c r="P641" s="58">
        <f>COUNTIFS(A:A,Player_1[[#This Row],[Tournament]],E:E,Player_1[[#This Row],[Round]])</f>
        <v>1</v>
      </c>
      <c r="Q641" s="58" t="str">
        <f t="shared" si="9"/>
        <v>2017 22nd Annual Texas States Disc Golf Championship Presented By Cory's Bicycle Shop</v>
      </c>
      <c r="R641" s="58">
        <f>SUMIFS('Player 2 Rounds'!F:F,'Player 2 Rounds'!Q:Q,Q641,'Player 2 Rounds'!E:E,E641)</f>
        <v>54</v>
      </c>
      <c r="S641" s="58">
        <f>IF(AND(Player_1[[#This Row],[Opponent Score]]&gt;0,Player_1[[#This Row],[Opponent Score]]&gt;Player_1[[#This Row],[Score]],K:K=TRUE())=TRUE(),1,0)</f>
        <v>0</v>
      </c>
    </row>
    <row r="642" spans="1:19" x14ac:dyDescent="0.25">
      <c r="A642" s="58" t="s">
        <v>310</v>
      </c>
      <c r="B642" s="58" t="s">
        <v>58</v>
      </c>
      <c r="C642" s="58" t="s">
        <v>311</v>
      </c>
      <c r="D642" s="58" t="s">
        <v>17</v>
      </c>
      <c r="E642" s="58">
        <v>2</v>
      </c>
      <c r="F642">
        <v>64</v>
      </c>
      <c r="G642">
        <v>1027</v>
      </c>
      <c r="H642" s="58" t="s">
        <v>11</v>
      </c>
      <c r="I642" s="58" t="s">
        <v>11</v>
      </c>
      <c r="J642" s="58" t="b">
        <f>IF(COUNTIFS('Player 2 Rounds'!A:A,Player_1[[#This Row],[Tournament]],'Player 2 Rounds'!C:C,Player_1[[#This Row],[Date]])&gt;0,TRUE(),FALSE())</f>
        <v>1</v>
      </c>
      <c r="K642" s="58" t="b">
        <f>IF(COUNTIFS('Player 2 Rounds'!A:A,Player_1[[#This Row],[Tournament]],'Player 2 Rounds'!C:C,Player_1[[#This Row],[Date]],'Player 2 Rounds'!D:D,Player_1[[#This Row],[Division]])&gt;0,TRUE(),FALSE())</f>
        <v>1</v>
      </c>
      <c r="L642" s="58" t="str">
        <f>RIGHT(Player_1[[#This Row],[Date]],4)</f>
        <v>2019</v>
      </c>
      <c r="M642" s="58" t="str">
        <f>LEFT(Player_1[[#This Row],[Date]],FIND("-",Player_1[[#This Row],[Date]],1)-1)</f>
        <v>24</v>
      </c>
      <c r="N642" s="58" t="str">
        <f>MID(Player_1[[#This Row],[Date]],FIND("-",Player_1[[#This Row],[Date]],1)+1,3)</f>
        <v>Apr</v>
      </c>
      <c r="O642" s="5">
        <f>DATEVALUE(Player_1[[#This Row],[Month]]&amp;" "&amp;Player_1[[#This Row],[Day]]&amp;", "&amp;Player_1[[#This Row],[Year]])</f>
        <v>43579</v>
      </c>
      <c r="P642" s="58">
        <f>COUNTIFS(A:A,Player_1[[#This Row],[Tournament]],E:E,Player_1[[#This Row],[Round]])</f>
        <v>1</v>
      </c>
      <c r="Q642" s="58" t="str">
        <f t="shared" ref="Q642:Q705" si="10">IF(ISERROR(FIND(L642,A642,1))=TRUE(),L642&amp;" "&amp;A642,A642)</f>
        <v>2019 Dynamic Discs Glass Blown Open - National Tour</v>
      </c>
      <c r="R642" s="58">
        <f>SUMIFS('Player 2 Rounds'!F:F,'Player 2 Rounds'!Q:Q,Q642,'Player 2 Rounds'!E:E,E642)</f>
        <v>61</v>
      </c>
      <c r="S642" s="58">
        <f>IF(AND(Player_1[[#This Row],[Opponent Score]]&gt;0,Player_1[[#This Row],[Opponent Score]]&gt;Player_1[[#This Row],[Score]],K:K=TRUE())=TRUE(),1,0)</f>
        <v>0</v>
      </c>
    </row>
    <row r="643" spans="1:19" x14ac:dyDescent="0.25">
      <c r="A643" s="58" t="s">
        <v>252</v>
      </c>
      <c r="B643" s="58" t="s">
        <v>58</v>
      </c>
      <c r="C643" s="58" t="s">
        <v>253</v>
      </c>
      <c r="D643" s="58" t="s">
        <v>17</v>
      </c>
      <c r="E643" s="58">
        <v>2</v>
      </c>
      <c r="F643">
        <v>51</v>
      </c>
      <c r="G643">
        <v>1065</v>
      </c>
      <c r="H643" s="58" t="s">
        <v>11</v>
      </c>
      <c r="I643" s="58" t="s">
        <v>11</v>
      </c>
      <c r="J643" s="58" t="b">
        <f>IF(COUNTIFS('Player 2 Rounds'!A:A,Player_1[[#This Row],[Tournament]],'Player 2 Rounds'!C:C,Player_1[[#This Row],[Date]])&gt;0,TRUE(),FALSE())</f>
        <v>1</v>
      </c>
      <c r="K643" s="58" t="b">
        <f>IF(COUNTIFS('Player 2 Rounds'!A:A,Player_1[[#This Row],[Tournament]],'Player 2 Rounds'!C:C,Player_1[[#This Row],[Date]],'Player 2 Rounds'!D:D,Player_1[[#This Row],[Division]])&gt;0,TRUE(),FALSE())</f>
        <v>1</v>
      </c>
      <c r="L643" s="58" t="str">
        <f>RIGHT(Player_1[[#This Row],[Date]],4)</f>
        <v>2017</v>
      </c>
      <c r="M643" s="58" t="str">
        <f>LEFT(Player_1[[#This Row],[Date]],FIND("-",Player_1[[#This Row],[Date]],1)-1)</f>
        <v>23</v>
      </c>
      <c r="N643" s="58" t="str">
        <f>MID(Player_1[[#This Row],[Date]],FIND("-",Player_1[[#This Row],[Date]],1)+1,3)</f>
        <v>Feb</v>
      </c>
      <c r="O643" s="5">
        <f>DATEVALUE(Player_1[[#This Row],[Month]]&amp;" "&amp;Player_1[[#This Row],[Day]]&amp;", "&amp;Player_1[[#This Row],[Year]])</f>
        <v>42789</v>
      </c>
      <c r="P643" s="58">
        <f>COUNTIFS(A:A,Player_1[[#This Row],[Tournament]],E:E,Player_1[[#This Row],[Round]])</f>
        <v>1</v>
      </c>
      <c r="Q643" s="58" t="str">
        <f t="shared" si="10"/>
        <v>2017 Gentlemen's Club Challenge presented by Innova Champion Discs</v>
      </c>
      <c r="R643" s="58">
        <f>SUMIFS('Player 2 Rounds'!F:F,'Player 2 Rounds'!Q:Q,Q643,'Player 2 Rounds'!E:E,E643)</f>
        <v>53</v>
      </c>
      <c r="S643" s="58">
        <f>IF(AND(Player_1[[#This Row],[Opponent Score]]&gt;0,Player_1[[#This Row],[Opponent Score]]&gt;Player_1[[#This Row],[Score]],K:K=TRUE())=TRUE(),1,0)</f>
        <v>1</v>
      </c>
    </row>
    <row r="644" spans="1:19" x14ac:dyDescent="0.25">
      <c r="A644" s="58" t="s">
        <v>1038</v>
      </c>
      <c r="B644" s="58" t="s">
        <v>9</v>
      </c>
      <c r="C644" s="58" t="s">
        <v>1039</v>
      </c>
      <c r="D644" s="58" t="s">
        <v>17</v>
      </c>
      <c r="E644" s="58">
        <v>2</v>
      </c>
      <c r="F644">
        <v>49</v>
      </c>
      <c r="G644">
        <v>1049</v>
      </c>
      <c r="H644" s="58" t="s">
        <v>11</v>
      </c>
      <c r="I644" s="58" t="s">
        <v>11</v>
      </c>
      <c r="J644" s="58" t="b">
        <f>IF(COUNTIFS('Player 2 Rounds'!A:A,Player_1[[#This Row],[Tournament]],'Player 2 Rounds'!C:C,Player_1[[#This Row],[Date]])&gt;0,TRUE(),FALSE())</f>
        <v>0</v>
      </c>
      <c r="K644" s="58" t="b">
        <f>IF(COUNTIFS('Player 2 Rounds'!A:A,Player_1[[#This Row],[Tournament]],'Player 2 Rounds'!C:C,Player_1[[#This Row],[Date]],'Player 2 Rounds'!D:D,Player_1[[#This Row],[Division]])&gt;0,TRUE(),FALSE())</f>
        <v>0</v>
      </c>
      <c r="L644" s="58" t="str">
        <f>RIGHT(Player_1[[#This Row],[Date]],4)</f>
        <v>2019</v>
      </c>
      <c r="M644" s="58" t="str">
        <f>LEFT(Player_1[[#This Row],[Date]],FIND("-",Player_1[[#This Row],[Date]],1)-1)</f>
        <v>11</v>
      </c>
      <c r="N644" s="58" t="str">
        <f>MID(Player_1[[#This Row],[Date]],FIND("-",Player_1[[#This Row],[Date]],1)+1,3)</f>
        <v>Jul</v>
      </c>
      <c r="O644" s="5">
        <f>DATEVALUE(Player_1[[#This Row],[Month]]&amp;" "&amp;Player_1[[#This Row],[Day]]&amp;", "&amp;Player_1[[#This Row],[Year]])</f>
        <v>43657</v>
      </c>
      <c r="P644" s="58">
        <f>COUNTIFS(A:A,Player_1[[#This Row],[Tournament]],E:E,Player_1[[#This Row],[Round]])</f>
        <v>1</v>
      </c>
      <c r="Q644" s="58" t="str">
        <f t="shared" si="10"/>
        <v>ET#7 - Estonian Open 2019 powered by Prodigy Disc</v>
      </c>
      <c r="R644" s="58">
        <f>SUMIFS('Player 2 Rounds'!F:F,'Player 2 Rounds'!Q:Q,Q644,'Player 2 Rounds'!E:E,E644)</f>
        <v>0</v>
      </c>
      <c r="S644" s="58">
        <f>IF(AND(Player_1[[#This Row],[Opponent Score]]&gt;0,Player_1[[#This Row],[Opponent Score]]&gt;Player_1[[#This Row],[Score]],K:K=TRUE())=TRUE(),1,0)</f>
        <v>0</v>
      </c>
    </row>
    <row r="645" spans="1:19" x14ac:dyDescent="0.25">
      <c r="A645" s="58" t="s">
        <v>799</v>
      </c>
      <c r="B645" s="58" t="s">
        <v>14</v>
      </c>
      <c r="C645" s="58" t="s">
        <v>800</v>
      </c>
      <c r="D645" s="58" t="s">
        <v>17</v>
      </c>
      <c r="E645" s="58">
        <v>2</v>
      </c>
      <c r="F645">
        <v>51</v>
      </c>
      <c r="G645">
        <v>1043</v>
      </c>
      <c r="H645" s="58" t="s">
        <v>11</v>
      </c>
      <c r="I645" s="58" t="s">
        <v>11</v>
      </c>
      <c r="J645" s="58" t="b">
        <f>IF(COUNTIFS('Player 2 Rounds'!A:A,Player_1[[#This Row],[Tournament]],'Player 2 Rounds'!C:C,Player_1[[#This Row],[Date]])&gt;0,TRUE(),FALSE())</f>
        <v>0</v>
      </c>
      <c r="K645" s="58" t="b">
        <f>IF(COUNTIFS('Player 2 Rounds'!A:A,Player_1[[#This Row],[Tournament]],'Player 2 Rounds'!C:C,Player_1[[#This Row],[Date]],'Player 2 Rounds'!D:D,Player_1[[#This Row],[Division]])&gt;0,TRUE(),FALSE())</f>
        <v>0</v>
      </c>
      <c r="L645" s="58" t="str">
        <f>RIGHT(Player_1[[#This Row],[Date]],4)</f>
        <v>2017</v>
      </c>
      <c r="M645" s="58" t="str">
        <f>LEFT(Player_1[[#This Row],[Date]],FIND("-",Player_1[[#This Row],[Date]],1)-1)</f>
        <v>1</v>
      </c>
      <c r="N645" s="58" t="str">
        <f>MID(Player_1[[#This Row],[Date]],FIND("-",Player_1[[#This Row],[Date]],1)+1,3)</f>
        <v>Jun</v>
      </c>
      <c r="O645" s="5">
        <f>DATEVALUE(Player_1[[#This Row],[Month]]&amp;" "&amp;Player_1[[#This Row],[Day]]&amp;", "&amp;Player_1[[#This Row],[Year]])</f>
        <v>42887</v>
      </c>
      <c r="P645" s="58">
        <f>COUNTIFS(A:A,Player_1[[#This Row],[Tournament]],E:E,Player_1[[#This Row],[Round]])</f>
        <v>1</v>
      </c>
      <c r="Q645" s="58" t="str">
        <f t="shared" si="10"/>
        <v>2017 DGPT - Utah Open presented by Latitude 64</v>
      </c>
      <c r="R645" s="58">
        <f>SUMIFS('Player 2 Rounds'!F:F,'Player 2 Rounds'!Q:Q,Q645,'Player 2 Rounds'!E:E,E645)</f>
        <v>0</v>
      </c>
      <c r="S645" s="58">
        <f>IF(AND(Player_1[[#This Row],[Opponent Score]]&gt;0,Player_1[[#This Row],[Opponent Score]]&gt;Player_1[[#This Row],[Score]],K:K=TRUE())=TRUE(),1,0)</f>
        <v>0</v>
      </c>
    </row>
    <row r="646" spans="1:19" x14ac:dyDescent="0.25">
      <c r="A646" s="58" t="s">
        <v>1083</v>
      </c>
      <c r="B646" s="58" t="s">
        <v>9</v>
      </c>
      <c r="C646" s="58" t="s">
        <v>1084</v>
      </c>
      <c r="D646" s="58" t="s">
        <v>17</v>
      </c>
      <c r="E646" s="58">
        <v>2</v>
      </c>
      <c r="F646">
        <v>50</v>
      </c>
      <c r="G646">
        <v>1072</v>
      </c>
      <c r="H646" s="58" t="s">
        <v>11</v>
      </c>
      <c r="I646" s="58" t="s">
        <v>11</v>
      </c>
      <c r="J646" s="58" t="b">
        <f>IF(COUNTIFS('Player 2 Rounds'!A:A,Player_1[[#This Row],[Tournament]],'Player 2 Rounds'!C:C,Player_1[[#This Row],[Date]])&gt;0,TRUE(),FALSE())</f>
        <v>0</v>
      </c>
      <c r="K646" s="58" t="b">
        <f>IF(COUNTIFS('Player 2 Rounds'!A:A,Player_1[[#This Row],[Tournament]],'Player 2 Rounds'!C:C,Player_1[[#This Row],[Date]],'Player 2 Rounds'!D:D,Player_1[[#This Row],[Division]])&gt;0,TRUE(),FALSE())</f>
        <v>0</v>
      </c>
      <c r="L646" s="58" t="str">
        <f>RIGHT(Player_1[[#This Row],[Date]],4)</f>
        <v>2020</v>
      </c>
      <c r="M646" s="58" t="str">
        <f>LEFT(Player_1[[#This Row],[Date]],FIND("-",Player_1[[#This Row],[Date]],1)-1)</f>
        <v>20</v>
      </c>
      <c r="N646" s="58" t="str">
        <f>MID(Player_1[[#This Row],[Date]],FIND("-",Player_1[[#This Row],[Date]],1)+1,3)</f>
        <v>Feb</v>
      </c>
      <c r="O646" s="5">
        <f>DATEVALUE(Player_1[[#This Row],[Month]]&amp;" "&amp;Player_1[[#This Row],[Day]]&amp;", "&amp;Player_1[[#This Row],[Year]])</f>
        <v>43881</v>
      </c>
      <c r="P646" s="58">
        <f>COUNTIFS(A:A,Player_1[[#This Row],[Tournament]],E:E,Player_1[[#This Row],[Round]])</f>
        <v>1</v>
      </c>
      <c r="Q646" s="58" t="str">
        <f t="shared" si="10"/>
        <v>2020 Las Vegas Challenge presented by Innova Champion Discs</v>
      </c>
      <c r="R646" s="58">
        <f>SUMIFS('Player 2 Rounds'!F:F,'Player 2 Rounds'!Q:Q,Q646,'Player 2 Rounds'!E:E,E646)</f>
        <v>0</v>
      </c>
      <c r="S646" s="58">
        <f>IF(AND(Player_1[[#This Row],[Opponent Score]]&gt;0,Player_1[[#This Row],[Opponent Score]]&gt;Player_1[[#This Row],[Score]],K:K=TRUE())=TRUE(),1,0)</f>
        <v>0</v>
      </c>
    </row>
    <row r="647" spans="1:19" x14ac:dyDescent="0.25">
      <c r="A647" s="58" t="s">
        <v>710</v>
      </c>
      <c r="B647" s="58" t="s">
        <v>9</v>
      </c>
      <c r="C647" s="58" t="s">
        <v>711</v>
      </c>
      <c r="D647" s="58" t="s">
        <v>17</v>
      </c>
      <c r="E647" s="58">
        <v>2</v>
      </c>
      <c r="F647">
        <v>54</v>
      </c>
      <c r="G647">
        <v>1076</v>
      </c>
      <c r="H647" s="58" t="s">
        <v>11</v>
      </c>
      <c r="I647" s="58" t="s">
        <v>11</v>
      </c>
      <c r="J647" s="58" t="b">
        <f>IF(COUNTIFS('Player 2 Rounds'!A:A,Player_1[[#This Row],[Tournament]],'Player 2 Rounds'!C:C,Player_1[[#This Row],[Date]])&gt;0,TRUE(),FALSE())</f>
        <v>1</v>
      </c>
      <c r="K647" s="58" t="b">
        <f>IF(COUNTIFS('Player 2 Rounds'!A:A,Player_1[[#This Row],[Tournament]],'Player 2 Rounds'!C:C,Player_1[[#This Row],[Date]],'Player 2 Rounds'!D:D,Player_1[[#This Row],[Division]])&gt;0,TRUE(),FALSE())</f>
        <v>1</v>
      </c>
      <c r="L647" s="58" t="str">
        <f>RIGHT(Player_1[[#This Row],[Date]],4)</f>
        <v>2019</v>
      </c>
      <c r="M647" s="58" t="str">
        <f>LEFT(Player_1[[#This Row],[Date]],FIND("-",Player_1[[#This Row],[Date]],1)-1)</f>
        <v>12</v>
      </c>
      <c r="N647" s="58" t="str">
        <f>MID(Player_1[[#This Row],[Date]],FIND("-",Player_1[[#This Row],[Date]],1)+1,3)</f>
        <v>Sep</v>
      </c>
      <c r="O647" s="5">
        <f>DATEVALUE(Player_1[[#This Row],[Month]]&amp;" "&amp;Player_1[[#This Row],[Day]]&amp;", "&amp;Player_1[[#This Row],[Year]])</f>
        <v>43720</v>
      </c>
      <c r="P647" s="58">
        <f>COUNTIFS(A:A,Player_1[[#This Row],[Tournament]],E:E,Player_1[[#This Row],[Round]])</f>
        <v>1</v>
      </c>
      <c r="Q647" s="58" t="str">
        <f t="shared" si="10"/>
        <v>2019 DGPT - Discraft's Green Mountain Championship @ Smugglers' Notch Resort</v>
      </c>
      <c r="R647" s="58">
        <f>SUMIFS('Player 2 Rounds'!F:F,'Player 2 Rounds'!Q:Q,Q647,'Player 2 Rounds'!E:E,E647)</f>
        <v>57</v>
      </c>
      <c r="S647" s="58">
        <f>IF(AND(Player_1[[#This Row],[Opponent Score]]&gt;0,Player_1[[#This Row],[Opponent Score]]&gt;Player_1[[#This Row],[Score]],K:K=TRUE())=TRUE(),1,0)</f>
        <v>1</v>
      </c>
    </row>
    <row r="648" spans="1:19" x14ac:dyDescent="0.25">
      <c r="A648" s="58" t="s">
        <v>292</v>
      </c>
      <c r="B648" s="58" t="s">
        <v>58</v>
      </c>
      <c r="C648" s="58" t="s">
        <v>293</v>
      </c>
      <c r="D648" s="58" t="s">
        <v>17</v>
      </c>
      <c r="E648" s="58">
        <v>2</v>
      </c>
      <c r="F648">
        <v>64</v>
      </c>
      <c r="G648">
        <v>1021</v>
      </c>
      <c r="H648" s="58" t="s">
        <v>11</v>
      </c>
      <c r="I648" s="58" t="s">
        <v>11</v>
      </c>
      <c r="J648" s="58" t="b">
        <f>IF(COUNTIFS('Player 2 Rounds'!A:A,Player_1[[#This Row],[Tournament]],'Player 2 Rounds'!C:C,Player_1[[#This Row],[Date]])&gt;0,TRUE(),FALSE())</f>
        <v>1</v>
      </c>
      <c r="K648" s="58" t="b">
        <f>IF(COUNTIFS('Player 2 Rounds'!A:A,Player_1[[#This Row],[Tournament]],'Player 2 Rounds'!C:C,Player_1[[#This Row],[Date]],'Player 2 Rounds'!D:D,Player_1[[#This Row],[Division]])&gt;0,TRUE(),FALSE())</f>
        <v>1</v>
      </c>
      <c r="L648" s="58" t="str">
        <f>RIGHT(Player_1[[#This Row],[Date]],4)</f>
        <v>2018</v>
      </c>
      <c r="M648" s="58" t="str">
        <f>LEFT(Player_1[[#This Row],[Date]],FIND("-",Player_1[[#This Row],[Date]],1)-1)</f>
        <v>12</v>
      </c>
      <c r="N648" s="58" t="str">
        <f>MID(Player_1[[#This Row],[Date]],FIND("-",Player_1[[#This Row],[Date]],1)+1,3)</f>
        <v>Oct</v>
      </c>
      <c r="O648" s="5">
        <f>DATEVALUE(Player_1[[#This Row],[Month]]&amp;" "&amp;Player_1[[#This Row],[Day]]&amp;", "&amp;Player_1[[#This Row],[Year]])</f>
        <v>43385</v>
      </c>
      <c r="P648" s="58">
        <f>COUNTIFS(A:A,Player_1[[#This Row],[Tournament]],E:E,Player_1[[#This Row],[Round]])</f>
        <v>1</v>
      </c>
      <c r="Q648" s="58" t="str">
        <f t="shared" si="10"/>
        <v>2018 The Ed Headrick Disc Golf Hall of Fame Classic presented by REC TEC Grills - National Tour Finale</v>
      </c>
      <c r="R648" s="58">
        <f>SUMIFS('Player 2 Rounds'!F:F,'Player 2 Rounds'!Q:Q,Q648,'Player 2 Rounds'!E:E,E648)</f>
        <v>57</v>
      </c>
      <c r="S648" s="58">
        <f>IF(AND(Player_1[[#This Row],[Opponent Score]]&gt;0,Player_1[[#This Row],[Opponent Score]]&gt;Player_1[[#This Row],[Score]],K:K=TRUE())=TRUE(),1,0)</f>
        <v>0</v>
      </c>
    </row>
    <row r="649" spans="1:19" x14ac:dyDescent="0.25">
      <c r="A649" s="58" t="s">
        <v>888</v>
      </c>
      <c r="B649" s="58" t="s">
        <v>9</v>
      </c>
      <c r="C649" s="58" t="s">
        <v>889</v>
      </c>
      <c r="D649" s="58" t="s">
        <v>17</v>
      </c>
      <c r="E649" s="58">
        <v>2</v>
      </c>
      <c r="F649">
        <v>49</v>
      </c>
      <c r="G649">
        <v>1054</v>
      </c>
      <c r="H649" s="58" t="s">
        <v>11</v>
      </c>
      <c r="I649" s="58" t="s">
        <v>11</v>
      </c>
      <c r="J649" s="58" t="b">
        <f>IF(COUNTIFS('Player 2 Rounds'!A:A,Player_1[[#This Row],[Tournament]],'Player 2 Rounds'!C:C,Player_1[[#This Row],[Date]])&gt;0,TRUE(),FALSE())</f>
        <v>0</v>
      </c>
      <c r="K649" s="58" t="b">
        <f>IF(COUNTIFS('Player 2 Rounds'!A:A,Player_1[[#This Row],[Tournament]],'Player 2 Rounds'!C:C,Player_1[[#This Row],[Date]],'Player 2 Rounds'!D:D,Player_1[[#This Row],[Division]])&gt;0,TRUE(),FALSE())</f>
        <v>0</v>
      </c>
      <c r="L649" s="58" t="str">
        <f>RIGHT(Player_1[[#This Row],[Date]],4)</f>
        <v>2016</v>
      </c>
      <c r="M649" s="58" t="str">
        <f>LEFT(Player_1[[#This Row],[Date]],FIND("-",Player_1[[#This Row],[Date]],1)-1)</f>
        <v>15</v>
      </c>
      <c r="N649" s="58" t="str">
        <f>MID(Player_1[[#This Row],[Date]],FIND("-",Player_1[[#This Row],[Date]],1)+1,3)</f>
        <v>Jul</v>
      </c>
      <c r="O649" s="5">
        <f>DATEVALUE(Player_1[[#This Row],[Month]]&amp;" "&amp;Player_1[[#This Row],[Day]]&amp;", "&amp;Player_1[[#This Row],[Year]])</f>
        <v>42566</v>
      </c>
      <c r="P649" s="58">
        <f>COUNTIFS(A:A,Player_1[[#This Row],[Tournament]],E:E,Player_1[[#This Row],[Round]])</f>
        <v>1</v>
      </c>
      <c r="Q649" s="58" t="str">
        <f t="shared" si="10"/>
        <v>2016 EuroTour #5 - Estonian Open</v>
      </c>
      <c r="R649" s="58">
        <f>SUMIFS('Player 2 Rounds'!F:F,'Player 2 Rounds'!Q:Q,Q649,'Player 2 Rounds'!E:E,E649)</f>
        <v>0</v>
      </c>
      <c r="S649" s="58">
        <f>IF(AND(Player_1[[#This Row],[Opponent Score]]&gt;0,Player_1[[#This Row],[Opponent Score]]&gt;Player_1[[#This Row],[Score]],K:K=TRUE())=TRUE(),1,0)</f>
        <v>0</v>
      </c>
    </row>
    <row r="650" spans="1:19" x14ac:dyDescent="0.25">
      <c r="A650" s="58" t="s">
        <v>886</v>
      </c>
      <c r="B650" s="58" t="s">
        <v>9</v>
      </c>
      <c r="C650" s="58" t="s">
        <v>887</v>
      </c>
      <c r="D650" s="58" t="s">
        <v>17</v>
      </c>
      <c r="E650" s="58">
        <v>2</v>
      </c>
      <c r="F650">
        <v>46</v>
      </c>
      <c r="G650">
        <v>1043</v>
      </c>
      <c r="H650" s="58" t="s">
        <v>11</v>
      </c>
      <c r="I650" s="58" t="s">
        <v>11</v>
      </c>
      <c r="J650" s="58" t="b">
        <f>IF(COUNTIFS('Player 2 Rounds'!A:A,Player_1[[#This Row],[Tournament]],'Player 2 Rounds'!C:C,Player_1[[#This Row],[Date]])&gt;0,TRUE(),FALSE())</f>
        <v>0</v>
      </c>
      <c r="K650" s="58" t="b">
        <f>IF(COUNTIFS('Player 2 Rounds'!A:A,Player_1[[#This Row],[Tournament]],'Player 2 Rounds'!C:C,Player_1[[#This Row],[Date]],'Player 2 Rounds'!D:D,Player_1[[#This Row],[Division]])&gt;0,TRUE(),FALSE())</f>
        <v>0</v>
      </c>
      <c r="L650" s="58" t="str">
        <f>RIGHT(Player_1[[#This Row],[Date]],4)</f>
        <v>2016</v>
      </c>
      <c r="M650" s="58" t="str">
        <f>LEFT(Player_1[[#This Row],[Date]],FIND("-",Player_1[[#This Row],[Date]],1)-1)</f>
        <v>8</v>
      </c>
      <c r="N650" s="58" t="str">
        <f>MID(Player_1[[#This Row],[Date]],FIND("-",Player_1[[#This Row],[Date]],1)+1,3)</f>
        <v>Jul</v>
      </c>
      <c r="O650" s="5">
        <f>DATEVALUE(Player_1[[#This Row],[Month]]&amp;" "&amp;Player_1[[#This Row],[Day]]&amp;", "&amp;Player_1[[#This Row],[Year]])</f>
        <v>42559</v>
      </c>
      <c r="P650" s="58">
        <f>COUNTIFS(A:A,Player_1[[#This Row],[Tournament]],E:E,Player_1[[#This Row],[Round]])</f>
        <v>1</v>
      </c>
      <c r="Q650" s="58" t="str">
        <f t="shared" si="10"/>
        <v>2016 Legacy Discs Silver Cup XVI Pro Tour presented by Rollin' Ridge</v>
      </c>
      <c r="R650" s="58">
        <f>SUMIFS('Player 2 Rounds'!F:F,'Player 2 Rounds'!Q:Q,Q650,'Player 2 Rounds'!E:E,E650)</f>
        <v>0</v>
      </c>
      <c r="S650" s="58">
        <f>IF(AND(Player_1[[#This Row],[Opponent Score]]&gt;0,Player_1[[#This Row],[Opponent Score]]&gt;Player_1[[#This Row],[Score]],K:K=TRUE())=TRUE(),1,0)</f>
        <v>0</v>
      </c>
    </row>
    <row r="651" spans="1:19" x14ac:dyDescent="0.25">
      <c r="A651" s="58" t="s">
        <v>462</v>
      </c>
      <c r="B651" s="58" t="s">
        <v>58</v>
      </c>
      <c r="C651" s="58" t="s">
        <v>463</v>
      </c>
      <c r="D651" s="58" t="s">
        <v>17</v>
      </c>
      <c r="E651" s="58">
        <v>2</v>
      </c>
      <c r="F651">
        <v>56</v>
      </c>
      <c r="G651">
        <v>1031</v>
      </c>
      <c r="H651" s="58" t="s">
        <v>11</v>
      </c>
      <c r="I651" s="58" t="s">
        <v>11</v>
      </c>
      <c r="J651" s="58" t="b">
        <f>IF(COUNTIFS('Player 2 Rounds'!A:A,Player_1[[#This Row],[Tournament]],'Player 2 Rounds'!C:C,Player_1[[#This Row],[Date]])&gt;0,TRUE(),FALSE())</f>
        <v>1</v>
      </c>
      <c r="K651" s="58" t="b">
        <f>IF(COUNTIFS('Player 2 Rounds'!A:A,Player_1[[#This Row],[Tournament]],'Player 2 Rounds'!C:C,Player_1[[#This Row],[Date]],'Player 2 Rounds'!D:D,Player_1[[#This Row],[Division]])&gt;0,TRUE(),FALSE())</f>
        <v>1</v>
      </c>
      <c r="L651" s="58" t="str">
        <f>RIGHT(Player_1[[#This Row],[Date]],4)</f>
        <v>2016</v>
      </c>
      <c r="M651" s="58" t="str">
        <f>LEFT(Player_1[[#This Row],[Date]],FIND("-",Player_1[[#This Row],[Date]],1)-1)</f>
        <v>23</v>
      </c>
      <c r="N651" s="58" t="str">
        <f>MID(Player_1[[#This Row],[Date]],FIND("-",Player_1[[#This Row],[Date]],1)+1,3)</f>
        <v>Jun</v>
      </c>
      <c r="O651" s="5">
        <f>DATEVALUE(Player_1[[#This Row],[Month]]&amp;" "&amp;Player_1[[#This Row],[Day]]&amp;", "&amp;Player_1[[#This Row],[Year]])</f>
        <v>42544</v>
      </c>
      <c r="P651" s="58">
        <f>COUNTIFS(A:A,Player_1[[#This Row],[Tournament]],E:E,Player_1[[#This Row],[Round]])</f>
        <v>1</v>
      </c>
      <c r="Q651" s="58" t="str">
        <f t="shared" si="10"/>
        <v>2016 The Vibram Open</v>
      </c>
      <c r="R651" s="58">
        <f>SUMIFS('Player 2 Rounds'!F:F,'Player 2 Rounds'!Q:Q,Q651,'Player 2 Rounds'!E:E,E651)</f>
        <v>61</v>
      </c>
      <c r="S651" s="58">
        <f>IF(AND(Player_1[[#This Row],[Opponent Score]]&gt;0,Player_1[[#This Row],[Opponent Score]]&gt;Player_1[[#This Row],[Score]],K:K=TRUE())=TRUE(),1,0)</f>
        <v>1</v>
      </c>
    </row>
    <row r="652" spans="1:19" x14ac:dyDescent="0.25">
      <c r="A652" s="58" t="s">
        <v>685</v>
      </c>
      <c r="B652" s="58" t="s">
        <v>9</v>
      </c>
      <c r="C652" s="58" t="s">
        <v>701</v>
      </c>
      <c r="D652" s="58" t="s">
        <v>17</v>
      </c>
      <c r="E652" s="58">
        <v>2</v>
      </c>
      <c r="F652">
        <v>56</v>
      </c>
      <c r="G652">
        <v>1065</v>
      </c>
      <c r="H652" s="58" t="s">
        <v>11</v>
      </c>
      <c r="I652" s="58" t="s">
        <v>11</v>
      </c>
      <c r="J652" s="58" t="b">
        <f>IF(COUNTIFS('Player 2 Rounds'!A:A,Player_1[[#This Row],[Tournament]],'Player 2 Rounds'!C:C,Player_1[[#This Row],[Date]])&gt;0,TRUE(),FALSE())</f>
        <v>1</v>
      </c>
      <c r="K652" s="58" t="b">
        <f>IF(COUNTIFS('Player 2 Rounds'!A:A,Player_1[[#This Row],[Tournament]],'Player 2 Rounds'!C:C,Player_1[[#This Row],[Date]],'Player 2 Rounds'!D:D,Player_1[[#This Row],[Division]])&gt;0,TRUE(),FALSE())</f>
        <v>1</v>
      </c>
      <c r="L652" s="58" t="str">
        <f>RIGHT(Player_1[[#This Row],[Date]],4)</f>
        <v>2020</v>
      </c>
      <c r="M652" s="58" t="str">
        <f>LEFT(Player_1[[#This Row],[Date]],FIND("-",Player_1[[#This Row],[Date]],1)-1)</f>
        <v>26</v>
      </c>
      <c r="N652" s="58" t="str">
        <f>MID(Player_1[[#This Row],[Date]],FIND("-",Player_1[[#This Row],[Date]],1)+1,3)</f>
        <v>Jun</v>
      </c>
      <c r="O652" s="5">
        <f>DATEVALUE(Player_1[[#This Row],[Month]]&amp;" "&amp;Player_1[[#This Row],[Day]]&amp;", "&amp;Player_1[[#This Row],[Year]])</f>
        <v>44008</v>
      </c>
      <c r="P652" s="58">
        <f>COUNTIFS(A:A,Player_1[[#This Row],[Tournament]],E:E,Player_1[[#This Row],[Round]])</f>
        <v>2</v>
      </c>
      <c r="Q652" s="58" t="str">
        <f t="shared" si="10"/>
        <v>2020 DGPT - Dynamic Discs Open</v>
      </c>
      <c r="R652" s="58">
        <f>SUMIFS('Player 2 Rounds'!F:F,'Player 2 Rounds'!Q:Q,Q652,'Player 2 Rounds'!E:E,E652)</f>
        <v>53</v>
      </c>
      <c r="S652" s="58">
        <f>IF(AND(Player_1[[#This Row],[Opponent Score]]&gt;0,Player_1[[#This Row],[Opponent Score]]&gt;Player_1[[#This Row],[Score]],K:K=TRUE())=TRUE(),1,0)</f>
        <v>0</v>
      </c>
    </row>
    <row r="653" spans="1:19" x14ac:dyDescent="0.25">
      <c r="A653" s="58" t="s">
        <v>918</v>
      </c>
      <c r="B653" s="58" t="s">
        <v>9</v>
      </c>
      <c r="C653" s="58" t="s">
        <v>919</v>
      </c>
      <c r="D653" s="58" t="s">
        <v>17</v>
      </c>
      <c r="E653" s="58">
        <v>2</v>
      </c>
      <c r="F653">
        <v>63</v>
      </c>
      <c r="G653">
        <v>1037</v>
      </c>
      <c r="H653" s="58" t="s">
        <v>11</v>
      </c>
      <c r="I653" s="58" t="s">
        <v>11</v>
      </c>
      <c r="J653" s="58" t="b">
        <f>IF(COUNTIFS('Player 2 Rounds'!A:A,Player_1[[#This Row],[Tournament]],'Player 2 Rounds'!C:C,Player_1[[#This Row],[Date]])&gt;0,TRUE(),FALSE())</f>
        <v>0</v>
      </c>
      <c r="K653" s="58" t="b">
        <f>IF(COUNTIFS('Player 2 Rounds'!A:A,Player_1[[#This Row],[Tournament]],'Player 2 Rounds'!C:C,Player_1[[#This Row],[Date]],'Player 2 Rounds'!D:D,Player_1[[#This Row],[Division]])&gt;0,TRUE(),FALSE())</f>
        <v>0</v>
      </c>
      <c r="L653" s="58" t="str">
        <f>RIGHT(Player_1[[#This Row],[Date]],4)</f>
        <v>2016</v>
      </c>
      <c r="M653" s="58" t="str">
        <f>LEFT(Player_1[[#This Row],[Date]],FIND("-",Player_1[[#This Row],[Date]],1)-1)</f>
        <v>1</v>
      </c>
      <c r="N653" s="58" t="str">
        <f>MID(Player_1[[#This Row],[Date]],FIND("-",Player_1[[#This Row],[Date]],1)+1,3)</f>
        <v>Jul</v>
      </c>
      <c r="O653" s="5">
        <f>DATEVALUE(Player_1[[#This Row],[Month]]&amp;" "&amp;Player_1[[#This Row],[Day]]&amp;", "&amp;Player_1[[#This Row],[Year]])</f>
        <v>42552</v>
      </c>
      <c r="P653" s="58">
        <f>COUNTIFS(A:A,Player_1[[#This Row],[Tournament]],E:E,Player_1[[#This Row],[Round]])</f>
        <v>1</v>
      </c>
      <c r="Q653" s="58" t="str">
        <f t="shared" si="10"/>
        <v>2016 Delaware Disc Golf Challenge Sponsored by Dynamic Discs</v>
      </c>
      <c r="R653" s="58">
        <f>SUMIFS('Player 2 Rounds'!F:F,'Player 2 Rounds'!Q:Q,Q653,'Player 2 Rounds'!E:E,E653)</f>
        <v>0</v>
      </c>
      <c r="S653" s="58">
        <f>IF(AND(Player_1[[#This Row],[Opponent Score]]&gt;0,Player_1[[#This Row],[Opponent Score]]&gt;Player_1[[#This Row],[Score]],K:K=TRUE())=TRUE(),1,0)</f>
        <v>0</v>
      </c>
    </row>
    <row r="654" spans="1:19" x14ac:dyDescent="0.25">
      <c r="A654" s="58" t="s">
        <v>736</v>
      </c>
      <c r="B654" s="58" t="s">
        <v>9</v>
      </c>
      <c r="C654" s="58" t="s">
        <v>737</v>
      </c>
      <c r="D654" s="58" t="s">
        <v>17</v>
      </c>
      <c r="E654" s="58">
        <v>2</v>
      </c>
      <c r="F654">
        <v>47</v>
      </c>
      <c r="G654">
        <v>1037</v>
      </c>
      <c r="H654" s="58" t="s">
        <v>11</v>
      </c>
      <c r="I654" s="58" t="s">
        <v>11</v>
      </c>
      <c r="J654" s="58" t="b">
        <f>IF(COUNTIFS('Player 2 Rounds'!A:A,Player_1[[#This Row],[Tournament]],'Player 2 Rounds'!C:C,Player_1[[#This Row],[Date]])&gt;0,TRUE(),FALSE())</f>
        <v>1</v>
      </c>
      <c r="K654" s="58" t="b">
        <f>IF(COUNTIFS('Player 2 Rounds'!A:A,Player_1[[#This Row],[Tournament]],'Player 2 Rounds'!C:C,Player_1[[#This Row],[Date]],'Player 2 Rounds'!D:D,Player_1[[#This Row],[Division]])&gt;0,TRUE(),FALSE())</f>
        <v>1</v>
      </c>
      <c r="L654" s="58" t="str">
        <f>RIGHT(Player_1[[#This Row],[Date]],4)</f>
        <v>2020</v>
      </c>
      <c r="M654" s="58" t="str">
        <f>LEFT(Player_1[[#This Row],[Date]],FIND("-",Player_1[[#This Row],[Date]],1)-1)</f>
        <v>27</v>
      </c>
      <c r="N654" s="58" t="str">
        <f>MID(Player_1[[#This Row],[Date]],FIND("-",Player_1[[#This Row],[Date]],1)+1,3)</f>
        <v>Feb</v>
      </c>
      <c r="O654" s="5">
        <f>DATEVALUE(Player_1[[#This Row],[Month]]&amp;" "&amp;Player_1[[#This Row],[Day]]&amp;", "&amp;Player_1[[#This Row],[Year]])</f>
        <v>43888</v>
      </c>
      <c r="P654" s="58">
        <f>COUNTIFS(A:A,Player_1[[#This Row],[Tournament]],E:E,Player_1[[#This Row],[Round]])</f>
        <v>1</v>
      </c>
      <c r="Q654" s="58" t="str">
        <f t="shared" si="10"/>
        <v>2020 DGPT - The Memorial Championship presented by Discraft</v>
      </c>
      <c r="R654" s="58">
        <f>SUMIFS('Player 2 Rounds'!F:F,'Player 2 Rounds'!Q:Q,Q654,'Player 2 Rounds'!E:E,E654)</f>
        <v>44</v>
      </c>
      <c r="S654" s="58">
        <f>IF(AND(Player_1[[#This Row],[Opponent Score]]&gt;0,Player_1[[#This Row],[Opponent Score]]&gt;Player_1[[#This Row],[Score]],K:K=TRUE())=TRUE(),1,0)</f>
        <v>0</v>
      </c>
    </row>
    <row r="655" spans="1:19" x14ac:dyDescent="0.25">
      <c r="A655" s="58" t="s">
        <v>611</v>
      </c>
      <c r="B655" s="58" t="s">
        <v>9</v>
      </c>
      <c r="C655" s="58" t="s">
        <v>734</v>
      </c>
      <c r="D655" s="58" t="s">
        <v>17</v>
      </c>
      <c r="E655" s="58">
        <v>2</v>
      </c>
      <c r="F655">
        <v>60</v>
      </c>
      <c r="G655">
        <v>1010</v>
      </c>
      <c r="H655" s="58" t="s">
        <v>11</v>
      </c>
      <c r="I655" s="58" t="s">
        <v>11</v>
      </c>
      <c r="J655" s="58" t="b">
        <f>IF(COUNTIFS('Player 2 Rounds'!A:A,Player_1[[#This Row],[Tournament]],'Player 2 Rounds'!C:C,Player_1[[#This Row],[Date]])&gt;0,TRUE(),FALSE())</f>
        <v>1</v>
      </c>
      <c r="K655" s="58" t="b">
        <f>IF(COUNTIFS('Player 2 Rounds'!A:A,Player_1[[#This Row],[Tournament]],'Player 2 Rounds'!C:C,Player_1[[#This Row],[Date]],'Player 2 Rounds'!D:D,Player_1[[#This Row],[Division]])&gt;0,TRUE(),FALSE())</f>
        <v>1</v>
      </c>
      <c r="L655" s="58" t="str">
        <f>RIGHT(Player_1[[#This Row],[Date]],4)</f>
        <v>2020</v>
      </c>
      <c r="M655" s="58" t="str">
        <f>LEFT(Player_1[[#This Row],[Date]],FIND("-",Player_1[[#This Row],[Date]],1)-1)</f>
        <v>12</v>
      </c>
      <c r="N655" s="58" t="str">
        <f>MID(Player_1[[#This Row],[Date]],FIND("-",Player_1[[#This Row],[Date]],1)+1,3)</f>
        <v>Mar</v>
      </c>
      <c r="O655" s="5">
        <f>DATEVALUE(Player_1[[#This Row],[Month]]&amp;" "&amp;Player_1[[#This Row],[Day]]&amp;", "&amp;Player_1[[#This Row],[Year]])</f>
        <v>43902</v>
      </c>
      <c r="P655" s="58">
        <f>COUNTIFS(A:A,Player_1[[#This Row],[Tournament]],E:E,Player_1[[#This Row],[Round]])</f>
        <v>3</v>
      </c>
      <c r="Q655" s="58" t="str">
        <f t="shared" si="10"/>
        <v>2020 DGPT - Waco Annual Charity Open presented by Prodigy Disc</v>
      </c>
      <c r="R655" s="58">
        <f>SUMIFS('Player 2 Rounds'!F:F,'Player 2 Rounds'!Q:Q,Q655,'Player 2 Rounds'!E:E,E655)</f>
        <v>57</v>
      </c>
      <c r="S655" s="58">
        <f>IF(AND(Player_1[[#This Row],[Opponent Score]]&gt;0,Player_1[[#This Row],[Opponent Score]]&gt;Player_1[[#This Row],[Score]],K:K=TRUE())=TRUE(),1,0)</f>
        <v>0</v>
      </c>
    </row>
    <row r="656" spans="1:19" x14ac:dyDescent="0.25">
      <c r="A656" s="58" t="s">
        <v>458</v>
      </c>
      <c r="B656" s="58" t="s">
        <v>13</v>
      </c>
      <c r="C656" s="58" t="s">
        <v>459</v>
      </c>
      <c r="D656" s="58" t="s">
        <v>17</v>
      </c>
      <c r="E656" s="58">
        <v>2</v>
      </c>
      <c r="F656">
        <v>55</v>
      </c>
      <c r="G656">
        <v>1053</v>
      </c>
      <c r="H656" s="58" t="s">
        <v>11</v>
      </c>
      <c r="I656" s="58" t="s">
        <v>11</v>
      </c>
      <c r="J656" s="58" t="b">
        <f>IF(COUNTIFS('Player 2 Rounds'!A:A,Player_1[[#This Row],[Tournament]],'Player 2 Rounds'!C:C,Player_1[[#This Row],[Date]])&gt;0,TRUE(),FALSE())</f>
        <v>1</v>
      </c>
      <c r="K656" s="58" t="b">
        <f>IF(COUNTIFS('Player 2 Rounds'!A:A,Player_1[[#This Row],[Tournament]],'Player 2 Rounds'!C:C,Player_1[[#This Row],[Date]],'Player 2 Rounds'!D:D,Player_1[[#This Row],[Division]])&gt;0,TRUE(),FALSE())</f>
        <v>1</v>
      </c>
      <c r="L656" s="58" t="str">
        <f>RIGHT(Player_1[[#This Row],[Date]],4)</f>
        <v>2016</v>
      </c>
      <c r="M656" s="58" t="str">
        <f>LEFT(Player_1[[#This Row],[Date]],FIND("-",Player_1[[#This Row],[Date]],1)-1)</f>
        <v>21</v>
      </c>
      <c r="N656" s="58" t="str">
        <f>MID(Player_1[[#This Row],[Date]],FIND("-",Player_1[[#This Row],[Date]],1)+1,3)</f>
        <v>Jul</v>
      </c>
      <c r="O656" s="5">
        <f>DATEVALUE(Player_1[[#This Row],[Month]]&amp;" "&amp;Player_1[[#This Row],[Day]]&amp;", "&amp;Player_1[[#This Row],[Year]])</f>
        <v>42572</v>
      </c>
      <c r="P656" s="58">
        <f>COUNTIFS(A:A,Player_1[[#This Row],[Tournament]],E:E,Player_1[[#This Row],[Round]])</f>
        <v>1</v>
      </c>
      <c r="Q656" s="58" t="str">
        <f t="shared" si="10"/>
        <v>2016 European Masters - Disc Golf World Tour #4</v>
      </c>
      <c r="R656" s="58">
        <f>SUMIFS('Player 2 Rounds'!F:F,'Player 2 Rounds'!Q:Q,Q656,'Player 2 Rounds'!E:E,E656)</f>
        <v>54</v>
      </c>
      <c r="S656" s="58">
        <f>IF(AND(Player_1[[#This Row],[Opponent Score]]&gt;0,Player_1[[#This Row],[Opponent Score]]&gt;Player_1[[#This Row],[Score]],K:K=TRUE())=TRUE(),1,0)</f>
        <v>0</v>
      </c>
    </row>
    <row r="657" spans="1:19" x14ac:dyDescent="0.25">
      <c r="A657" s="58" t="s">
        <v>708</v>
      </c>
      <c r="B657" s="58" t="s">
        <v>13</v>
      </c>
      <c r="C657" s="58" t="s">
        <v>709</v>
      </c>
      <c r="D657" s="58" t="s">
        <v>17</v>
      </c>
      <c r="E657" s="58">
        <v>2</v>
      </c>
      <c r="F657">
        <v>61</v>
      </c>
      <c r="G657">
        <v>1036</v>
      </c>
      <c r="H657" s="58" t="s">
        <v>11</v>
      </c>
      <c r="I657" s="58" t="s">
        <v>11</v>
      </c>
      <c r="J657" s="58" t="b">
        <f>IF(COUNTIFS('Player 2 Rounds'!A:A,Player_1[[#This Row],[Tournament]],'Player 2 Rounds'!C:C,Player_1[[#This Row],[Date]])&gt;0,TRUE(),FALSE())</f>
        <v>1</v>
      </c>
      <c r="K657" s="58" t="b">
        <f>IF(COUNTIFS('Player 2 Rounds'!A:A,Player_1[[#This Row],[Tournament]],'Player 2 Rounds'!C:C,Player_1[[#This Row],[Date]],'Player 2 Rounds'!D:D,Player_1[[#This Row],[Division]])&gt;0,TRUE(),FALSE())</f>
        <v>1</v>
      </c>
      <c r="L657" s="58" t="str">
        <f>RIGHT(Player_1[[#This Row],[Date]],4)</f>
        <v>2019</v>
      </c>
      <c r="M657" s="58" t="str">
        <f>LEFT(Player_1[[#This Row],[Date]],FIND("-",Player_1[[#This Row],[Date]],1)-1)</f>
        <v>13</v>
      </c>
      <c r="N657" s="58" t="str">
        <f>MID(Player_1[[#This Row],[Date]],FIND("-",Player_1[[#This Row],[Date]],1)+1,3)</f>
        <v>Aug</v>
      </c>
      <c r="O657" s="5">
        <f>DATEVALUE(Player_1[[#This Row],[Month]]&amp;" "&amp;Player_1[[#This Row],[Day]]&amp;", "&amp;Player_1[[#This Row],[Year]])</f>
        <v>43690</v>
      </c>
      <c r="P657" s="58">
        <f>COUNTIFS(A:A,Player_1[[#This Row],[Tournament]],E:E,Player_1[[#This Row],[Round]])</f>
        <v>1</v>
      </c>
      <c r="Q657" s="58" t="str">
        <f t="shared" si="10"/>
        <v>2019 PDGA Professional Disc Golf World Championships</v>
      </c>
      <c r="R657" s="58">
        <f>SUMIFS('Player 2 Rounds'!F:F,'Player 2 Rounds'!Q:Q,Q657,'Player 2 Rounds'!E:E,E657)</f>
        <v>53</v>
      </c>
      <c r="S657" s="58">
        <f>IF(AND(Player_1[[#This Row],[Opponent Score]]&gt;0,Player_1[[#This Row],[Opponent Score]]&gt;Player_1[[#This Row],[Score]],K:K=TRUE())=TRUE(),1,0)</f>
        <v>0</v>
      </c>
    </row>
    <row r="658" spans="1:19" x14ac:dyDescent="0.25">
      <c r="A658" s="58" t="s">
        <v>234</v>
      </c>
      <c r="B658" s="58" t="s">
        <v>58</v>
      </c>
      <c r="C658" s="58" t="s">
        <v>291</v>
      </c>
      <c r="D658" s="58" t="s">
        <v>17</v>
      </c>
      <c r="E658" s="58">
        <v>2</v>
      </c>
      <c r="F658">
        <v>57</v>
      </c>
      <c r="G658">
        <v>1021</v>
      </c>
      <c r="H658" s="58" t="s">
        <v>11</v>
      </c>
      <c r="I658" s="58" t="s">
        <v>11</v>
      </c>
      <c r="J658" s="58" t="b">
        <f>IF(COUNTIFS('Player 2 Rounds'!A:A,Player_1[[#This Row],[Tournament]],'Player 2 Rounds'!C:C,Player_1[[#This Row],[Date]])&gt;0,TRUE(),FALSE())</f>
        <v>1</v>
      </c>
      <c r="K658" s="58" t="b">
        <f>IF(COUNTIFS('Player 2 Rounds'!A:A,Player_1[[#This Row],[Tournament]],'Player 2 Rounds'!C:C,Player_1[[#This Row],[Date]],'Player 2 Rounds'!D:D,Player_1[[#This Row],[Division]])&gt;0,TRUE(),FALSE())</f>
        <v>1</v>
      </c>
      <c r="L658" s="58" t="str">
        <f>RIGHT(Player_1[[#This Row],[Date]],4)</f>
        <v>2019</v>
      </c>
      <c r="M658" s="58" t="str">
        <f>LEFT(Player_1[[#This Row],[Date]],FIND("-",Player_1[[#This Row],[Date]],1)-1)</f>
        <v>21</v>
      </c>
      <c r="N658" s="58" t="str">
        <f>MID(Player_1[[#This Row],[Date]],FIND("-",Player_1[[#This Row],[Date]],1)+1,3)</f>
        <v>Feb</v>
      </c>
      <c r="O658" s="5">
        <f>DATEVALUE(Player_1[[#This Row],[Month]]&amp;" "&amp;Player_1[[#This Row],[Day]]&amp;", "&amp;Player_1[[#This Row],[Year]])</f>
        <v>43517</v>
      </c>
      <c r="P658" s="58">
        <f>COUNTIFS(A:A,Player_1[[#This Row],[Tournament]],E:E,Player_1[[#This Row],[Round]])</f>
        <v>2</v>
      </c>
      <c r="Q658" s="58" t="str">
        <f t="shared" si="10"/>
        <v>2019 Las Vegas Challenge presented by Innova Champion Discs - National Tour</v>
      </c>
      <c r="R658" s="58">
        <f>SUMIFS('Player 2 Rounds'!F:F,'Player 2 Rounds'!Q:Q,Q658,'Player 2 Rounds'!E:E,E658)</f>
        <v>54</v>
      </c>
      <c r="S658" s="58">
        <f>IF(AND(Player_1[[#This Row],[Opponent Score]]&gt;0,Player_1[[#This Row],[Opponent Score]]&gt;Player_1[[#This Row],[Score]],K:K=TRUE())=TRUE(),1,0)</f>
        <v>0</v>
      </c>
    </row>
    <row r="659" spans="1:19" x14ac:dyDescent="0.25">
      <c r="A659" s="58" t="s">
        <v>246</v>
      </c>
      <c r="B659" s="58" t="s">
        <v>9</v>
      </c>
      <c r="C659" s="58" t="s">
        <v>247</v>
      </c>
      <c r="D659" s="58" t="s">
        <v>17</v>
      </c>
      <c r="E659" s="58">
        <v>2</v>
      </c>
      <c r="F659">
        <v>57</v>
      </c>
      <c r="G659">
        <v>1034</v>
      </c>
      <c r="H659" s="58" t="s">
        <v>11</v>
      </c>
      <c r="I659" s="58" t="s">
        <v>11</v>
      </c>
      <c r="J659" s="58" t="b">
        <f>IF(COUNTIFS('Player 2 Rounds'!A:A,Player_1[[#This Row],[Tournament]],'Player 2 Rounds'!C:C,Player_1[[#This Row],[Date]])&gt;0,TRUE(),FALSE())</f>
        <v>1</v>
      </c>
      <c r="K659" s="58" t="b">
        <f>IF(COUNTIFS('Player 2 Rounds'!A:A,Player_1[[#This Row],[Tournament]],'Player 2 Rounds'!C:C,Player_1[[#This Row],[Date]],'Player 2 Rounds'!D:D,Player_1[[#This Row],[Division]])&gt;0,TRUE(),FALSE())</f>
        <v>1</v>
      </c>
      <c r="L659" s="58" t="str">
        <f>RIGHT(Player_1[[#This Row],[Date]],4)</f>
        <v>2017</v>
      </c>
      <c r="M659" s="58" t="str">
        <f>LEFT(Player_1[[#This Row],[Date]],FIND("-",Player_1[[#This Row],[Date]],1)-1)</f>
        <v>12</v>
      </c>
      <c r="N659" s="58" t="str">
        <f>MID(Player_1[[#This Row],[Date]],FIND("-",Player_1[[#This Row],[Date]],1)+1,3)</f>
        <v>May</v>
      </c>
      <c r="O659" s="5">
        <f>DATEVALUE(Player_1[[#This Row],[Month]]&amp;" "&amp;Player_1[[#This Row],[Day]]&amp;", "&amp;Player_1[[#This Row],[Year]])</f>
        <v>42867</v>
      </c>
      <c r="P659" s="58">
        <f>COUNTIFS(A:A,Player_1[[#This Row],[Tournament]],E:E,Player_1[[#This Row],[Round]])</f>
        <v>1</v>
      </c>
      <c r="Q659" s="58" t="str">
        <f t="shared" si="10"/>
        <v>Konopiště Open 2017 - Disc Golf World Tour #2</v>
      </c>
      <c r="R659" s="58">
        <f>SUMIFS('Player 2 Rounds'!F:F,'Player 2 Rounds'!Q:Q,Q659,'Player 2 Rounds'!E:E,E659)</f>
        <v>52</v>
      </c>
      <c r="S659" s="58">
        <f>IF(AND(Player_1[[#This Row],[Opponent Score]]&gt;0,Player_1[[#This Row],[Opponent Score]]&gt;Player_1[[#This Row],[Score]],K:K=TRUE())=TRUE(),1,0)</f>
        <v>0</v>
      </c>
    </row>
    <row r="660" spans="1:19" x14ac:dyDescent="0.25">
      <c r="A660" s="58" t="s">
        <v>240</v>
      </c>
      <c r="B660" s="58" t="s">
        <v>9</v>
      </c>
      <c r="C660" s="58" t="s">
        <v>495</v>
      </c>
      <c r="D660" s="58" t="s">
        <v>17</v>
      </c>
      <c r="E660" s="58">
        <v>2</v>
      </c>
      <c r="F660">
        <v>52</v>
      </c>
      <c r="G660">
        <v>1016</v>
      </c>
      <c r="H660" s="58" t="s">
        <v>11</v>
      </c>
      <c r="I660" s="58" t="s">
        <v>11</v>
      </c>
      <c r="J660" s="58" t="b">
        <f>IF(COUNTIFS('Player 2 Rounds'!A:A,Player_1[[#This Row],[Tournament]],'Player 2 Rounds'!C:C,Player_1[[#This Row],[Date]])&gt;0,TRUE(),FALSE())</f>
        <v>1</v>
      </c>
      <c r="K660" s="58" t="b">
        <f>IF(COUNTIFS('Player 2 Rounds'!A:A,Player_1[[#This Row],[Tournament]],'Player 2 Rounds'!C:C,Player_1[[#This Row],[Date]],'Player 2 Rounds'!D:D,Player_1[[#This Row],[Division]])&gt;0,TRUE(),FALSE())</f>
        <v>1</v>
      </c>
      <c r="L660" s="58" t="str">
        <f>RIGHT(Player_1[[#This Row],[Date]],4)</f>
        <v>2016</v>
      </c>
      <c r="M660" s="58" t="str">
        <f>LEFT(Player_1[[#This Row],[Date]],FIND("-",Player_1[[#This Row],[Date]],1)-1)</f>
        <v>18</v>
      </c>
      <c r="N660" s="58" t="str">
        <f>MID(Player_1[[#This Row],[Date]],FIND("-",Player_1[[#This Row],[Date]],1)+1,3)</f>
        <v>Aug</v>
      </c>
      <c r="O660" s="5">
        <f>DATEVALUE(Player_1[[#This Row],[Month]]&amp;" "&amp;Player_1[[#This Row],[Day]]&amp;", "&amp;Player_1[[#This Row],[Year]])</f>
        <v>42600</v>
      </c>
      <c r="P660" s="58">
        <f>COUNTIFS(A:A,Player_1[[#This Row],[Tournament]],E:E,Player_1[[#This Row],[Round]])</f>
        <v>3</v>
      </c>
      <c r="Q660" s="58" t="str">
        <f t="shared" si="10"/>
        <v>2016 Ledgestone Insurance Open presented by Discraft</v>
      </c>
      <c r="R660" s="58">
        <f>SUMIFS('Player 2 Rounds'!F:F,'Player 2 Rounds'!Q:Q,Q660,'Player 2 Rounds'!E:E,E660)</f>
        <v>49</v>
      </c>
      <c r="S660" s="58">
        <f>IF(AND(Player_1[[#This Row],[Opponent Score]]&gt;0,Player_1[[#This Row],[Opponent Score]]&gt;Player_1[[#This Row],[Score]],K:K=TRUE())=TRUE(),1,0)</f>
        <v>0</v>
      </c>
    </row>
    <row r="661" spans="1:19" x14ac:dyDescent="0.25">
      <c r="A661" s="58" t="s">
        <v>86</v>
      </c>
      <c r="B661" s="58" t="s">
        <v>13</v>
      </c>
      <c r="C661" s="58" t="s">
        <v>702</v>
      </c>
      <c r="D661" s="58" t="s">
        <v>17</v>
      </c>
      <c r="E661" s="58">
        <v>2</v>
      </c>
      <c r="F661">
        <v>53</v>
      </c>
      <c r="G661">
        <v>1069</v>
      </c>
      <c r="H661" s="58" t="s">
        <v>11</v>
      </c>
      <c r="I661" s="58" t="s">
        <v>11</v>
      </c>
      <c r="J661" s="58" t="b">
        <f>IF(COUNTIFS('Player 2 Rounds'!A:A,Player_1[[#This Row],[Tournament]],'Player 2 Rounds'!C:C,Player_1[[#This Row],[Date]])&gt;0,TRUE(),FALSE())</f>
        <v>1</v>
      </c>
      <c r="K661" s="58" t="b">
        <f>IF(COUNTIFS('Player 2 Rounds'!A:A,Player_1[[#This Row],[Tournament]],'Player 2 Rounds'!C:C,Player_1[[#This Row],[Date]],'Player 2 Rounds'!D:D,Player_1[[#This Row],[Division]])&gt;0,TRUE(),FALSE())</f>
        <v>1</v>
      </c>
      <c r="L661" s="58" t="str">
        <f>RIGHT(Player_1[[#This Row],[Date]],4)</f>
        <v>2019</v>
      </c>
      <c r="M661" s="58" t="str">
        <f>LEFT(Player_1[[#This Row],[Date]],FIND("-",Player_1[[#This Row],[Date]],1)-1)</f>
        <v>18</v>
      </c>
      <c r="N661" s="58" t="str">
        <f>MID(Player_1[[#This Row],[Date]],FIND("-",Player_1[[#This Row],[Date]],1)+1,3)</f>
        <v>Jul</v>
      </c>
      <c r="O661" s="5">
        <f>DATEVALUE(Player_1[[#This Row],[Month]]&amp;" "&amp;Player_1[[#This Row],[Day]]&amp;", "&amp;Player_1[[#This Row],[Year]])</f>
        <v>43664</v>
      </c>
      <c r="P661" s="58">
        <f>COUNTIFS(A:A,Player_1[[#This Row],[Tournament]],E:E,Player_1[[#This Row],[Round]])</f>
        <v>4</v>
      </c>
      <c r="Q661" s="58" t="str">
        <f t="shared" si="10"/>
        <v>2019 European Open</v>
      </c>
      <c r="R661" s="58">
        <f>SUMIFS('Player 2 Rounds'!F:F,'Player 2 Rounds'!Q:Q,Q661,'Player 2 Rounds'!E:E,E661)</f>
        <v>54</v>
      </c>
      <c r="S661" s="58">
        <f>IF(AND(Player_1[[#This Row],[Opponent Score]]&gt;0,Player_1[[#This Row],[Opponent Score]]&gt;Player_1[[#This Row],[Score]],K:K=TRUE())=TRUE(),1,0)</f>
        <v>1</v>
      </c>
    </row>
    <row r="662" spans="1:19" x14ac:dyDescent="0.25">
      <c r="A662" s="58" t="s">
        <v>272</v>
      </c>
      <c r="B662" s="58" t="s">
        <v>58</v>
      </c>
      <c r="C662" s="58" t="s">
        <v>273</v>
      </c>
      <c r="D662" s="58" t="s">
        <v>17</v>
      </c>
      <c r="E662" s="58">
        <v>2</v>
      </c>
      <c r="F662">
        <v>65</v>
      </c>
      <c r="G662">
        <v>1047</v>
      </c>
      <c r="H662" s="58" t="s">
        <v>11</v>
      </c>
      <c r="I662" s="58" t="s">
        <v>11</v>
      </c>
      <c r="J662" s="58" t="b">
        <f>IF(COUNTIFS('Player 2 Rounds'!A:A,Player_1[[#This Row],[Tournament]],'Player 2 Rounds'!C:C,Player_1[[#This Row],[Date]])&gt;0,TRUE(),FALSE())</f>
        <v>1</v>
      </c>
      <c r="K662" s="58" t="b">
        <f>IF(COUNTIFS('Player 2 Rounds'!A:A,Player_1[[#This Row],[Tournament]],'Player 2 Rounds'!C:C,Player_1[[#This Row],[Date]],'Player 2 Rounds'!D:D,Player_1[[#This Row],[Division]])&gt;0,TRUE(),FALSE())</f>
        <v>1</v>
      </c>
      <c r="L662" s="58" t="str">
        <f>RIGHT(Player_1[[#This Row],[Date]],4)</f>
        <v>2017</v>
      </c>
      <c r="M662" s="58" t="str">
        <f>LEFT(Player_1[[#This Row],[Date]],FIND("-",Player_1[[#This Row],[Date]],1)-1)</f>
        <v>19</v>
      </c>
      <c r="N662" s="58" t="str">
        <f>MID(Player_1[[#This Row],[Date]],FIND("-",Player_1[[#This Row],[Date]],1)+1,3)</f>
        <v>May</v>
      </c>
      <c r="O662" s="5">
        <f>DATEVALUE(Player_1[[#This Row],[Month]]&amp;" "&amp;Player_1[[#This Row],[Day]]&amp;", "&amp;Player_1[[#This Row],[Year]])</f>
        <v>42874</v>
      </c>
      <c r="P662" s="58">
        <f>COUNTIFS(A:A,Player_1[[#This Row],[Tournament]],E:E,Player_1[[#This Row],[Round]])</f>
        <v>1</v>
      </c>
      <c r="Q662" s="58" t="str">
        <f t="shared" si="10"/>
        <v>2017 Masters Cup presented by Innova Disc Golf - Pro</v>
      </c>
      <c r="R662" s="58">
        <f>SUMIFS('Player 2 Rounds'!F:F,'Player 2 Rounds'!Q:Q,Q662,'Player 2 Rounds'!E:E,E662)</f>
        <v>61</v>
      </c>
      <c r="S662" s="58">
        <f>IF(AND(Player_1[[#This Row],[Opponent Score]]&gt;0,Player_1[[#This Row],[Opponent Score]]&gt;Player_1[[#This Row],[Score]],K:K=TRUE())=TRUE(),1,0)</f>
        <v>0</v>
      </c>
    </row>
    <row r="663" spans="1:19" x14ac:dyDescent="0.25">
      <c r="A663" s="58" t="s">
        <v>464</v>
      </c>
      <c r="B663" s="58" t="s">
        <v>9</v>
      </c>
      <c r="C663" s="58" t="s">
        <v>465</v>
      </c>
      <c r="D663" s="58" t="s">
        <v>17</v>
      </c>
      <c r="E663" s="58">
        <v>2</v>
      </c>
      <c r="F663">
        <v>59</v>
      </c>
      <c r="G663">
        <v>1065</v>
      </c>
      <c r="H663" s="58" t="s">
        <v>11</v>
      </c>
      <c r="I663" s="58" t="s">
        <v>11</v>
      </c>
      <c r="J663" s="58" t="b">
        <f>IF(COUNTIFS('Player 2 Rounds'!A:A,Player_1[[#This Row],[Tournament]],'Player 2 Rounds'!C:C,Player_1[[#This Row],[Date]])&gt;0,TRUE(),FALSE())</f>
        <v>1</v>
      </c>
      <c r="K663" s="58" t="b">
        <f>IF(COUNTIFS('Player 2 Rounds'!A:A,Player_1[[#This Row],[Tournament]],'Player 2 Rounds'!C:C,Player_1[[#This Row],[Date]],'Player 2 Rounds'!D:D,Player_1[[#This Row],[Division]])&gt;0,TRUE(),FALSE())</f>
        <v>1</v>
      </c>
      <c r="L663" s="58" t="str">
        <f>RIGHT(Player_1[[#This Row],[Date]],4)</f>
        <v>2016</v>
      </c>
      <c r="M663" s="58" t="str">
        <f>LEFT(Player_1[[#This Row],[Date]],FIND("-",Player_1[[#This Row],[Date]],1)-1)</f>
        <v>29</v>
      </c>
      <c r="N663" s="58" t="str">
        <f>MID(Player_1[[#This Row],[Date]],FIND("-",Player_1[[#This Row],[Date]],1)+1,3)</f>
        <v>Jul</v>
      </c>
      <c r="O663" s="5">
        <f>DATEVALUE(Player_1[[#This Row],[Month]]&amp;" "&amp;Player_1[[#This Row],[Day]]&amp;", "&amp;Player_1[[#This Row],[Year]])</f>
        <v>42580</v>
      </c>
      <c r="P663" s="58">
        <f>COUNTIFS(A:A,Player_1[[#This Row],[Tournament]],E:E,Player_1[[#This Row],[Round]])</f>
        <v>1</v>
      </c>
      <c r="Q663" s="58" t="str">
        <f t="shared" si="10"/>
        <v>2016 The Majestic</v>
      </c>
      <c r="R663" s="58">
        <f>SUMIFS('Player 2 Rounds'!F:F,'Player 2 Rounds'!Q:Q,Q663,'Player 2 Rounds'!E:E,E663)</f>
        <v>64</v>
      </c>
      <c r="S663" s="58">
        <f>IF(AND(Player_1[[#This Row],[Opponent Score]]&gt;0,Player_1[[#This Row],[Opponent Score]]&gt;Player_1[[#This Row],[Score]],K:K=TRUE())=TRUE(),1,0)</f>
        <v>1</v>
      </c>
    </row>
    <row r="664" spans="1:19" x14ac:dyDescent="0.25">
      <c r="A664" s="58" t="s">
        <v>1046</v>
      </c>
      <c r="B664" s="58" t="s">
        <v>14</v>
      </c>
      <c r="C664" s="58" t="s">
        <v>1047</v>
      </c>
      <c r="D664" s="58" t="s">
        <v>17</v>
      </c>
      <c r="E664" s="58">
        <v>2</v>
      </c>
      <c r="F664">
        <v>55</v>
      </c>
      <c r="G664">
        <v>1052</v>
      </c>
      <c r="H664" s="58" t="s">
        <v>11</v>
      </c>
      <c r="I664" s="58" t="s">
        <v>11</v>
      </c>
      <c r="J664" s="58" t="b">
        <f>IF(COUNTIFS('Player 2 Rounds'!A:A,Player_1[[#This Row],[Tournament]],'Player 2 Rounds'!C:C,Player_1[[#This Row],[Date]])&gt;0,TRUE(),FALSE())</f>
        <v>0</v>
      </c>
      <c r="K664" s="58" t="b">
        <f>IF(COUNTIFS('Player 2 Rounds'!A:A,Player_1[[#This Row],[Tournament]],'Player 2 Rounds'!C:C,Player_1[[#This Row],[Date]],'Player 2 Rounds'!D:D,Player_1[[#This Row],[Division]])&gt;0,TRUE(),FALSE())</f>
        <v>0</v>
      </c>
      <c r="L664" s="58" t="str">
        <f>RIGHT(Player_1[[#This Row],[Date]],4)</f>
        <v>2019</v>
      </c>
      <c r="M664" s="58" t="str">
        <f>LEFT(Player_1[[#This Row],[Date]],FIND("-",Player_1[[#This Row],[Date]],1)-1)</f>
        <v>7</v>
      </c>
      <c r="N664" s="58" t="str">
        <f>MID(Player_1[[#This Row],[Date]],FIND("-",Player_1[[#This Row],[Date]],1)+1,3)</f>
        <v>Sep</v>
      </c>
      <c r="O664" s="5">
        <f>DATEVALUE(Player_1[[#This Row],[Month]]&amp;" "&amp;Player_1[[#This Row],[Day]]&amp;", "&amp;Player_1[[#This Row],[Year]])</f>
        <v>43715</v>
      </c>
      <c r="P664" s="58">
        <f>COUNTIFS(A:A,Player_1[[#This Row],[Tournament]],E:E,Player_1[[#This Row],[Round]])</f>
        <v>1</v>
      </c>
      <c r="Q664" s="58" t="str">
        <f t="shared" si="10"/>
        <v>2019 Nantucket Disc Golf Open - Pros</v>
      </c>
      <c r="R664" s="58">
        <f>SUMIFS('Player 2 Rounds'!F:F,'Player 2 Rounds'!Q:Q,Q664,'Player 2 Rounds'!E:E,E664)</f>
        <v>0</v>
      </c>
      <c r="S664" s="58">
        <f>IF(AND(Player_1[[#This Row],[Opponent Score]]&gt;0,Player_1[[#This Row],[Opponent Score]]&gt;Player_1[[#This Row],[Score]],K:K=TRUE())=TRUE(),1,0)</f>
        <v>0</v>
      </c>
    </row>
    <row r="665" spans="1:19" x14ac:dyDescent="0.25">
      <c r="A665" s="58" t="s">
        <v>347</v>
      </c>
      <c r="B665" s="58" t="s">
        <v>9</v>
      </c>
      <c r="C665" s="58" t="s">
        <v>740</v>
      </c>
      <c r="D665" s="58" t="s">
        <v>17</v>
      </c>
      <c r="E665" s="58">
        <v>2</v>
      </c>
      <c r="F665">
        <v>57</v>
      </c>
      <c r="G665">
        <v>1033</v>
      </c>
      <c r="H665" s="58" t="s">
        <v>11</v>
      </c>
      <c r="I665" s="58" t="s">
        <v>11</v>
      </c>
      <c r="J665" s="58" t="b">
        <f>IF(COUNTIFS('Player 2 Rounds'!A:A,Player_1[[#This Row],[Tournament]],'Player 2 Rounds'!C:C,Player_1[[#This Row],[Date]])&gt;0,TRUE(),FALSE())</f>
        <v>1</v>
      </c>
      <c r="K665" s="58" t="b">
        <f>IF(COUNTIFS('Player 2 Rounds'!A:A,Player_1[[#This Row],[Tournament]],'Player 2 Rounds'!C:C,Player_1[[#This Row],[Date]],'Player 2 Rounds'!D:D,Player_1[[#This Row],[Division]])&gt;0,TRUE(),FALSE())</f>
        <v>1</v>
      </c>
      <c r="L665" s="58" t="str">
        <f>RIGHT(Player_1[[#This Row],[Date]],4)</f>
        <v>2019</v>
      </c>
      <c r="M665" s="58" t="str">
        <f>LEFT(Player_1[[#This Row],[Date]],FIND("-",Player_1[[#This Row],[Date]],1)-1)</f>
        <v>30</v>
      </c>
      <c r="N665" s="58" t="str">
        <f>MID(Player_1[[#This Row],[Date]],FIND("-",Player_1[[#This Row],[Date]],1)+1,3)</f>
        <v>Aug</v>
      </c>
      <c r="O665" s="5">
        <f>DATEVALUE(Player_1[[#This Row],[Month]]&amp;" "&amp;Player_1[[#This Row],[Day]]&amp;", "&amp;Player_1[[#This Row],[Year]])</f>
        <v>43707</v>
      </c>
      <c r="P665" s="58">
        <f>COUNTIFS(A:A,Player_1[[#This Row],[Tournament]],E:E,Player_1[[#This Row],[Round]])</f>
        <v>5</v>
      </c>
      <c r="Q665" s="58" t="str">
        <f t="shared" si="10"/>
        <v>2019 DGPT - MVP Open at Maple Hill</v>
      </c>
      <c r="R665" s="58">
        <f>SUMIFS('Player 2 Rounds'!F:F,'Player 2 Rounds'!Q:Q,Q665,'Player 2 Rounds'!E:E,E665)</f>
        <v>51</v>
      </c>
      <c r="S665" s="58">
        <f>IF(AND(Player_1[[#This Row],[Opponent Score]]&gt;0,Player_1[[#This Row],[Opponent Score]]&gt;Player_1[[#This Row],[Score]],K:K=TRUE())=TRUE(),1,0)</f>
        <v>0</v>
      </c>
    </row>
    <row r="666" spans="1:19" x14ac:dyDescent="0.25">
      <c r="A666" s="58" t="s">
        <v>1054</v>
      </c>
      <c r="B666" s="58" t="s">
        <v>58</v>
      </c>
      <c r="C666" s="58" t="s">
        <v>1055</v>
      </c>
      <c r="D666" s="58" t="s">
        <v>17</v>
      </c>
      <c r="E666" s="58">
        <v>2</v>
      </c>
      <c r="F666">
        <v>63</v>
      </c>
      <c r="G666">
        <v>1036</v>
      </c>
      <c r="H666" s="58" t="s">
        <v>11</v>
      </c>
      <c r="I666" s="58" t="s">
        <v>11</v>
      </c>
      <c r="J666" s="58" t="b">
        <f>IF(COUNTIFS('Player 2 Rounds'!A:A,Player_1[[#This Row],[Tournament]],'Player 2 Rounds'!C:C,Player_1[[#This Row],[Date]])&gt;0,TRUE(),FALSE())</f>
        <v>0</v>
      </c>
      <c r="K666" s="58" t="b">
        <f>IF(COUNTIFS('Player 2 Rounds'!A:A,Player_1[[#This Row],[Tournament]],'Player 2 Rounds'!C:C,Player_1[[#This Row],[Date]],'Player 2 Rounds'!D:D,Player_1[[#This Row],[Division]])&gt;0,TRUE(),FALSE())</f>
        <v>0</v>
      </c>
      <c r="L666" s="58" t="str">
        <f>RIGHT(Player_1[[#This Row],[Date]],4)</f>
        <v>2019</v>
      </c>
      <c r="M666" s="58" t="str">
        <f>LEFT(Player_1[[#This Row],[Date]],FIND("-",Player_1[[#This Row],[Date]],1)-1)</f>
        <v>23</v>
      </c>
      <c r="N666" s="58" t="str">
        <f>MID(Player_1[[#This Row],[Date]],FIND("-",Player_1[[#This Row],[Date]],1)+1,3)</f>
        <v>Aug</v>
      </c>
      <c r="O666" s="5">
        <f>DATEVALUE(Player_1[[#This Row],[Month]]&amp;" "&amp;Player_1[[#This Row],[Day]]&amp;", "&amp;Player_1[[#This Row],[Year]])</f>
        <v>43700</v>
      </c>
      <c r="P666" s="58">
        <f>COUNTIFS(A:A,Player_1[[#This Row],[Tournament]],E:E,Player_1[[#This Row],[Round]])</f>
        <v>1</v>
      </c>
      <c r="Q666" s="58" t="str">
        <f t="shared" si="10"/>
        <v>2019 Delaware Disc Golf Challenge - National Tour</v>
      </c>
      <c r="R666" s="58">
        <f>SUMIFS('Player 2 Rounds'!F:F,'Player 2 Rounds'!Q:Q,Q666,'Player 2 Rounds'!E:E,E666)</f>
        <v>0</v>
      </c>
      <c r="S666" s="58">
        <f>IF(AND(Player_1[[#This Row],[Opponent Score]]&gt;0,Player_1[[#This Row],[Opponent Score]]&gt;Player_1[[#This Row],[Score]],K:K=TRUE())=TRUE(),1,0)</f>
        <v>0</v>
      </c>
    </row>
    <row r="667" spans="1:19" x14ac:dyDescent="0.25">
      <c r="A667" s="58" t="s">
        <v>165</v>
      </c>
      <c r="B667" s="58" t="s">
        <v>13</v>
      </c>
      <c r="C667" s="58" t="s">
        <v>166</v>
      </c>
      <c r="D667" s="58" t="s">
        <v>17</v>
      </c>
      <c r="E667" s="58">
        <v>2</v>
      </c>
      <c r="F667">
        <v>48</v>
      </c>
      <c r="G667">
        <v>1066</v>
      </c>
      <c r="H667" s="58" t="s">
        <v>11</v>
      </c>
      <c r="I667" s="58" t="s">
        <v>11</v>
      </c>
      <c r="J667" s="58" t="b">
        <f>IF(COUNTIFS('Player 2 Rounds'!A:A,Player_1[[#This Row],[Tournament]],'Player 2 Rounds'!C:C,Player_1[[#This Row],[Date]])&gt;0,TRUE(),FALSE())</f>
        <v>1</v>
      </c>
      <c r="K667" s="58" t="b">
        <f>IF(COUNTIFS('Player 2 Rounds'!A:A,Player_1[[#This Row],[Tournament]],'Player 2 Rounds'!C:C,Player_1[[#This Row],[Date]],'Player 2 Rounds'!D:D,Player_1[[#This Row],[Division]])&gt;0,TRUE(),FALSE())</f>
        <v>1</v>
      </c>
      <c r="L667" s="58" t="str">
        <f>RIGHT(Player_1[[#This Row],[Date]],4)</f>
        <v>2016</v>
      </c>
      <c r="M667" s="58" t="str">
        <f>LEFT(Player_1[[#This Row],[Date]],FIND("-",Player_1[[#This Row],[Date]],1)-1)</f>
        <v>6</v>
      </c>
      <c r="N667" s="58" t="str">
        <f>MID(Player_1[[#This Row],[Date]],FIND("-",Player_1[[#This Row],[Date]],1)+1,3)</f>
        <v>Aug</v>
      </c>
      <c r="O667" s="5">
        <f>DATEVALUE(Player_1[[#This Row],[Month]]&amp;" "&amp;Player_1[[#This Row],[Day]]&amp;", "&amp;Player_1[[#This Row],[Year]])</f>
        <v>42588</v>
      </c>
      <c r="P667" s="58">
        <f>COUNTIFS(A:A,Player_1[[#This Row],[Tournament]],E:E,Player_1[[#This Row],[Round]])</f>
        <v>1</v>
      </c>
      <c r="Q667" s="58" t="str">
        <f t="shared" si="10"/>
        <v>2016 PDGA Professional Disc Golf World Championships presented by Dynamic Discs</v>
      </c>
      <c r="R667" s="58">
        <f>SUMIFS('Player 2 Rounds'!F:F,'Player 2 Rounds'!Q:Q,Q667,'Player 2 Rounds'!E:E,E667)</f>
        <v>52</v>
      </c>
      <c r="S667" s="58">
        <f>IF(AND(Player_1[[#This Row],[Opponent Score]]&gt;0,Player_1[[#This Row],[Opponent Score]]&gt;Player_1[[#This Row],[Score]],K:K=TRUE())=TRUE(),1,0)</f>
        <v>1</v>
      </c>
    </row>
    <row r="668" spans="1:19" x14ac:dyDescent="0.25">
      <c r="A668" s="58" t="s">
        <v>341</v>
      </c>
      <c r="B668" s="58" t="s">
        <v>58</v>
      </c>
      <c r="C668" s="58" t="s">
        <v>342</v>
      </c>
      <c r="D668" s="58" t="s">
        <v>17</v>
      </c>
      <c r="E668" s="58">
        <v>2</v>
      </c>
      <c r="F668">
        <v>68</v>
      </c>
      <c r="G668">
        <v>1028</v>
      </c>
      <c r="H668" s="58" t="s">
        <v>11</v>
      </c>
      <c r="I668" s="58" t="s">
        <v>11</v>
      </c>
      <c r="J668" s="58" t="b">
        <f>IF(COUNTIFS('Player 2 Rounds'!A:A,Player_1[[#This Row],[Tournament]],'Player 2 Rounds'!C:C,Player_1[[#This Row],[Date]])&gt;0,TRUE(),FALSE())</f>
        <v>1</v>
      </c>
      <c r="K668" s="58" t="b">
        <f>IF(COUNTIFS('Player 2 Rounds'!A:A,Player_1[[#This Row],[Tournament]],'Player 2 Rounds'!C:C,Player_1[[#This Row],[Date]],'Player 2 Rounds'!D:D,Player_1[[#This Row],[Division]])&gt;0,TRUE(),FALSE())</f>
        <v>1</v>
      </c>
      <c r="L668" s="58" t="str">
        <f>RIGHT(Player_1[[#This Row],[Date]],4)</f>
        <v>2018</v>
      </c>
      <c r="M668" s="58" t="str">
        <f>LEFT(Player_1[[#This Row],[Date]],FIND("-",Player_1[[#This Row],[Date]],1)-1)</f>
        <v>18</v>
      </c>
      <c r="N668" s="58" t="str">
        <f>MID(Player_1[[#This Row],[Date]],FIND("-",Player_1[[#This Row],[Date]],1)+1,3)</f>
        <v>May</v>
      </c>
      <c r="O668" s="5">
        <f>DATEVALUE(Player_1[[#This Row],[Month]]&amp;" "&amp;Player_1[[#This Row],[Day]]&amp;", "&amp;Player_1[[#This Row],[Year]])</f>
        <v>43238</v>
      </c>
      <c r="P668" s="58">
        <f>COUNTIFS(A:A,Player_1[[#This Row],[Tournament]],E:E,Player_1[[#This Row],[Round]])</f>
        <v>2</v>
      </c>
      <c r="Q668" s="58" t="str">
        <f t="shared" si="10"/>
        <v>2018 Santa Cruz Masters Cup presented by Innova - National Tour</v>
      </c>
      <c r="R668" s="58">
        <f>SUMIFS('Player 2 Rounds'!F:F,'Player 2 Rounds'!Q:Q,Q668,'Player 2 Rounds'!E:E,E668)</f>
        <v>66</v>
      </c>
      <c r="S668" s="58">
        <f>IF(AND(Player_1[[#This Row],[Opponent Score]]&gt;0,Player_1[[#This Row],[Opponent Score]]&gt;Player_1[[#This Row],[Score]],K:K=TRUE())=TRUE(),1,0)</f>
        <v>0</v>
      </c>
    </row>
    <row r="669" spans="1:19" x14ac:dyDescent="0.25">
      <c r="A669" s="58" t="s">
        <v>697</v>
      </c>
      <c r="B669" s="58" t="s">
        <v>13</v>
      </c>
      <c r="C669" s="58" t="s">
        <v>698</v>
      </c>
      <c r="D669" s="58" t="s">
        <v>17</v>
      </c>
      <c r="E669" s="58">
        <v>2</v>
      </c>
      <c r="F669">
        <v>57</v>
      </c>
      <c r="G669">
        <v>1060</v>
      </c>
      <c r="H669" s="58" t="s">
        <v>10</v>
      </c>
      <c r="I669" s="58" t="s">
        <v>10</v>
      </c>
      <c r="J669" s="58" t="b">
        <f>IF(COUNTIFS('Player 2 Rounds'!A:A,Player_1[[#This Row],[Tournament]],'Player 2 Rounds'!C:C,Player_1[[#This Row],[Date]])&gt;0,TRUE(),FALSE())</f>
        <v>1</v>
      </c>
      <c r="K669" s="58" t="b">
        <f>IF(COUNTIFS('Player 2 Rounds'!A:A,Player_1[[#This Row],[Tournament]],'Player 2 Rounds'!C:C,Player_1[[#This Row],[Date]],'Player 2 Rounds'!D:D,Player_1[[#This Row],[Division]])&gt;0,TRUE(),FALSE())</f>
        <v>1</v>
      </c>
      <c r="L669" s="58" t="str">
        <f>RIGHT(Player_1[[#This Row],[Date]],4)</f>
        <v>2022</v>
      </c>
      <c r="M669" s="58" t="str">
        <f>LEFT(Player_1[[#This Row],[Date]],FIND("-",Player_1[[#This Row],[Date]],1)-1)</f>
        <v>14</v>
      </c>
      <c r="N669" s="58" t="str">
        <f>MID(Player_1[[#This Row],[Date]],FIND("-",Player_1[[#This Row],[Date]],1)+1,3)</f>
        <v>Apr</v>
      </c>
      <c r="O669" s="5">
        <f>DATEVALUE(Player_1[[#This Row],[Month]]&amp;" "&amp;Player_1[[#This Row],[Day]]&amp;", "&amp;Player_1[[#This Row],[Year]])</f>
        <v>44665</v>
      </c>
      <c r="P669" s="58">
        <f>COUNTIFS(A:A,Player_1[[#This Row],[Tournament]],E:E,Player_1[[#This Row],[Round]])</f>
        <v>1</v>
      </c>
      <c r="Q669" s="58" t="str">
        <f t="shared" si="10"/>
        <v>2022 PDGA Champions Cup Presented by Bushnell</v>
      </c>
      <c r="R669" s="58">
        <f>SUMIFS('Player 2 Rounds'!F:F,'Player 2 Rounds'!Q:Q,Q669,'Player 2 Rounds'!E:E,E669)</f>
        <v>58</v>
      </c>
      <c r="S669" s="58">
        <f>IF(AND(Player_1[[#This Row],[Opponent Score]]&gt;0,Player_1[[#This Row],[Opponent Score]]&gt;Player_1[[#This Row],[Score]],K:K=TRUE())=TRUE(),1,0)</f>
        <v>1</v>
      </c>
    </row>
    <row r="670" spans="1:19" x14ac:dyDescent="0.25">
      <c r="A670" s="58" t="s">
        <v>877</v>
      </c>
      <c r="B670" s="58" t="s">
        <v>9</v>
      </c>
      <c r="C670" s="58" t="s">
        <v>378</v>
      </c>
      <c r="D670" s="58" t="s">
        <v>17</v>
      </c>
      <c r="E670" s="58">
        <v>2</v>
      </c>
      <c r="F670">
        <v>46</v>
      </c>
      <c r="G670">
        <v>1054</v>
      </c>
      <c r="H670" s="58" t="s">
        <v>11</v>
      </c>
      <c r="I670" s="58" t="s">
        <v>11</v>
      </c>
      <c r="J670" s="58" t="b">
        <f>IF(COUNTIFS('Player 2 Rounds'!A:A,Player_1[[#This Row],[Tournament]],'Player 2 Rounds'!C:C,Player_1[[#This Row],[Date]])&gt;0,TRUE(),FALSE())</f>
        <v>0</v>
      </c>
      <c r="K670" s="58" t="b">
        <f>IF(COUNTIFS('Player 2 Rounds'!A:A,Player_1[[#This Row],[Tournament]],'Player 2 Rounds'!C:C,Player_1[[#This Row],[Date]],'Player 2 Rounds'!D:D,Player_1[[#This Row],[Division]])&gt;0,TRUE(),FALSE())</f>
        <v>0</v>
      </c>
      <c r="L670" s="58" t="str">
        <f>RIGHT(Player_1[[#This Row],[Date]],4)</f>
        <v>2015</v>
      </c>
      <c r="M670" s="58" t="str">
        <f>LEFT(Player_1[[#This Row],[Date]],FIND("-",Player_1[[#This Row],[Date]],1)-1)</f>
        <v>28</v>
      </c>
      <c r="N670" s="58" t="str">
        <f>MID(Player_1[[#This Row],[Date]],FIND("-",Player_1[[#This Row],[Date]],1)+1,3)</f>
        <v>Mar</v>
      </c>
      <c r="O670" s="5">
        <f>DATEVALUE(Player_1[[#This Row],[Month]]&amp;" "&amp;Player_1[[#This Row],[Day]]&amp;", "&amp;Player_1[[#This Row],[Year]])</f>
        <v>42091</v>
      </c>
      <c r="P670" s="58">
        <f>COUNTIFS(A:A,Player_1[[#This Row],[Tournament]],E:E,Player_1[[#This Row],[Round]])</f>
        <v>1</v>
      </c>
      <c r="Q670" s="58" t="str">
        <f t="shared" si="10"/>
        <v>2015 Daniel Boe Memorial - Sponsored by DGA &amp; Latitude 64</v>
      </c>
      <c r="R670" s="58">
        <f>SUMIFS('Player 2 Rounds'!F:F,'Player 2 Rounds'!Q:Q,Q670,'Player 2 Rounds'!E:E,E670)</f>
        <v>0</v>
      </c>
      <c r="S670" s="58">
        <f>IF(AND(Player_1[[#This Row],[Opponent Score]]&gt;0,Player_1[[#This Row],[Opponent Score]]&gt;Player_1[[#This Row],[Score]],K:K=TRUE())=TRUE(),1,0)</f>
        <v>0</v>
      </c>
    </row>
    <row r="671" spans="1:19" x14ac:dyDescent="0.25">
      <c r="A671" s="58" t="s">
        <v>695</v>
      </c>
      <c r="B671" s="58" t="s">
        <v>626</v>
      </c>
      <c r="C671" s="58" t="s">
        <v>696</v>
      </c>
      <c r="D671" s="58" t="s">
        <v>17</v>
      </c>
      <c r="E671" s="58">
        <v>2</v>
      </c>
      <c r="F671">
        <v>52</v>
      </c>
      <c r="G671">
        <v>1081</v>
      </c>
      <c r="H671" s="58" t="s">
        <v>10</v>
      </c>
      <c r="I671" s="58" t="s">
        <v>10</v>
      </c>
      <c r="J671" s="58" t="b">
        <f>IF(COUNTIFS('Player 2 Rounds'!A:A,Player_1[[#This Row],[Tournament]],'Player 2 Rounds'!C:C,Player_1[[#This Row],[Date]])&gt;0,TRUE(),FALSE())</f>
        <v>1</v>
      </c>
      <c r="K671" s="58" t="b">
        <f>IF(COUNTIFS('Player 2 Rounds'!A:A,Player_1[[#This Row],[Tournament]],'Player 2 Rounds'!C:C,Player_1[[#This Row],[Date]],'Player 2 Rounds'!D:D,Player_1[[#This Row],[Division]])&gt;0,TRUE(),FALSE())</f>
        <v>1</v>
      </c>
      <c r="L671" s="58" t="str">
        <f>RIGHT(Player_1[[#This Row],[Date]],4)</f>
        <v>2022</v>
      </c>
      <c r="M671" s="58" t="str">
        <f>LEFT(Player_1[[#This Row],[Date]],FIND("-",Player_1[[#This Row],[Date]],1)-1)</f>
        <v>25</v>
      </c>
      <c r="N671" s="58" t="str">
        <f>MID(Player_1[[#This Row],[Date]],FIND("-",Player_1[[#This Row],[Date]],1)+1,3)</f>
        <v>Mar</v>
      </c>
      <c r="O671" s="5">
        <f>DATEVALUE(Player_1[[#This Row],[Month]]&amp;" "&amp;Player_1[[#This Row],[Day]]&amp;", "&amp;Player_1[[#This Row],[Year]])</f>
        <v>44645</v>
      </c>
      <c r="P671" s="58">
        <f>COUNTIFS(A:A,Player_1[[#This Row],[Tournament]],E:E,Player_1[[#This Row],[Round]])</f>
        <v>1</v>
      </c>
      <c r="Q671" s="58" t="str">
        <f t="shared" si="10"/>
        <v>2022 DGPT - 27th Annual Texas State Disc Golf Championship Presented by Latitude 64</v>
      </c>
      <c r="R671" s="58">
        <f>SUMIFS('Player 2 Rounds'!F:F,'Player 2 Rounds'!Q:Q,Q671,'Player 2 Rounds'!E:E,E671)</f>
        <v>63</v>
      </c>
      <c r="S671" s="58">
        <f>IF(AND(Player_1[[#This Row],[Opponent Score]]&gt;0,Player_1[[#This Row],[Opponent Score]]&gt;Player_1[[#This Row],[Score]],K:K=TRUE())=TRUE(),1,0)</f>
        <v>1</v>
      </c>
    </row>
    <row r="672" spans="1:19" x14ac:dyDescent="0.25">
      <c r="A672" s="58" t="s">
        <v>875</v>
      </c>
      <c r="B672" s="58" t="s">
        <v>508</v>
      </c>
      <c r="C672" s="58" t="s">
        <v>876</v>
      </c>
      <c r="D672" s="58" t="s">
        <v>17</v>
      </c>
      <c r="E672" s="58">
        <v>2</v>
      </c>
      <c r="F672">
        <v>58</v>
      </c>
      <c r="G672">
        <v>1037</v>
      </c>
      <c r="H672" s="58" t="s">
        <v>11</v>
      </c>
      <c r="I672" s="58" t="s">
        <v>11</v>
      </c>
      <c r="J672" s="58" t="b">
        <f>IF(COUNTIFS('Player 2 Rounds'!A:A,Player_1[[#This Row],[Tournament]],'Player 2 Rounds'!C:C,Player_1[[#This Row],[Date]])&gt;0,TRUE(),FALSE())</f>
        <v>0</v>
      </c>
      <c r="K672" s="58" t="b">
        <f>IF(COUNTIFS('Player 2 Rounds'!A:A,Player_1[[#This Row],[Tournament]],'Player 2 Rounds'!C:C,Player_1[[#This Row],[Date]],'Player 2 Rounds'!D:D,Player_1[[#This Row],[Division]])&gt;0,TRUE(),FALSE())</f>
        <v>0</v>
      </c>
      <c r="L672" s="58" t="str">
        <f>RIGHT(Player_1[[#This Row],[Date]],4)</f>
        <v>2015</v>
      </c>
      <c r="M672" s="58" t="str">
        <f>LEFT(Player_1[[#This Row],[Date]],FIND("-",Player_1[[#This Row],[Date]],1)-1)</f>
        <v>4</v>
      </c>
      <c r="N672" s="58" t="str">
        <f>MID(Player_1[[#This Row],[Date]],FIND("-",Player_1[[#This Row],[Date]],1)+1,3)</f>
        <v>Apr</v>
      </c>
      <c r="O672" s="5">
        <f>DATEVALUE(Player_1[[#This Row],[Month]]&amp;" "&amp;Player_1[[#This Row],[Day]]&amp;", "&amp;Player_1[[#This Row],[Year]])</f>
        <v>42098</v>
      </c>
      <c r="P672" s="58">
        <f>COUNTIFS(A:A,Player_1[[#This Row],[Tournament]],E:E,Player_1[[#This Row],[Round]])</f>
        <v>1</v>
      </c>
      <c r="Q672" s="58" t="str">
        <f t="shared" si="10"/>
        <v>2015 Crush Clothes presents The Open at Woodville</v>
      </c>
      <c r="R672" s="58">
        <f>SUMIFS('Player 2 Rounds'!F:F,'Player 2 Rounds'!Q:Q,Q672,'Player 2 Rounds'!E:E,E672)</f>
        <v>0</v>
      </c>
      <c r="S672" s="58">
        <f>IF(AND(Player_1[[#This Row],[Opponent Score]]&gt;0,Player_1[[#This Row],[Opponent Score]]&gt;Player_1[[#This Row],[Score]],K:K=TRUE())=TRUE(),1,0)</f>
        <v>0</v>
      </c>
    </row>
    <row r="673" spans="1:19" x14ac:dyDescent="0.25">
      <c r="A673" s="58" t="s">
        <v>776</v>
      </c>
      <c r="B673" s="58" t="s">
        <v>9</v>
      </c>
      <c r="C673" s="58" t="s">
        <v>777</v>
      </c>
      <c r="D673" s="58" t="s">
        <v>17</v>
      </c>
      <c r="E673" s="58">
        <v>2</v>
      </c>
      <c r="F673">
        <v>53</v>
      </c>
      <c r="G673">
        <v>1036</v>
      </c>
      <c r="H673" s="58" t="s">
        <v>11</v>
      </c>
      <c r="I673" s="58" t="s">
        <v>11</v>
      </c>
      <c r="J673" s="58" t="b">
        <f>IF(COUNTIFS('Player 2 Rounds'!A:A,Player_1[[#This Row],[Tournament]],'Player 2 Rounds'!C:C,Player_1[[#This Row],[Date]])&gt;0,TRUE(),FALSE())</f>
        <v>0</v>
      </c>
      <c r="K673" s="58" t="b">
        <f>IF(COUNTIFS('Player 2 Rounds'!A:A,Player_1[[#This Row],[Tournament]],'Player 2 Rounds'!C:C,Player_1[[#This Row],[Date]],'Player 2 Rounds'!D:D,Player_1[[#This Row],[Division]])&gt;0,TRUE(),FALSE())</f>
        <v>0</v>
      </c>
      <c r="L673" s="58" t="str">
        <f>RIGHT(Player_1[[#This Row],[Date]],4)</f>
        <v>2017</v>
      </c>
      <c r="M673" s="58" t="str">
        <f>LEFT(Player_1[[#This Row],[Date]],FIND("-",Player_1[[#This Row],[Date]],1)-1)</f>
        <v>3</v>
      </c>
      <c r="N673" s="58" t="str">
        <f>MID(Player_1[[#This Row],[Date]],FIND("-",Player_1[[#This Row],[Date]],1)+1,3)</f>
        <v>Nov</v>
      </c>
      <c r="O673" s="5">
        <f>DATEVALUE(Player_1[[#This Row],[Month]]&amp;" "&amp;Player_1[[#This Row],[Day]]&amp;", "&amp;Player_1[[#This Row],[Year]])</f>
        <v>43042</v>
      </c>
      <c r="P673" s="58">
        <f>COUNTIFS(A:A,Player_1[[#This Row],[Tournament]],E:E,Player_1[[#This Row],[Round]])</f>
        <v>1</v>
      </c>
      <c r="Q673" s="58" t="str">
        <f t="shared" si="10"/>
        <v>2017 4th Annual Buffalo Run - presented by Native Disc Golf</v>
      </c>
      <c r="R673" s="58">
        <f>SUMIFS('Player 2 Rounds'!F:F,'Player 2 Rounds'!Q:Q,Q673,'Player 2 Rounds'!E:E,E673)</f>
        <v>0</v>
      </c>
      <c r="S673" s="58">
        <f>IF(AND(Player_1[[#This Row],[Opponent Score]]&gt;0,Player_1[[#This Row],[Opponent Score]]&gt;Player_1[[#This Row],[Score]],K:K=TRUE())=TRUE(),1,0)</f>
        <v>0</v>
      </c>
    </row>
    <row r="674" spans="1:19" x14ac:dyDescent="0.25">
      <c r="A674" s="58" t="s">
        <v>685</v>
      </c>
      <c r="B674" s="58" t="s">
        <v>626</v>
      </c>
      <c r="C674" s="58" t="s">
        <v>686</v>
      </c>
      <c r="D674" s="58" t="s">
        <v>17</v>
      </c>
      <c r="E674" s="58">
        <v>2</v>
      </c>
      <c r="F674">
        <v>60</v>
      </c>
      <c r="G674">
        <v>1060</v>
      </c>
      <c r="H674" s="58" t="s">
        <v>10</v>
      </c>
      <c r="I674" s="58" t="s">
        <v>10</v>
      </c>
      <c r="J674" s="58" t="b">
        <f>IF(COUNTIFS('Player 2 Rounds'!A:A,Player_1[[#This Row],[Tournament]],'Player 2 Rounds'!C:C,Player_1[[#This Row],[Date]])&gt;0,TRUE(),FALSE())</f>
        <v>1</v>
      </c>
      <c r="K674" s="58" t="b">
        <f>IF(COUNTIFS('Player 2 Rounds'!A:A,Player_1[[#This Row],[Tournament]],'Player 2 Rounds'!C:C,Player_1[[#This Row],[Date]],'Player 2 Rounds'!D:D,Player_1[[#This Row],[Division]])&gt;0,TRUE(),FALSE())</f>
        <v>1</v>
      </c>
      <c r="L674" s="58" t="str">
        <f>RIGHT(Player_1[[#This Row],[Date]],4)</f>
        <v>2022</v>
      </c>
      <c r="M674" s="58" t="str">
        <f>LEFT(Player_1[[#This Row],[Date]],FIND("-",Player_1[[#This Row],[Date]],1)-1)</f>
        <v>28</v>
      </c>
      <c r="N674" s="58" t="str">
        <f>MID(Player_1[[#This Row],[Date]],FIND("-",Player_1[[#This Row],[Date]],1)+1,3)</f>
        <v>Apr</v>
      </c>
      <c r="O674" s="5">
        <f>DATEVALUE(Player_1[[#This Row],[Month]]&amp;" "&amp;Player_1[[#This Row],[Day]]&amp;", "&amp;Player_1[[#This Row],[Year]])</f>
        <v>44679</v>
      </c>
      <c r="P674" s="58">
        <f>COUNTIFS(A:A,Player_1[[#This Row],[Tournament]],E:E,Player_1[[#This Row],[Round]])</f>
        <v>2</v>
      </c>
      <c r="Q674" s="58" t="str">
        <f t="shared" si="10"/>
        <v>2022 DGPT - Dynamic Discs Open</v>
      </c>
      <c r="R674" s="58">
        <f>SUMIFS('Player 2 Rounds'!F:F,'Player 2 Rounds'!Q:Q,Q674,'Player 2 Rounds'!E:E,E674)</f>
        <v>73</v>
      </c>
      <c r="S674" s="58">
        <f>IF(AND(Player_1[[#This Row],[Opponent Score]]&gt;0,Player_1[[#This Row],[Opponent Score]]&gt;Player_1[[#This Row],[Score]],K:K=TRUE())=TRUE(),1,0)</f>
        <v>1</v>
      </c>
    </row>
    <row r="675" spans="1:19" x14ac:dyDescent="0.25">
      <c r="A675" s="58" t="s">
        <v>688</v>
      </c>
      <c r="B675" s="58" t="s">
        <v>626</v>
      </c>
      <c r="C675" s="58" t="s">
        <v>689</v>
      </c>
      <c r="D675" s="58" t="s">
        <v>17</v>
      </c>
      <c r="E675" s="58">
        <v>2</v>
      </c>
      <c r="F675">
        <v>64</v>
      </c>
      <c r="G675">
        <v>1025</v>
      </c>
      <c r="H675" s="58" t="s">
        <v>10</v>
      </c>
      <c r="I675" s="58" t="s">
        <v>10</v>
      </c>
      <c r="J675" s="58" t="b">
        <f>IF(COUNTIFS('Player 2 Rounds'!A:A,Player_1[[#This Row],[Tournament]],'Player 2 Rounds'!C:C,Player_1[[#This Row],[Date]])&gt;0,TRUE(),FALSE())</f>
        <v>1</v>
      </c>
      <c r="K675" s="58" t="b">
        <f>IF(COUNTIFS('Player 2 Rounds'!A:A,Player_1[[#This Row],[Tournament]],'Player 2 Rounds'!C:C,Player_1[[#This Row],[Date]],'Player 2 Rounds'!D:D,Player_1[[#This Row],[Division]])&gt;0,TRUE(),FALSE())</f>
        <v>1</v>
      </c>
      <c r="L675" s="58" t="str">
        <f>RIGHT(Player_1[[#This Row],[Date]],4)</f>
        <v>2022</v>
      </c>
      <c r="M675" s="58" t="str">
        <f>LEFT(Player_1[[#This Row],[Date]],FIND("-",Player_1[[#This Row],[Date]],1)-1)</f>
        <v>20</v>
      </c>
      <c r="N675" s="58" t="str">
        <f>MID(Player_1[[#This Row],[Date]],FIND("-",Player_1[[#This Row],[Date]],1)+1,3)</f>
        <v>May</v>
      </c>
      <c r="O675" s="5">
        <f>DATEVALUE(Player_1[[#This Row],[Month]]&amp;" "&amp;Player_1[[#This Row],[Day]]&amp;", "&amp;Player_1[[#This Row],[Year]])</f>
        <v>44701</v>
      </c>
      <c r="P675" s="58">
        <f>COUNTIFS(A:A,Player_1[[#This Row],[Tournament]],E:E,Player_1[[#This Row],[Round]])</f>
        <v>1</v>
      </c>
      <c r="Q675" s="58" t="str">
        <f t="shared" si="10"/>
        <v>2022 DGPT - OTB Open presented by MVP Disc Sports</v>
      </c>
      <c r="R675" s="58">
        <f>SUMIFS('Player 2 Rounds'!F:F,'Player 2 Rounds'!Q:Q,Q675,'Player 2 Rounds'!E:E,E675)</f>
        <v>61</v>
      </c>
      <c r="S675" s="58">
        <f>IF(AND(Player_1[[#This Row],[Opponent Score]]&gt;0,Player_1[[#This Row],[Opponent Score]]&gt;Player_1[[#This Row],[Score]],K:K=TRUE())=TRUE(),1,0)</f>
        <v>0</v>
      </c>
    </row>
    <row r="676" spans="1:19" x14ac:dyDescent="0.25">
      <c r="A676" s="58" t="s">
        <v>189</v>
      </c>
      <c r="B676" s="58" t="s">
        <v>58</v>
      </c>
      <c r="C676" s="58" t="s">
        <v>190</v>
      </c>
      <c r="D676" s="58" t="s">
        <v>17</v>
      </c>
      <c r="E676" s="58">
        <v>2</v>
      </c>
      <c r="F676">
        <v>54</v>
      </c>
      <c r="G676">
        <v>1021</v>
      </c>
      <c r="H676" s="58" t="s">
        <v>11</v>
      </c>
      <c r="I676" s="58" t="s">
        <v>11</v>
      </c>
      <c r="J676" s="58" t="b">
        <f>IF(COUNTIFS('Player 2 Rounds'!A:A,Player_1[[#This Row],[Tournament]],'Player 2 Rounds'!C:C,Player_1[[#This Row],[Date]])&gt;0,TRUE(),FALSE())</f>
        <v>1</v>
      </c>
      <c r="K676" s="58" t="b">
        <f>IF(COUNTIFS('Player 2 Rounds'!A:A,Player_1[[#This Row],[Tournament]],'Player 2 Rounds'!C:C,Player_1[[#This Row],[Date]],'Player 2 Rounds'!D:D,Player_1[[#This Row],[Division]])&gt;0,TRUE(),FALSE())</f>
        <v>1</v>
      </c>
      <c r="L676" s="58" t="str">
        <f>RIGHT(Player_1[[#This Row],[Date]],4)</f>
        <v>2015</v>
      </c>
      <c r="M676" s="58" t="str">
        <f>LEFT(Player_1[[#This Row],[Date]],FIND("-",Player_1[[#This Row],[Date]],1)-1)</f>
        <v>24</v>
      </c>
      <c r="N676" s="58" t="str">
        <f>MID(Player_1[[#This Row],[Date]],FIND("-",Player_1[[#This Row],[Date]],1)+1,3)</f>
        <v>Feb</v>
      </c>
      <c r="O676" s="5">
        <f>DATEVALUE(Player_1[[#This Row],[Month]]&amp;" "&amp;Player_1[[#This Row],[Day]]&amp;", "&amp;Player_1[[#This Row],[Year]])</f>
        <v>42059</v>
      </c>
      <c r="P676" s="58">
        <f>COUNTIFS(A:A,Player_1[[#This Row],[Tournament]],E:E,Player_1[[#This Row],[Round]])</f>
        <v>1</v>
      </c>
      <c r="Q676" s="58" t="str">
        <f t="shared" si="10"/>
        <v>2015 27th Memorial Championship presented by Discraft</v>
      </c>
      <c r="R676" s="58">
        <f>SUMIFS('Player 2 Rounds'!F:F,'Player 2 Rounds'!Q:Q,Q676,'Player 2 Rounds'!E:E,E676)</f>
        <v>48</v>
      </c>
      <c r="S676" s="58">
        <f>IF(AND(Player_1[[#This Row],[Opponent Score]]&gt;0,Player_1[[#This Row],[Opponent Score]]&gt;Player_1[[#This Row],[Score]],K:K=TRUE())=TRUE(),1,0)</f>
        <v>0</v>
      </c>
    </row>
    <row r="677" spans="1:19" x14ac:dyDescent="0.25">
      <c r="A677" s="58" t="s">
        <v>602</v>
      </c>
      <c r="B677" s="58" t="s">
        <v>626</v>
      </c>
      <c r="C677" s="58" t="s">
        <v>687</v>
      </c>
      <c r="D677" s="58" t="s">
        <v>17</v>
      </c>
      <c r="E677" s="58">
        <v>2</v>
      </c>
      <c r="F677">
        <v>58</v>
      </c>
      <c r="G677">
        <v>1045</v>
      </c>
      <c r="H677" s="58" t="s">
        <v>10</v>
      </c>
      <c r="I677" s="58" t="s">
        <v>10</v>
      </c>
      <c r="J677" s="58" t="b">
        <f>IF(COUNTIFS('Player 2 Rounds'!A:A,Player_1[[#This Row],[Tournament]],'Player 2 Rounds'!C:C,Player_1[[#This Row],[Date]])&gt;0,TRUE(),FALSE())</f>
        <v>1</v>
      </c>
      <c r="K677" s="58" t="b">
        <f>IF(COUNTIFS('Player 2 Rounds'!A:A,Player_1[[#This Row],[Tournament]],'Player 2 Rounds'!C:C,Player_1[[#This Row],[Date]],'Player 2 Rounds'!D:D,Player_1[[#This Row],[Division]])&gt;0,TRUE(),FALSE())</f>
        <v>1</v>
      </c>
      <c r="L677" s="58" t="str">
        <f>RIGHT(Player_1[[#This Row],[Date]],4)</f>
        <v>2022</v>
      </c>
      <c r="M677" s="58" t="str">
        <f>LEFT(Player_1[[#This Row],[Date]],FIND("-",Player_1[[#This Row],[Date]],1)-1)</f>
        <v>22</v>
      </c>
      <c r="N677" s="58" t="str">
        <f>MID(Player_1[[#This Row],[Date]],FIND("-",Player_1[[#This Row],[Date]],1)+1,3)</f>
        <v>Apr</v>
      </c>
      <c r="O677" s="5">
        <f>DATEVALUE(Player_1[[#This Row],[Month]]&amp;" "&amp;Player_1[[#This Row],[Day]]&amp;", "&amp;Player_1[[#This Row],[Year]])</f>
        <v>44673</v>
      </c>
      <c r="P677" s="58">
        <f>COUNTIFS(A:A,Player_1[[#This Row],[Tournament]],E:E,Player_1[[#This Row],[Round]])</f>
        <v>2</v>
      </c>
      <c r="Q677" s="58" t="str">
        <f t="shared" si="10"/>
        <v>2022 DGPT - Play It Again Sports Jonesboro Open powered by Prodigy</v>
      </c>
      <c r="R677" s="58">
        <f>SUMIFS('Player 2 Rounds'!F:F,'Player 2 Rounds'!Q:Q,Q677,'Player 2 Rounds'!E:E,E677)</f>
        <v>55</v>
      </c>
      <c r="S677" s="58">
        <f>IF(AND(Player_1[[#This Row],[Opponent Score]]&gt;0,Player_1[[#This Row],[Opponent Score]]&gt;Player_1[[#This Row],[Score]],K:K=TRUE())=TRUE(),1,0)</f>
        <v>0</v>
      </c>
    </row>
    <row r="678" spans="1:19" x14ac:dyDescent="0.25">
      <c r="A678" s="58" t="s">
        <v>871</v>
      </c>
      <c r="B678" s="58" t="s">
        <v>9</v>
      </c>
      <c r="C678" s="58" t="s">
        <v>872</v>
      </c>
      <c r="D678" s="58" t="s">
        <v>17</v>
      </c>
      <c r="E678" s="58">
        <v>2</v>
      </c>
      <c r="F678">
        <v>66</v>
      </c>
      <c r="G678">
        <v>1050</v>
      </c>
      <c r="H678" s="58" t="s">
        <v>11</v>
      </c>
      <c r="I678" s="58" t="s">
        <v>11</v>
      </c>
      <c r="J678" s="58" t="b">
        <f>IF(COUNTIFS('Player 2 Rounds'!A:A,Player_1[[#This Row],[Tournament]],'Player 2 Rounds'!C:C,Player_1[[#This Row],[Date]])&gt;0,TRUE(),FALSE())</f>
        <v>0</v>
      </c>
      <c r="K678" s="58" t="b">
        <f>IF(COUNTIFS('Player 2 Rounds'!A:A,Player_1[[#This Row],[Tournament]],'Player 2 Rounds'!C:C,Player_1[[#This Row],[Date]],'Player 2 Rounds'!D:D,Player_1[[#This Row],[Division]])&gt;0,TRUE(),FALSE())</f>
        <v>0</v>
      </c>
      <c r="L678" s="58" t="str">
        <f>RIGHT(Player_1[[#This Row],[Date]],4)</f>
        <v>2015</v>
      </c>
      <c r="M678" s="58" t="str">
        <f>LEFT(Player_1[[#This Row],[Date]],FIND("-",Player_1[[#This Row],[Date]],1)-1)</f>
        <v>13</v>
      </c>
      <c r="N678" s="58" t="str">
        <f>MID(Player_1[[#This Row],[Date]],FIND("-",Player_1[[#This Row],[Date]],1)+1,3)</f>
        <v>Mar</v>
      </c>
      <c r="O678" s="5">
        <f>DATEVALUE(Player_1[[#This Row],[Month]]&amp;" "&amp;Player_1[[#This Row],[Day]]&amp;", "&amp;Player_1[[#This Row],[Year]])</f>
        <v>42076</v>
      </c>
      <c r="P678" s="58">
        <f>COUNTIFS(A:A,Player_1[[#This Row],[Tournament]],E:E,Player_1[[#This Row],[Round]])</f>
        <v>1</v>
      </c>
      <c r="Q678" s="58" t="str">
        <f t="shared" si="10"/>
        <v>2015 St. Patrick's Classic - Pro</v>
      </c>
      <c r="R678" s="58">
        <f>SUMIFS('Player 2 Rounds'!F:F,'Player 2 Rounds'!Q:Q,Q678,'Player 2 Rounds'!E:E,E678)</f>
        <v>0</v>
      </c>
      <c r="S678" s="58">
        <f>IF(AND(Player_1[[#This Row],[Opponent Score]]&gt;0,Player_1[[#This Row],[Opponent Score]]&gt;Player_1[[#This Row],[Score]],K:K=TRUE())=TRUE(),1,0)</f>
        <v>0</v>
      </c>
    </row>
    <row r="679" spans="1:19" x14ac:dyDescent="0.25">
      <c r="A679" s="58" t="s">
        <v>579</v>
      </c>
      <c r="B679" s="58" t="s">
        <v>626</v>
      </c>
      <c r="C679" s="58" t="s">
        <v>1012</v>
      </c>
      <c r="D679" s="58" t="s">
        <v>17</v>
      </c>
      <c r="E679" s="58">
        <v>2</v>
      </c>
      <c r="F679">
        <v>55</v>
      </c>
      <c r="G679">
        <v>1035</v>
      </c>
      <c r="H679" s="58" t="s">
        <v>10</v>
      </c>
      <c r="I679" s="58" t="s">
        <v>10</v>
      </c>
      <c r="J679" s="58" t="b">
        <f>IF(COUNTIFS('Player 2 Rounds'!A:A,Player_1[[#This Row],[Tournament]],'Player 2 Rounds'!C:C,Player_1[[#This Row],[Date]])&gt;0,TRUE(),FALSE())</f>
        <v>0</v>
      </c>
      <c r="K679" s="58" t="b">
        <f>IF(COUNTIFS('Player 2 Rounds'!A:A,Player_1[[#This Row],[Tournament]],'Player 2 Rounds'!C:C,Player_1[[#This Row],[Date]],'Player 2 Rounds'!D:D,Player_1[[#This Row],[Division]])&gt;0,TRUE(),FALSE())</f>
        <v>0</v>
      </c>
      <c r="L679" s="58" t="str">
        <f>RIGHT(Player_1[[#This Row],[Date]],4)</f>
        <v>2022</v>
      </c>
      <c r="M679" s="58" t="str">
        <f>LEFT(Player_1[[#This Row],[Date]],FIND("-",Player_1[[#This Row],[Date]],1)-1)</f>
        <v>24</v>
      </c>
      <c r="N679" s="58" t="str">
        <f>MID(Player_1[[#This Row],[Date]],FIND("-",Player_1[[#This Row],[Date]],1)+1,3)</f>
        <v>Feb</v>
      </c>
      <c r="O679" s="5">
        <f>DATEVALUE(Player_1[[#This Row],[Month]]&amp;" "&amp;Player_1[[#This Row],[Day]]&amp;", "&amp;Player_1[[#This Row],[Year]])</f>
        <v>44616</v>
      </c>
      <c r="P679" s="58">
        <f>COUNTIFS(A:A,Player_1[[#This Row],[Tournament]],E:E,Player_1[[#This Row],[Round]])</f>
        <v>2</v>
      </c>
      <c r="Q679" s="58" t="str">
        <f t="shared" si="10"/>
        <v>2022 DGPT - Las Vegas Challenge presented by Innova</v>
      </c>
      <c r="R679" s="58">
        <f>SUMIFS('Player 2 Rounds'!F:F,'Player 2 Rounds'!Q:Q,Q679,'Player 2 Rounds'!E:E,E679)</f>
        <v>0</v>
      </c>
      <c r="S679" s="58">
        <f>IF(AND(Player_1[[#This Row],[Opponent Score]]&gt;0,Player_1[[#This Row],[Opponent Score]]&gt;Player_1[[#This Row],[Score]],K:K=TRUE())=TRUE(),1,0)</f>
        <v>0</v>
      </c>
    </row>
    <row r="680" spans="1:19" x14ac:dyDescent="0.25">
      <c r="A680" s="58" t="s">
        <v>372</v>
      </c>
      <c r="B680" s="58" t="s">
        <v>373</v>
      </c>
      <c r="C680" s="58" t="s">
        <v>374</v>
      </c>
      <c r="D680" s="58" t="s">
        <v>17</v>
      </c>
      <c r="E680" s="58">
        <v>2</v>
      </c>
      <c r="F680">
        <v>65</v>
      </c>
      <c r="G680">
        <v>1009</v>
      </c>
      <c r="H680" s="58" t="s">
        <v>11</v>
      </c>
      <c r="I680" s="58" t="s">
        <v>11</v>
      </c>
      <c r="J680" s="58" t="b">
        <f>IF(COUNTIFS('Player 2 Rounds'!A:A,Player_1[[#This Row],[Tournament]],'Player 2 Rounds'!C:C,Player_1[[#This Row],[Date]])&gt;0,TRUE(),FALSE())</f>
        <v>1</v>
      </c>
      <c r="K680" s="58" t="b">
        <f>IF(COUNTIFS('Player 2 Rounds'!A:A,Player_1[[#This Row],[Tournament]],'Player 2 Rounds'!C:C,Player_1[[#This Row],[Date]],'Player 2 Rounds'!D:D,Player_1[[#This Row],[Division]])&gt;0,TRUE(),FALSE())</f>
        <v>1</v>
      </c>
      <c r="L680" s="58" t="str">
        <f>RIGHT(Player_1[[#This Row],[Date]],4)</f>
        <v>2015</v>
      </c>
      <c r="M680" s="58" t="str">
        <f>LEFT(Player_1[[#This Row],[Date]],FIND("-",Player_1[[#This Row],[Date]],1)-1)</f>
        <v>22</v>
      </c>
      <c r="N680" s="58" t="str">
        <f>MID(Player_1[[#This Row],[Date]],FIND("-",Player_1[[#This Row],[Date]],1)+1,3)</f>
        <v>May</v>
      </c>
      <c r="O680" s="5">
        <f>DATEVALUE(Player_1[[#This Row],[Month]]&amp;" "&amp;Player_1[[#This Row],[Day]]&amp;", "&amp;Player_1[[#This Row],[Year]])</f>
        <v>42146</v>
      </c>
      <c r="P680" s="58">
        <f>COUNTIFS(A:A,Player_1[[#This Row],[Tournament]],E:E,Player_1[[#This Row],[Round]])</f>
        <v>2</v>
      </c>
      <c r="Q680" s="58" t="str">
        <f t="shared" si="10"/>
        <v>2015 St. Jude Disc Golf Charity Invitational</v>
      </c>
      <c r="R680" s="58">
        <f>SUMIFS('Player 2 Rounds'!F:F,'Player 2 Rounds'!Q:Q,Q680,'Player 2 Rounds'!E:E,E680)</f>
        <v>58</v>
      </c>
      <c r="S680" s="58">
        <f>IF(AND(Player_1[[#This Row],[Opponent Score]]&gt;0,Player_1[[#This Row],[Opponent Score]]&gt;Player_1[[#This Row],[Score]],K:K=TRUE())=TRUE(),1,0)</f>
        <v>0</v>
      </c>
    </row>
    <row r="681" spans="1:19" x14ac:dyDescent="0.25">
      <c r="A681" s="58" t="s">
        <v>326</v>
      </c>
      <c r="B681" s="58" t="s">
        <v>58</v>
      </c>
      <c r="C681" s="58" t="s">
        <v>327</v>
      </c>
      <c r="D681" s="58" t="s">
        <v>17</v>
      </c>
      <c r="E681" s="58">
        <v>2</v>
      </c>
      <c r="F681">
        <v>56</v>
      </c>
      <c r="G681">
        <v>1021</v>
      </c>
      <c r="H681" s="58" t="s">
        <v>11</v>
      </c>
      <c r="I681" s="58" t="s">
        <v>11</v>
      </c>
      <c r="J681" s="58" t="b">
        <f>IF(COUNTIFS('Player 2 Rounds'!A:A,Player_1[[#This Row],[Tournament]],'Player 2 Rounds'!C:C,Player_1[[#This Row],[Date]])&gt;0,TRUE(),FALSE())</f>
        <v>1</v>
      </c>
      <c r="K681" s="58" t="b">
        <f>IF(COUNTIFS('Player 2 Rounds'!A:A,Player_1[[#This Row],[Tournament]],'Player 2 Rounds'!C:C,Player_1[[#This Row],[Date]],'Player 2 Rounds'!D:D,Player_1[[#This Row],[Division]])&gt;0,TRUE(),FALSE())</f>
        <v>1</v>
      </c>
      <c r="L681" s="58" t="str">
        <f>RIGHT(Player_1[[#This Row],[Date]],4)</f>
        <v>2018</v>
      </c>
      <c r="M681" s="58" t="str">
        <f>LEFT(Player_1[[#This Row],[Date]],FIND("-",Player_1[[#This Row],[Date]],1)-1)</f>
        <v>8</v>
      </c>
      <c r="N681" s="58" t="str">
        <f>MID(Player_1[[#This Row],[Date]],FIND("-",Player_1[[#This Row],[Date]],1)+1,3)</f>
        <v>Jun</v>
      </c>
      <c r="O681" s="5">
        <f>DATEVALUE(Player_1[[#This Row],[Month]]&amp;" "&amp;Player_1[[#This Row],[Day]]&amp;", "&amp;Player_1[[#This Row],[Year]])</f>
        <v>43259</v>
      </c>
      <c r="P681" s="58">
        <f>COUNTIFS(A:A,Player_1[[#This Row],[Tournament]],E:E,Player_1[[#This Row],[Round]])</f>
        <v>3</v>
      </c>
      <c r="Q681" s="58" t="str">
        <f t="shared" si="10"/>
        <v>2018 Beaver State Fling presented by KEEN - National Tour</v>
      </c>
      <c r="R681" s="58">
        <f>SUMIFS('Player 2 Rounds'!F:F,'Player 2 Rounds'!Q:Q,Q681,'Player 2 Rounds'!E:E,E681)</f>
        <v>51</v>
      </c>
      <c r="S681" s="58">
        <f>IF(AND(Player_1[[#This Row],[Opponent Score]]&gt;0,Player_1[[#This Row],[Opponent Score]]&gt;Player_1[[#This Row],[Score]],K:K=TRUE())=TRUE(),1,0)</f>
        <v>0</v>
      </c>
    </row>
    <row r="682" spans="1:19" x14ac:dyDescent="0.25">
      <c r="A682" s="58" t="s">
        <v>91</v>
      </c>
      <c r="B682" s="58" t="s">
        <v>153</v>
      </c>
      <c r="C682" s="58" t="s">
        <v>679</v>
      </c>
      <c r="D682" s="58" t="s">
        <v>17</v>
      </c>
      <c r="E682" s="58">
        <v>2</v>
      </c>
      <c r="F682">
        <v>57</v>
      </c>
      <c r="G682">
        <v>1060</v>
      </c>
      <c r="H682" s="58" t="s">
        <v>11</v>
      </c>
      <c r="I682" s="58" t="s">
        <v>11</v>
      </c>
      <c r="J682" s="58" t="b">
        <f>IF(COUNTIFS('Player 2 Rounds'!A:A,Player_1[[#This Row],[Tournament]],'Player 2 Rounds'!C:C,Player_1[[#This Row],[Date]])&gt;0,TRUE(),FALSE())</f>
        <v>1</v>
      </c>
      <c r="K682" s="58" t="b">
        <f>IF(COUNTIFS('Player 2 Rounds'!A:A,Player_1[[#This Row],[Tournament]],'Player 2 Rounds'!C:C,Player_1[[#This Row],[Date]],'Player 2 Rounds'!D:D,Player_1[[#This Row],[Division]])&gt;0,TRUE(),FALSE())</f>
        <v>1</v>
      </c>
      <c r="L682" s="58" t="str">
        <f>RIGHT(Player_1[[#This Row],[Date]],4)</f>
        <v>2021</v>
      </c>
      <c r="M682" s="58" t="str">
        <f>LEFT(Player_1[[#This Row],[Date]],FIND("-",Player_1[[#This Row],[Date]],1)-1)</f>
        <v>6</v>
      </c>
      <c r="N682" s="58" t="str">
        <f>MID(Player_1[[#This Row],[Date]],FIND("-",Player_1[[#This Row],[Date]],1)+1,3)</f>
        <v>Oct</v>
      </c>
      <c r="O682" s="5">
        <f>DATEVALUE(Player_1[[#This Row],[Month]]&amp;" "&amp;Player_1[[#This Row],[Day]]&amp;", "&amp;Player_1[[#This Row],[Year]])</f>
        <v>44475</v>
      </c>
      <c r="P682" s="58">
        <f>COUNTIFS(A:A,Player_1[[#This Row],[Tournament]],E:E,Player_1[[#This Row],[Round]])</f>
        <v>3</v>
      </c>
      <c r="Q682" s="58" t="str">
        <f t="shared" si="10"/>
        <v>2021 United States Disc Golf Championship</v>
      </c>
      <c r="R682" s="58">
        <f>SUMIFS('Player 2 Rounds'!F:F,'Player 2 Rounds'!Q:Q,Q682,'Player 2 Rounds'!E:E,E682)</f>
        <v>61</v>
      </c>
      <c r="S682" s="58">
        <f>IF(AND(Player_1[[#This Row],[Opponent Score]]&gt;0,Player_1[[#This Row],[Opponent Score]]&gt;Player_1[[#This Row],[Score]],K:K=TRUE())=TRUE(),1,0)</f>
        <v>1</v>
      </c>
    </row>
    <row r="683" spans="1:19" x14ac:dyDescent="0.25">
      <c r="A683" s="58" t="s">
        <v>839</v>
      </c>
      <c r="B683" s="58" t="s">
        <v>164</v>
      </c>
      <c r="C683" s="58" t="s">
        <v>840</v>
      </c>
      <c r="D683" s="58" t="s">
        <v>17</v>
      </c>
      <c r="E683" s="58">
        <v>2</v>
      </c>
      <c r="F683">
        <v>45</v>
      </c>
      <c r="G683">
        <v>1072</v>
      </c>
      <c r="H683" s="58" t="s">
        <v>11</v>
      </c>
      <c r="I683" s="58" t="s">
        <v>11</v>
      </c>
      <c r="J683" s="58" t="b">
        <f>IF(COUNTIFS('Player 2 Rounds'!A:A,Player_1[[#This Row],[Tournament]],'Player 2 Rounds'!C:C,Player_1[[#This Row],[Date]])&gt;0,TRUE(),FALSE())</f>
        <v>0</v>
      </c>
      <c r="K683" s="58" t="b">
        <f>IF(COUNTIFS('Player 2 Rounds'!A:A,Player_1[[#This Row],[Tournament]],'Player 2 Rounds'!C:C,Player_1[[#This Row],[Date]],'Player 2 Rounds'!D:D,Player_1[[#This Row],[Division]])&gt;0,TRUE(),FALSE())</f>
        <v>0</v>
      </c>
      <c r="L683" s="58" t="str">
        <f>RIGHT(Player_1[[#This Row],[Date]],4)</f>
        <v>2015</v>
      </c>
      <c r="M683" s="58" t="str">
        <f>LEFT(Player_1[[#This Row],[Date]],FIND("-",Player_1[[#This Row],[Date]],1)-1)</f>
        <v>6</v>
      </c>
      <c r="N683" s="58" t="str">
        <f>MID(Player_1[[#This Row],[Date]],FIND("-",Player_1[[#This Row],[Date]],1)+1,3)</f>
        <v>Jun</v>
      </c>
      <c r="O683" s="5">
        <f>DATEVALUE(Player_1[[#This Row],[Month]]&amp;" "&amp;Player_1[[#This Row],[Day]]&amp;", "&amp;Player_1[[#This Row],[Year]])</f>
        <v>42161</v>
      </c>
      <c r="P683" s="58">
        <f>COUNTIFS(A:A,Player_1[[#This Row],[Tournament]],E:E,Player_1[[#This Row],[Round]])</f>
        <v>1</v>
      </c>
      <c r="Q683" s="58" t="str">
        <f t="shared" si="10"/>
        <v>2015 Ft. Steilacoom Open</v>
      </c>
      <c r="R683" s="58">
        <f>SUMIFS('Player 2 Rounds'!F:F,'Player 2 Rounds'!Q:Q,Q683,'Player 2 Rounds'!E:E,E683)</f>
        <v>0</v>
      </c>
      <c r="S683" s="58">
        <f>IF(AND(Player_1[[#This Row],[Opponent Score]]&gt;0,Player_1[[#This Row],[Opponent Score]]&gt;Player_1[[#This Row],[Score]],K:K=TRUE())=TRUE(),1,0)</f>
        <v>0</v>
      </c>
    </row>
    <row r="684" spans="1:19" x14ac:dyDescent="0.25">
      <c r="A684" s="58" t="s">
        <v>160</v>
      </c>
      <c r="B684" s="58" t="s">
        <v>58</v>
      </c>
      <c r="C684" s="58" t="s">
        <v>161</v>
      </c>
      <c r="D684" s="58" t="s">
        <v>17</v>
      </c>
      <c r="E684" s="58">
        <v>2</v>
      </c>
      <c r="F684">
        <v>71</v>
      </c>
      <c r="G684">
        <v>1007</v>
      </c>
      <c r="H684" s="58" t="s">
        <v>11</v>
      </c>
      <c r="I684" s="58" t="s">
        <v>11</v>
      </c>
      <c r="J684" s="58" t="b">
        <f>IF(COUNTIFS('Player 2 Rounds'!A:A,Player_1[[#This Row],[Tournament]],'Player 2 Rounds'!C:C,Player_1[[#This Row],[Date]])&gt;0,TRUE(),FALSE())</f>
        <v>1</v>
      </c>
      <c r="K684" s="58" t="b">
        <f>IF(COUNTIFS('Player 2 Rounds'!A:A,Player_1[[#This Row],[Tournament]],'Player 2 Rounds'!C:C,Player_1[[#This Row],[Date]],'Player 2 Rounds'!D:D,Player_1[[#This Row],[Division]])&gt;0,TRUE(),FALSE())</f>
        <v>1</v>
      </c>
      <c r="L684" s="58" t="str">
        <f>RIGHT(Player_1[[#This Row],[Date]],4)</f>
        <v>2015</v>
      </c>
      <c r="M684" s="58" t="str">
        <f>LEFT(Player_1[[#This Row],[Date]],FIND("-",Player_1[[#This Row],[Date]],1)-1)</f>
        <v>15</v>
      </c>
      <c r="N684" s="58" t="str">
        <f>MID(Player_1[[#This Row],[Date]],FIND("-",Player_1[[#This Row],[Date]],1)+1,3)</f>
        <v>May</v>
      </c>
      <c r="O684" s="5">
        <f>DATEVALUE(Player_1[[#This Row],[Month]]&amp;" "&amp;Player_1[[#This Row],[Day]]&amp;", "&amp;Player_1[[#This Row],[Year]])</f>
        <v>42139</v>
      </c>
      <c r="P684" s="58">
        <f>COUNTIFS(A:A,Player_1[[#This Row],[Tournament]],E:E,Player_1[[#This Row],[Round]])</f>
        <v>1</v>
      </c>
      <c r="Q684" s="58" t="str">
        <f t="shared" si="10"/>
        <v>2015 30th Annual "Steady" Ed Memorial Masters Cup - Presented by DGA (Pro)</v>
      </c>
      <c r="R684" s="58">
        <f>SUMIFS('Player 2 Rounds'!F:F,'Player 2 Rounds'!Q:Q,Q684,'Player 2 Rounds'!E:E,E684)</f>
        <v>67</v>
      </c>
      <c r="S684" s="58">
        <f>IF(AND(Player_1[[#This Row],[Opponent Score]]&gt;0,Player_1[[#This Row],[Opponent Score]]&gt;Player_1[[#This Row],[Score]],K:K=TRUE())=TRUE(),1,0)</f>
        <v>0</v>
      </c>
    </row>
    <row r="685" spans="1:19" x14ac:dyDescent="0.25">
      <c r="A685" s="58" t="s">
        <v>330</v>
      </c>
      <c r="B685" s="58" t="s">
        <v>9</v>
      </c>
      <c r="C685" s="58" t="s">
        <v>331</v>
      </c>
      <c r="D685" s="58" t="s">
        <v>17</v>
      </c>
      <c r="E685" s="58">
        <v>2</v>
      </c>
      <c r="F685">
        <v>53</v>
      </c>
      <c r="G685">
        <v>1063</v>
      </c>
      <c r="H685" s="58" t="s">
        <v>11</v>
      </c>
      <c r="I685" s="58" t="s">
        <v>11</v>
      </c>
      <c r="J685" s="58" t="b">
        <f>IF(COUNTIFS('Player 2 Rounds'!A:A,Player_1[[#This Row],[Tournament]],'Player 2 Rounds'!C:C,Player_1[[#This Row],[Date]])&gt;0,TRUE(),FALSE())</f>
        <v>1</v>
      </c>
      <c r="K685" s="58" t="b">
        <f>IF(COUNTIFS('Player 2 Rounds'!A:A,Player_1[[#This Row],[Tournament]],'Player 2 Rounds'!C:C,Player_1[[#This Row],[Date]],'Player 2 Rounds'!D:D,Player_1[[#This Row],[Division]])&gt;0,TRUE(),FALSE())</f>
        <v>1</v>
      </c>
      <c r="L685" s="58" t="str">
        <f>RIGHT(Player_1[[#This Row],[Date]],4)</f>
        <v>2018</v>
      </c>
      <c r="M685" s="58" t="str">
        <f>LEFT(Player_1[[#This Row],[Date]],FIND("-",Player_1[[#This Row],[Date]],1)-1)</f>
        <v>25</v>
      </c>
      <c r="N685" s="58" t="str">
        <f>MID(Player_1[[#This Row],[Date]],FIND("-",Player_1[[#This Row],[Date]],1)+1,3)</f>
        <v>May</v>
      </c>
      <c r="O685" s="5">
        <f>DATEVALUE(Player_1[[#This Row],[Month]]&amp;" "&amp;Player_1[[#This Row],[Day]]&amp;", "&amp;Player_1[[#This Row],[Year]])</f>
        <v>43245</v>
      </c>
      <c r="P685" s="58">
        <f>COUNTIFS(A:A,Player_1[[#This Row],[Tournament]],E:E,Player_1[[#This Row],[Round]])</f>
        <v>1</v>
      </c>
      <c r="Q685" s="58" t="str">
        <f t="shared" si="10"/>
        <v>2018 DGPT - San Francisco Open presented by Innova Champion Discs</v>
      </c>
      <c r="R685" s="58">
        <f>SUMIFS('Player 2 Rounds'!F:F,'Player 2 Rounds'!Q:Q,Q685,'Player 2 Rounds'!E:E,E685)</f>
        <v>55</v>
      </c>
      <c r="S685" s="58">
        <f>IF(AND(Player_1[[#This Row],[Opponent Score]]&gt;0,Player_1[[#This Row],[Opponent Score]]&gt;Player_1[[#This Row],[Score]],K:K=TRUE())=TRUE(),1,0)</f>
        <v>1</v>
      </c>
    </row>
    <row r="686" spans="1:19" x14ac:dyDescent="0.25">
      <c r="A686" s="58" t="s">
        <v>387</v>
      </c>
      <c r="B686" s="58" t="s">
        <v>9</v>
      </c>
      <c r="C686" s="58" t="s">
        <v>388</v>
      </c>
      <c r="D686" s="58" t="s">
        <v>17</v>
      </c>
      <c r="E686" s="58">
        <v>2</v>
      </c>
      <c r="F686">
        <v>49</v>
      </c>
      <c r="G686">
        <v>1026</v>
      </c>
      <c r="H686" s="58" t="s">
        <v>11</v>
      </c>
      <c r="I686" s="58" t="s">
        <v>11</v>
      </c>
      <c r="J686" s="58" t="b">
        <f>IF(COUNTIFS('Player 2 Rounds'!A:A,Player_1[[#This Row],[Tournament]],'Player 2 Rounds'!C:C,Player_1[[#This Row],[Date]])&gt;0,TRUE(),FALSE())</f>
        <v>1</v>
      </c>
      <c r="K686" s="58" t="b">
        <f>IF(COUNTIFS('Player 2 Rounds'!A:A,Player_1[[#This Row],[Tournament]],'Player 2 Rounds'!C:C,Player_1[[#This Row],[Date]],'Player 2 Rounds'!D:D,Player_1[[#This Row],[Division]])&gt;0,TRUE(),FALSE())</f>
        <v>1</v>
      </c>
      <c r="L686" s="58" t="str">
        <f>RIGHT(Player_1[[#This Row],[Date]],4)</f>
        <v>2015</v>
      </c>
      <c r="M686" s="58" t="str">
        <f>LEFT(Player_1[[#This Row],[Date]],FIND("-",Player_1[[#This Row],[Date]],1)-1)</f>
        <v>11</v>
      </c>
      <c r="N686" s="58" t="str">
        <f>MID(Player_1[[#This Row],[Date]],FIND("-",Player_1[[#This Row],[Date]],1)+1,3)</f>
        <v>Apr</v>
      </c>
      <c r="O686" s="5">
        <f>DATEVALUE(Player_1[[#This Row],[Month]]&amp;" "&amp;Player_1[[#This Row],[Day]]&amp;", "&amp;Player_1[[#This Row],[Year]])</f>
        <v>42105</v>
      </c>
      <c r="P686" s="58">
        <f>COUNTIFS(A:A,Player_1[[#This Row],[Tournament]],E:E,Player_1[[#This Row],[Round]])</f>
        <v>1</v>
      </c>
      <c r="Q686" s="58" t="str">
        <f t="shared" si="10"/>
        <v>2015 Hyzerbomb Discs presents The Nick Hyde Memorial</v>
      </c>
      <c r="R686" s="58">
        <f>SUMIFS('Player 2 Rounds'!F:F,'Player 2 Rounds'!Q:Q,Q686,'Player 2 Rounds'!E:E,E686)</f>
        <v>46</v>
      </c>
      <c r="S686" s="58">
        <f>IF(AND(Player_1[[#This Row],[Opponent Score]]&gt;0,Player_1[[#This Row],[Opponent Score]]&gt;Player_1[[#This Row],[Score]],K:K=TRUE())=TRUE(),1,0)</f>
        <v>0</v>
      </c>
    </row>
    <row r="687" spans="1:19" x14ac:dyDescent="0.25">
      <c r="A687" s="58" t="s">
        <v>157</v>
      </c>
      <c r="B687" s="58" t="s">
        <v>58</v>
      </c>
      <c r="C687" s="58" t="s">
        <v>158</v>
      </c>
      <c r="D687" s="58" t="s">
        <v>17</v>
      </c>
      <c r="E687" s="58">
        <v>2</v>
      </c>
      <c r="F687">
        <v>49</v>
      </c>
      <c r="G687">
        <v>1061</v>
      </c>
      <c r="H687" s="58" t="s">
        <v>11</v>
      </c>
      <c r="I687" s="58" t="s">
        <v>11</v>
      </c>
      <c r="J687" s="58" t="b">
        <f>IF(COUNTIFS('Player 2 Rounds'!A:A,Player_1[[#This Row],[Tournament]],'Player 2 Rounds'!C:C,Player_1[[#This Row],[Date]])&gt;0,TRUE(),FALSE())</f>
        <v>1</v>
      </c>
      <c r="K687" s="58" t="b">
        <f>IF(COUNTIFS('Player 2 Rounds'!A:A,Player_1[[#This Row],[Tournament]],'Player 2 Rounds'!C:C,Player_1[[#This Row],[Date]],'Player 2 Rounds'!D:D,Player_1[[#This Row],[Division]])&gt;0,TRUE(),FALSE())</f>
        <v>1</v>
      </c>
      <c r="L687" s="58" t="str">
        <f>RIGHT(Player_1[[#This Row],[Date]],4)</f>
        <v>2015</v>
      </c>
      <c r="M687" s="58" t="str">
        <f>LEFT(Player_1[[#This Row],[Date]],FIND("-",Player_1[[#This Row],[Date]],1)-1)</f>
        <v>30</v>
      </c>
      <c r="N687" s="58" t="str">
        <f>MID(Player_1[[#This Row],[Date]],FIND("-",Player_1[[#This Row],[Date]],1)+1,3)</f>
        <v>Apr</v>
      </c>
      <c r="O687" s="5">
        <f>DATEVALUE(Player_1[[#This Row],[Month]]&amp;" "&amp;Player_1[[#This Row],[Day]]&amp;", "&amp;Player_1[[#This Row],[Year]])</f>
        <v>42124</v>
      </c>
      <c r="P687" s="58">
        <f>COUNTIFS(A:A,Player_1[[#This Row],[Tournament]],E:E,Player_1[[#This Row],[Round]])</f>
        <v>3</v>
      </c>
      <c r="Q687" s="58" t="str">
        <f t="shared" si="10"/>
        <v>2015 Dynamic Discs Glass Blown Open sponsored by Latitude 64</v>
      </c>
      <c r="R687" s="58">
        <f>SUMIFS('Player 2 Rounds'!F:F,'Player 2 Rounds'!Q:Q,Q687,'Player 2 Rounds'!E:E,E687)</f>
        <v>48</v>
      </c>
      <c r="S687" s="58">
        <f>IF(AND(Player_1[[#This Row],[Opponent Score]]&gt;0,Player_1[[#This Row],[Opponent Score]]&gt;Player_1[[#This Row],[Score]],K:K=TRUE())=TRUE(),1,0)</f>
        <v>0</v>
      </c>
    </row>
    <row r="688" spans="1:19" x14ac:dyDescent="0.25">
      <c r="A688" s="58" t="s">
        <v>611</v>
      </c>
      <c r="B688" s="58" t="s">
        <v>626</v>
      </c>
      <c r="C688" s="58" t="s">
        <v>670</v>
      </c>
      <c r="D688" s="58" t="s">
        <v>17</v>
      </c>
      <c r="E688" s="58">
        <v>2</v>
      </c>
      <c r="F688">
        <v>58</v>
      </c>
      <c r="G688">
        <v>1033</v>
      </c>
      <c r="H688" s="58" t="s">
        <v>10</v>
      </c>
      <c r="I688" s="58" t="s">
        <v>10</v>
      </c>
      <c r="J688" s="58" t="b">
        <f>IF(COUNTIFS('Player 2 Rounds'!A:A,Player_1[[#This Row],[Tournament]],'Player 2 Rounds'!C:C,Player_1[[#This Row],[Date]])&gt;0,TRUE(),FALSE())</f>
        <v>1</v>
      </c>
      <c r="K688" s="58" t="b">
        <f>IF(COUNTIFS('Player 2 Rounds'!A:A,Player_1[[#This Row],[Tournament]],'Player 2 Rounds'!C:C,Player_1[[#This Row],[Date]],'Player 2 Rounds'!D:D,Player_1[[#This Row],[Division]])&gt;0,TRUE(),FALSE())</f>
        <v>1</v>
      </c>
      <c r="L688" s="58" t="str">
        <f>RIGHT(Player_1[[#This Row],[Date]],4)</f>
        <v>2022</v>
      </c>
      <c r="M688" s="58" t="str">
        <f>LEFT(Player_1[[#This Row],[Date]],FIND("-",Player_1[[#This Row],[Date]],1)-1)</f>
        <v>11</v>
      </c>
      <c r="N688" s="58" t="str">
        <f>MID(Player_1[[#This Row],[Date]],FIND("-",Player_1[[#This Row],[Date]],1)+1,3)</f>
        <v>Mar</v>
      </c>
      <c r="O688" s="5">
        <f>DATEVALUE(Player_1[[#This Row],[Month]]&amp;" "&amp;Player_1[[#This Row],[Day]]&amp;", "&amp;Player_1[[#This Row],[Year]])</f>
        <v>44631</v>
      </c>
      <c r="P688" s="58">
        <f>COUNTIFS(A:A,Player_1[[#This Row],[Tournament]],E:E,Player_1[[#This Row],[Round]])</f>
        <v>3</v>
      </c>
      <c r="Q688" s="58" t="str">
        <f t="shared" si="10"/>
        <v>2022 DGPT - Waco Annual Charity Open presented by Prodigy Disc</v>
      </c>
      <c r="R688" s="58">
        <f>SUMIFS('Player 2 Rounds'!F:F,'Player 2 Rounds'!Q:Q,Q688,'Player 2 Rounds'!E:E,E688)</f>
        <v>54</v>
      </c>
      <c r="S688" s="58">
        <f>IF(AND(Player_1[[#This Row],[Opponent Score]]&gt;0,Player_1[[#This Row],[Opponent Score]]&gt;Player_1[[#This Row],[Score]],K:K=TRUE())=TRUE(),1,0)</f>
        <v>0</v>
      </c>
    </row>
    <row r="689" spans="1:19" x14ac:dyDescent="0.25">
      <c r="A689" s="58" t="s">
        <v>666</v>
      </c>
      <c r="B689" s="58" t="s">
        <v>9</v>
      </c>
      <c r="C689" s="58" t="s">
        <v>667</v>
      </c>
      <c r="D689" s="58" t="s">
        <v>17</v>
      </c>
      <c r="E689" s="58">
        <v>2</v>
      </c>
      <c r="F689">
        <v>49</v>
      </c>
      <c r="G689">
        <v>1073</v>
      </c>
      <c r="H689" s="58" t="s">
        <v>10</v>
      </c>
      <c r="I689" s="58" t="s">
        <v>10</v>
      </c>
      <c r="J689" s="58" t="b">
        <f>IF(COUNTIFS('Player 2 Rounds'!A:A,Player_1[[#This Row],[Tournament]],'Player 2 Rounds'!C:C,Player_1[[#This Row],[Date]])&gt;0,TRUE(),FALSE())</f>
        <v>1</v>
      </c>
      <c r="K689" s="58" t="b">
        <f>IF(COUNTIFS('Player 2 Rounds'!A:A,Player_1[[#This Row],[Tournament]],'Player 2 Rounds'!C:C,Player_1[[#This Row],[Date]],'Player 2 Rounds'!D:D,Player_1[[#This Row],[Division]])&gt;0,TRUE(),FALSE())</f>
        <v>1</v>
      </c>
      <c r="L689" s="58" t="str">
        <f>RIGHT(Player_1[[#This Row],[Date]],4)</f>
        <v>2022</v>
      </c>
      <c r="M689" s="58" t="str">
        <f>LEFT(Player_1[[#This Row],[Date]],FIND("-",Player_1[[#This Row],[Date]],1)-1)</f>
        <v>18</v>
      </c>
      <c r="N689" s="58" t="str">
        <f>MID(Player_1[[#This Row],[Date]],FIND("-",Player_1[[#This Row],[Date]],1)+1,3)</f>
        <v>Mar</v>
      </c>
      <c r="O689" s="5">
        <f>DATEVALUE(Player_1[[#This Row],[Month]]&amp;" "&amp;Player_1[[#This Row],[Day]]&amp;", "&amp;Player_1[[#This Row],[Year]])</f>
        <v>44638</v>
      </c>
      <c r="P689" s="58">
        <f>COUNTIFS(A:A,Player_1[[#This Row],[Tournament]],E:E,Player_1[[#This Row],[Round]])</f>
        <v>1</v>
      </c>
      <c r="Q689" s="58" t="str">
        <f t="shared" si="10"/>
        <v>2022 Discraft presents THE OPEN at BELTON, a DGPT Silver Series Event</v>
      </c>
      <c r="R689" s="58">
        <f>SUMIFS('Player 2 Rounds'!F:F,'Player 2 Rounds'!Q:Q,Q689,'Player 2 Rounds'!E:E,E689)</f>
        <v>48</v>
      </c>
      <c r="S689" s="58">
        <f>IF(AND(Player_1[[#This Row],[Opponent Score]]&gt;0,Player_1[[#This Row],[Opponent Score]]&gt;Player_1[[#This Row],[Score]],K:K=TRUE())=TRUE(),1,0)</f>
        <v>0</v>
      </c>
    </row>
    <row r="690" spans="1:19" x14ac:dyDescent="0.25">
      <c r="A690" s="58" t="s">
        <v>572</v>
      </c>
      <c r="B690" s="58" t="s">
        <v>626</v>
      </c>
      <c r="C690" s="58" t="s">
        <v>634</v>
      </c>
      <c r="D690" s="58" t="s">
        <v>17</v>
      </c>
      <c r="E690" s="58">
        <v>2</v>
      </c>
      <c r="F690">
        <v>56</v>
      </c>
      <c r="G690">
        <v>1052</v>
      </c>
      <c r="H690" s="58" t="s">
        <v>10</v>
      </c>
      <c r="I690" s="58" t="s">
        <v>10</v>
      </c>
      <c r="J690" s="58" t="b">
        <f>IF(COUNTIFS('Player 2 Rounds'!A:A,Player_1[[#This Row],[Tournament]],'Player 2 Rounds'!C:C,Player_1[[#This Row],[Date]])&gt;0,TRUE(),FALSE())</f>
        <v>1</v>
      </c>
      <c r="K690" s="58" t="b">
        <f>IF(COUNTIFS('Player 2 Rounds'!A:A,Player_1[[#This Row],[Tournament]],'Player 2 Rounds'!C:C,Player_1[[#This Row],[Date]],'Player 2 Rounds'!D:D,Player_1[[#This Row],[Division]])&gt;0,TRUE(),FALSE())</f>
        <v>1</v>
      </c>
      <c r="L690" s="58" t="str">
        <f>RIGHT(Player_1[[#This Row],[Date]],4)</f>
        <v>2022</v>
      </c>
      <c r="M690" s="58" t="str">
        <f>LEFT(Player_1[[#This Row],[Date]],FIND("-",Player_1[[#This Row],[Date]],1)-1)</f>
        <v>24</v>
      </c>
      <c r="N690" s="58" t="str">
        <f>MID(Player_1[[#This Row],[Date]],FIND("-",Player_1[[#This Row],[Date]],1)+1,3)</f>
        <v>Jun</v>
      </c>
      <c r="O690" s="5">
        <f>DATEVALUE(Player_1[[#This Row],[Month]]&amp;" "&amp;Player_1[[#This Row],[Day]]&amp;", "&amp;Player_1[[#This Row],[Year]])</f>
        <v>44736</v>
      </c>
      <c r="P690" s="58">
        <f>COUNTIFS(A:A,Player_1[[#This Row],[Tournament]],E:E,Player_1[[#This Row],[Round]])</f>
        <v>2</v>
      </c>
      <c r="Q690" s="58" t="str">
        <f t="shared" si="10"/>
        <v>2022 DGPT - The Preserve Championship designed by Leiviska Disc Golf</v>
      </c>
      <c r="R690" s="58">
        <f>SUMIFS('Player 2 Rounds'!F:F,'Player 2 Rounds'!Q:Q,Q690,'Player 2 Rounds'!E:E,E690)</f>
        <v>59</v>
      </c>
      <c r="S690" s="58">
        <f>IF(AND(Player_1[[#This Row],[Opponent Score]]&gt;0,Player_1[[#This Row],[Opponent Score]]&gt;Player_1[[#This Row],[Score]],K:K=TRUE())=TRUE(),1,0)</f>
        <v>1</v>
      </c>
    </row>
    <row r="691" spans="1:19" x14ac:dyDescent="0.25">
      <c r="A691" s="58" t="s">
        <v>658</v>
      </c>
      <c r="B691" s="58" t="s">
        <v>626</v>
      </c>
      <c r="C691" s="58" t="s">
        <v>659</v>
      </c>
      <c r="D691" s="58" t="s">
        <v>17</v>
      </c>
      <c r="E691" s="58">
        <v>2</v>
      </c>
      <c r="F691">
        <v>59</v>
      </c>
      <c r="G691">
        <v>1033</v>
      </c>
      <c r="H691" s="58" t="s">
        <v>10</v>
      </c>
      <c r="I691" s="58" t="s">
        <v>10</v>
      </c>
      <c r="J691" s="58" t="b">
        <f>IF(COUNTIFS('Player 2 Rounds'!A:A,Player_1[[#This Row],[Tournament]],'Player 2 Rounds'!C:C,Player_1[[#This Row],[Date]])&gt;0,TRUE(),FALSE())</f>
        <v>1</v>
      </c>
      <c r="K691" s="58" t="b">
        <f>IF(COUNTIFS('Player 2 Rounds'!A:A,Player_1[[#This Row],[Tournament]],'Player 2 Rounds'!C:C,Player_1[[#This Row],[Date]],'Player 2 Rounds'!D:D,Player_1[[#This Row],[Division]])&gt;0,TRUE(),FALSE())</f>
        <v>1</v>
      </c>
      <c r="L691" s="58" t="str">
        <f>RIGHT(Player_1[[#This Row],[Date]],4)</f>
        <v>2022</v>
      </c>
      <c r="M691" s="58" t="str">
        <f>LEFT(Player_1[[#This Row],[Date]],FIND("-",Player_1[[#This Row],[Date]],1)-1)</f>
        <v>19</v>
      </c>
      <c r="N691" s="58" t="str">
        <f>MID(Player_1[[#This Row],[Date]],FIND("-",Player_1[[#This Row],[Date]],1)+1,3)</f>
        <v>Aug</v>
      </c>
      <c r="O691" s="5">
        <f>DATEVALUE(Player_1[[#This Row],[Month]]&amp;" "&amp;Player_1[[#This Row],[Day]]&amp;", "&amp;Player_1[[#This Row],[Year]])</f>
        <v>44792</v>
      </c>
      <c r="P691" s="58">
        <f>COUNTIFS(A:A,Player_1[[#This Row],[Tournament]],E:E,Player_1[[#This Row],[Round]])</f>
        <v>1</v>
      </c>
      <c r="Q691" s="58" t="str">
        <f t="shared" si="10"/>
        <v>2022 DGPT - The TruBank Des Moines Challenge presented by Discraft</v>
      </c>
      <c r="R691" s="58">
        <f>SUMIFS('Player 2 Rounds'!F:F,'Player 2 Rounds'!Q:Q,Q691,'Player 2 Rounds'!E:E,E691)</f>
        <v>52</v>
      </c>
      <c r="S691" s="58">
        <f>IF(AND(Player_1[[#This Row],[Opponent Score]]&gt;0,Player_1[[#This Row],[Opponent Score]]&gt;Player_1[[#This Row],[Score]],K:K=TRUE())=TRUE(),1,0)</f>
        <v>0</v>
      </c>
    </row>
    <row r="692" spans="1:19" x14ac:dyDescent="0.25">
      <c r="A692" s="58" t="s">
        <v>866</v>
      </c>
      <c r="B692" s="58" t="s">
        <v>14</v>
      </c>
      <c r="C692" s="58" t="s">
        <v>867</v>
      </c>
      <c r="D692" s="58" t="s">
        <v>17</v>
      </c>
      <c r="E692" s="58">
        <v>2</v>
      </c>
      <c r="F692">
        <v>46</v>
      </c>
      <c r="G692">
        <v>1047</v>
      </c>
      <c r="H692" s="58" t="s">
        <v>11</v>
      </c>
      <c r="I692" s="58" t="s">
        <v>11</v>
      </c>
      <c r="J692" s="58" t="b">
        <f>IF(COUNTIFS('Player 2 Rounds'!A:A,Player_1[[#This Row],[Tournament]],'Player 2 Rounds'!C:C,Player_1[[#This Row],[Date]])&gt;0,TRUE(),FALSE())</f>
        <v>0</v>
      </c>
      <c r="K692" s="58" t="b">
        <f>IF(COUNTIFS('Player 2 Rounds'!A:A,Player_1[[#This Row],[Tournament]],'Player 2 Rounds'!C:C,Player_1[[#This Row],[Date]],'Player 2 Rounds'!D:D,Player_1[[#This Row],[Division]])&gt;0,TRUE(),FALSE())</f>
        <v>0</v>
      </c>
      <c r="L692" s="58" t="str">
        <f>RIGHT(Player_1[[#This Row],[Date]],4)</f>
        <v>2014</v>
      </c>
      <c r="M692" s="58" t="str">
        <f>LEFT(Player_1[[#This Row],[Date]],FIND("-",Player_1[[#This Row],[Date]],1)-1)</f>
        <v>15</v>
      </c>
      <c r="N692" s="58" t="str">
        <f>MID(Player_1[[#This Row],[Date]],FIND("-",Player_1[[#This Row],[Date]],1)+1,3)</f>
        <v>Nov</v>
      </c>
      <c r="O692" s="5">
        <f>DATEVALUE(Player_1[[#This Row],[Month]]&amp;" "&amp;Player_1[[#This Row],[Day]]&amp;", "&amp;Player_1[[#This Row],[Year]])</f>
        <v>41958</v>
      </c>
      <c r="P692" s="58">
        <f>COUNTIFS(A:A,Player_1[[#This Row],[Tournament]],E:E,Player_1[[#This Row],[Round]])</f>
        <v>1</v>
      </c>
      <c r="Q692" s="58" t="str">
        <f t="shared" si="10"/>
        <v>2014 So Cal Series Championships - Pros</v>
      </c>
      <c r="R692" s="58">
        <f>SUMIFS('Player 2 Rounds'!F:F,'Player 2 Rounds'!Q:Q,Q692,'Player 2 Rounds'!E:E,E692)</f>
        <v>0</v>
      </c>
      <c r="S692" s="58">
        <f>IF(AND(Player_1[[#This Row],[Opponent Score]]&gt;0,Player_1[[#This Row],[Opponent Score]]&gt;Player_1[[#This Row],[Score]],K:K=TRUE())=TRUE(),1,0)</f>
        <v>0</v>
      </c>
    </row>
    <row r="693" spans="1:19" x14ac:dyDescent="0.25">
      <c r="A693" s="58" t="s">
        <v>450</v>
      </c>
      <c r="B693" s="58" t="s">
        <v>164</v>
      </c>
      <c r="C693" s="58" t="s">
        <v>451</v>
      </c>
      <c r="D693" s="58" t="s">
        <v>17</v>
      </c>
      <c r="E693" s="58">
        <v>2</v>
      </c>
      <c r="F693">
        <v>52</v>
      </c>
      <c r="G693">
        <v>1016</v>
      </c>
      <c r="H693" s="58" t="s">
        <v>11</v>
      </c>
      <c r="I693" s="58" t="s">
        <v>11</v>
      </c>
      <c r="J693" s="58" t="b">
        <f>IF(COUNTIFS('Player 2 Rounds'!A:A,Player_1[[#This Row],[Tournament]],'Player 2 Rounds'!C:C,Player_1[[#This Row],[Date]])&gt;0,TRUE(),FALSE())</f>
        <v>1</v>
      </c>
      <c r="K693" s="58" t="b">
        <f>IF(COUNTIFS('Player 2 Rounds'!A:A,Player_1[[#This Row],[Tournament]],'Player 2 Rounds'!C:C,Player_1[[#This Row],[Date]],'Player 2 Rounds'!D:D,Player_1[[#This Row],[Division]])&gt;0,TRUE(),FALSE())</f>
        <v>1</v>
      </c>
      <c r="L693" s="58" t="str">
        <f>RIGHT(Player_1[[#This Row],[Date]],4)</f>
        <v>2014</v>
      </c>
      <c r="M693" s="58" t="str">
        <f>LEFT(Player_1[[#This Row],[Date]],FIND("-",Player_1[[#This Row],[Date]],1)-1)</f>
        <v>6</v>
      </c>
      <c r="N693" s="58" t="str">
        <f>MID(Player_1[[#This Row],[Date]],FIND("-",Player_1[[#This Row],[Date]],1)+1,3)</f>
        <v>Dec</v>
      </c>
      <c r="O693" s="5">
        <f>DATEVALUE(Player_1[[#This Row],[Month]]&amp;" "&amp;Player_1[[#This Row],[Day]]&amp;", "&amp;Player_1[[#This Row],[Year]])</f>
        <v>41979</v>
      </c>
      <c r="P693" s="58">
        <f>COUNTIFS(A:A,Player_1[[#This Row],[Tournament]],E:E,Player_1[[#This Row],[Round]])</f>
        <v>1</v>
      </c>
      <c r="Q693" s="58" t="str">
        <f t="shared" si="10"/>
        <v>2014 The Twisted Flyer Cactus Classic presented by Innova</v>
      </c>
      <c r="R693" s="58">
        <f>SUMIFS('Player 2 Rounds'!F:F,'Player 2 Rounds'!Q:Q,Q693,'Player 2 Rounds'!E:E,E693)</f>
        <v>50</v>
      </c>
      <c r="S693" s="58">
        <f>IF(AND(Player_1[[#This Row],[Opponent Score]]&gt;0,Player_1[[#This Row],[Opponent Score]]&gt;Player_1[[#This Row],[Score]],K:K=TRUE())=TRUE(),1,0)</f>
        <v>0</v>
      </c>
    </row>
    <row r="694" spans="1:19" x14ac:dyDescent="0.25">
      <c r="A694" s="58" t="s">
        <v>818</v>
      </c>
      <c r="B694" s="58" t="s">
        <v>9</v>
      </c>
      <c r="C694" s="58" t="s">
        <v>819</v>
      </c>
      <c r="D694" s="58" t="s">
        <v>17</v>
      </c>
      <c r="E694" s="58">
        <v>2</v>
      </c>
      <c r="F694">
        <v>53</v>
      </c>
      <c r="G694">
        <v>996</v>
      </c>
      <c r="H694" s="58" t="s">
        <v>11</v>
      </c>
      <c r="I694" s="58" t="s">
        <v>11</v>
      </c>
      <c r="J694" s="58" t="b">
        <f>IF(COUNTIFS('Player 2 Rounds'!A:A,Player_1[[#This Row],[Tournament]],'Player 2 Rounds'!C:C,Player_1[[#This Row],[Date]])&gt;0,TRUE(),FALSE())</f>
        <v>0</v>
      </c>
      <c r="K694" s="58" t="b">
        <f>IF(COUNTIFS('Player 2 Rounds'!A:A,Player_1[[#This Row],[Tournament]],'Player 2 Rounds'!C:C,Player_1[[#This Row],[Date]],'Player 2 Rounds'!D:D,Player_1[[#This Row],[Division]])&gt;0,TRUE(),FALSE())</f>
        <v>0</v>
      </c>
      <c r="L694" s="58" t="str">
        <f>RIGHT(Player_1[[#This Row],[Date]],4)</f>
        <v>2018</v>
      </c>
      <c r="M694" s="58" t="str">
        <f>LEFT(Player_1[[#This Row],[Date]],FIND("-",Player_1[[#This Row],[Date]],1)-1)</f>
        <v>13</v>
      </c>
      <c r="N694" s="58" t="str">
        <f>MID(Player_1[[#This Row],[Date]],FIND("-",Player_1[[#This Row],[Date]],1)+1,3)</f>
        <v>Apr</v>
      </c>
      <c r="O694" s="5">
        <f>DATEVALUE(Player_1[[#This Row],[Month]]&amp;" "&amp;Player_1[[#This Row],[Day]]&amp;", "&amp;Player_1[[#This Row],[Year]])</f>
        <v>43203</v>
      </c>
      <c r="P694" s="58">
        <f>COUNTIFS(A:A,Player_1[[#This Row],[Tournament]],E:E,Player_1[[#This Row],[Round]])</f>
        <v>1</v>
      </c>
      <c r="Q694" s="58" t="str">
        <f t="shared" si="10"/>
        <v>2018 Dynamic Discs Presents: The Vintage Open</v>
      </c>
      <c r="R694" s="58">
        <f>SUMIFS('Player 2 Rounds'!F:F,'Player 2 Rounds'!Q:Q,Q694,'Player 2 Rounds'!E:E,E694)</f>
        <v>0</v>
      </c>
      <c r="S694" s="58">
        <f>IF(AND(Player_1[[#This Row],[Opponent Score]]&gt;0,Player_1[[#This Row],[Opponent Score]]&gt;Player_1[[#This Row],[Score]],K:K=TRUE())=TRUE(),1,0)</f>
        <v>0</v>
      </c>
    </row>
    <row r="695" spans="1:19" x14ac:dyDescent="0.25">
      <c r="A695" s="58" t="s">
        <v>218</v>
      </c>
      <c r="B695" s="58" t="s">
        <v>9</v>
      </c>
      <c r="C695" s="58" t="s">
        <v>219</v>
      </c>
      <c r="D695" s="58" t="s">
        <v>17</v>
      </c>
      <c r="E695" s="58">
        <v>2</v>
      </c>
      <c r="F695">
        <v>56</v>
      </c>
      <c r="G695">
        <v>1040</v>
      </c>
      <c r="H695" s="58" t="s">
        <v>11</v>
      </c>
      <c r="I695" s="58" t="s">
        <v>11</v>
      </c>
      <c r="J695" s="58" t="b">
        <f>IF(COUNTIFS('Player 2 Rounds'!A:A,Player_1[[#This Row],[Tournament]],'Player 2 Rounds'!C:C,Player_1[[#This Row],[Date]])&gt;0,TRUE(),FALSE())</f>
        <v>1</v>
      </c>
      <c r="K695" s="58" t="b">
        <f>IF(COUNTIFS('Player 2 Rounds'!A:A,Player_1[[#This Row],[Tournament]],'Player 2 Rounds'!C:C,Player_1[[#This Row],[Date]],'Player 2 Rounds'!D:D,Player_1[[#This Row],[Division]])&gt;0,TRUE(),FALSE())</f>
        <v>1</v>
      </c>
      <c r="L695" s="58" t="str">
        <f>RIGHT(Player_1[[#This Row],[Date]],4)</f>
        <v>2018</v>
      </c>
      <c r="M695" s="58" t="str">
        <f>LEFT(Player_1[[#This Row],[Date]],FIND("-",Player_1[[#This Row],[Date]],1)-1)</f>
        <v>15</v>
      </c>
      <c r="N695" s="58" t="str">
        <f>MID(Player_1[[#This Row],[Date]],FIND("-",Player_1[[#This Row],[Date]],1)+1,3)</f>
        <v>Mar</v>
      </c>
      <c r="O695" s="5">
        <f>DATEVALUE(Player_1[[#This Row],[Month]]&amp;" "&amp;Player_1[[#This Row],[Day]]&amp;", "&amp;Player_1[[#This Row],[Year]])</f>
        <v>43174</v>
      </c>
      <c r="P695" s="58">
        <f>COUNTIFS(A:A,Player_1[[#This Row],[Tournament]],E:E,Player_1[[#This Row],[Round]])</f>
        <v>3</v>
      </c>
      <c r="Q695" s="58" t="str">
        <f t="shared" si="10"/>
        <v>2018 DGPT - Waco Annual Charity Open presented by Dynamic Discs</v>
      </c>
      <c r="R695" s="58">
        <f>SUMIFS('Player 2 Rounds'!F:F,'Player 2 Rounds'!Q:Q,Q695,'Player 2 Rounds'!E:E,E695)</f>
        <v>55</v>
      </c>
      <c r="S695" s="58">
        <f>IF(AND(Player_1[[#This Row],[Opponent Score]]&gt;0,Player_1[[#This Row],[Opponent Score]]&gt;Player_1[[#This Row],[Score]],K:K=TRUE())=TRUE(),1,0)</f>
        <v>0</v>
      </c>
    </row>
    <row r="696" spans="1:19" x14ac:dyDescent="0.25">
      <c r="A696" s="58" t="s">
        <v>656</v>
      </c>
      <c r="B696" s="58" t="s">
        <v>13</v>
      </c>
      <c r="C696" s="58" t="s">
        <v>657</v>
      </c>
      <c r="D696" s="58" t="s">
        <v>17</v>
      </c>
      <c r="E696" s="58">
        <v>2</v>
      </c>
      <c r="F696">
        <v>54</v>
      </c>
      <c r="G696">
        <v>1077</v>
      </c>
      <c r="H696" s="58" t="s">
        <v>10</v>
      </c>
      <c r="I696" s="58" t="s">
        <v>10</v>
      </c>
      <c r="J696" s="58" t="b">
        <f>IF(COUNTIFS('Player 2 Rounds'!A:A,Player_1[[#This Row],[Tournament]],'Player 2 Rounds'!C:C,Player_1[[#This Row],[Date]])&gt;0,TRUE(),FALSE())</f>
        <v>1</v>
      </c>
      <c r="K696" s="58" t="b">
        <f>IF(COUNTIFS('Player 2 Rounds'!A:A,Player_1[[#This Row],[Tournament]],'Player 2 Rounds'!C:C,Player_1[[#This Row],[Date]],'Player 2 Rounds'!D:D,Player_1[[#This Row],[Division]])&gt;0,TRUE(),FALSE())</f>
        <v>1</v>
      </c>
      <c r="L696" s="58" t="str">
        <f>RIGHT(Player_1[[#This Row],[Date]],4)</f>
        <v>2022</v>
      </c>
      <c r="M696" s="58" t="str">
        <f>LEFT(Player_1[[#This Row],[Date]],FIND("-",Player_1[[#This Row],[Date]],1)-1)</f>
        <v>30</v>
      </c>
      <c r="N696" s="58" t="str">
        <f>MID(Player_1[[#This Row],[Date]],FIND("-",Player_1[[#This Row],[Date]],1)+1,3)</f>
        <v>Aug</v>
      </c>
      <c r="O696" s="5">
        <f>DATEVALUE(Player_1[[#This Row],[Month]]&amp;" "&amp;Player_1[[#This Row],[Day]]&amp;", "&amp;Player_1[[#This Row],[Year]])</f>
        <v>44803</v>
      </c>
      <c r="P696" s="58">
        <f>COUNTIFS(A:A,Player_1[[#This Row],[Tournament]],E:E,Player_1[[#This Row],[Round]])</f>
        <v>1</v>
      </c>
      <c r="Q696" s="58" t="str">
        <f t="shared" si="10"/>
        <v>2022 PDGA Professional Disc Golf World Championships Presented by Dynamic Discs</v>
      </c>
      <c r="R696" s="58">
        <f>SUMIFS('Player 2 Rounds'!F:F,'Player 2 Rounds'!Q:Q,Q696,'Player 2 Rounds'!E:E,E696)</f>
        <v>57</v>
      </c>
      <c r="S696" s="58">
        <f>IF(AND(Player_1[[#This Row],[Opponent Score]]&gt;0,Player_1[[#This Row],[Opponent Score]]&gt;Player_1[[#This Row],[Score]],K:K=TRUE())=TRUE(),1,0)</f>
        <v>1</v>
      </c>
    </row>
    <row r="697" spans="1:19" x14ac:dyDescent="0.25">
      <c r="A697" s="58" t="s">
        <v>775</v>
      </c>
      <c r="B697" s="58" t="s">
        <v>9</v>
      </c>
      <c r="C697" s="58" t="s">
        <v>217</v>
      </c>
      <c r="D697" s="58" t="s">
        <v>17</v>
      </c>
      <c r="E697" s="58">
        <v>2</v>
      </c>
      <c r="F697">
        <v>58</v>
      </c>
      <c r="G697">
        <v>985</v>
      </c>
      <c r="H697" s="58" t="s">
        <v>11</v>
      </c>
      <c r="I697" s="58" t="s">
        <v>11</v>
      </c>
      <c r="J697" s="58" t="b">
        <f>IF(COUNTIFS('Player 2 Rounds'!A:A,Player_1[[#This Row],[Tournament]],'Player 2 Rounds'!C:C,Player_1[[#This Row],[Date]])&gt;0,TRUE(),FALSE())</f>
        <v>0</v>
      </c>
      <c r="K697" s="58" t="b">
        <f>IF(COUNTIFS('Player 2 Rounds'!A:A,Player_1[[#This Row],[Tournament]],'Player 2 Rounds'!C:C,Player_1[[#This Row],[Date]],'Player 2 Rounds'!D:D,Player_1[[#This Row],[Division]])&gt;0,TRUE(),FALSE())</f>
        <v>0</v>
      </c>
      <c r="L697" s="58" t="str">
        <f>RIGHT(Player_1[[#This Row],[Date]],4)</f>
        <v>2018</v>
      </c>
      <c r="M697" s="58" t="str">
        <f>LEFT(Player_1[[#This Row],[Date]],FIND("-",Player_1[[#This Row],[Date]],1)-1)</f>
        <v>23</v>
      </c>
      <c r="N697" s="58" t="str">
        <f>MID(Player_1[[#This Row],[Date]],FIND("-",Player_1[[#This Row],[Date]],1)+1,3)</f>
        <v>Mar</v>
      </c>
      <c r="O697" s="5">
        <f>DATEVALUE(Player_1[[#This Row],[Month]]&amp;" "&amp;Player_1[[#This Row],[Day]]&amp;", "&amp;Player_1[[#This Row],[Year]])</f>
        <v>43182</v>
      </c>
      <c r="P697" s="58">
        <f>COUNTIFS(A:A,Player_1[[#This Row],[Tournament]],E:E,Player_1[[#This Row],[Round]])</f>
        <v>1</v>
      </c>
      <c r="Q697" s="58" t="str">
        <f t="shared" si="10"/>
        <v>2018 The Open at Flat Creek presented by Discraft</v>
      </c>
      <c r="R697" s="58">
        <f>SUMIFS('Player 2 Rounds'!F:F,'Player 2 Rounds'!Q:Q,Q697,'Player 2 Rounds'!E:E,E697)</f>
        <v>0</v>
      </c>
      <c r="S697" s="58">
        <f>IF(AND(Player_1[[#This Row],[Opponent Score]]&gt;0,Player_1[[#This Row],[Opponent Score]]&gt;Player_1[[#This Row],[Score]],K:K=TRUE())=TRUE(),1,0)</f>
        <v>0</v>
      </c>
    </row>
    <row r="698" spans="1:19" x14ac:dyDescent="0.25">
      <c r="A698" s="58" t="s">
        <v>362</v>
      </c>
      <c r="B698" s="58" t="s">
        <v>9</v>
      </c>
      <c r="C698" s="58" t="s">
        <v>363</v>
      </c>
      <c r="D698" s="58" t="s">
        <v>17</v>
      </c>
      <c r="E698" s="58">
        <v>2</v>
      </c>
      <c r="F698">
        <v>60</v>
      </c>
      <c r="G698">
        <v>1027</v>
      </c>
      <c r="H698" s="58" t="s">
        <v>11</v>
      </c>
      <c r="I698" s="58" t="s">
        <v>11</v>
      </c>
      <c r="J698" s="58" t="b">
        <f>IF(COUNTIFS('Player 2 Rounds'!A:A,Player_1[[#This Row],[Tournament]],'Player 2 Rounds'!C:C,Player_1[[#This Row],[Date]])&gt;0,TRUE(),FALSE())</f>
        <v>1</v>
      </c>
      <c r="K698" s="58" t="b">
        <f>IF(COUNTIFS('Player 2 Rounds'!A:A,Player_1[[#This Row],[Tournament]],'Player 2 Rounds'!C:C,Player_1[[#This Row],[Date]],'Player 2 Rounds'!D:D,Player_1[[#This Row],[Division]])&gt;0,TRUE(),FALSE())</f>
        <v>1</v>
      </c>
      <c r="L698" s="58" t="str">
        <f>RIGHT(Player_1[[#This Row],[Date]],4)</f>
        <v>2018</v>
      </c>
      <c r="M698" s="58" t="str">
        <f>LEFT(Player_1[[#This Row],[Date]],FIND("-",Player_1[[#This Row],[Date]],1)-1)</f>
        <v>9</v>
      </c>
      <c r="N698" s="58" t="str">
        <f>MID(Player_1[[#This Row],[Date]],FIND("-",Player_1[[#This Row],[Date]],1)+1,3)</f>
        <v>Aug</v>
      </c>
      <c r="O698" s="5">
        <f>DATEVALUE(Player_1[[#This Row],[Month]]&amp;" "&amp;Player_1[[#This Row],[Day]]&amp;", "&amp;Player_1[[#This Row],[Year]])</f>
        <v>43321</v>
      </c>
      <c r="P698" s="58">
        <f>COUNTIFS(A:A,Player_1[[#This Row],[Tournament]],E:E,Player_1[[#This Row],[Round]])</f>
        <v>2</v>
      </c>
      <c r="Q698" s="58" t="str">
        <f t="shared" si="10"/>
        <v>2018 DGPT - Discraft Ledgestone Insurance Open</v>
      </c>
      <c r="R698" s="58">
        <f>SUMIFS('Player 2 Rounds'!F:F,'Player 2 Rounds'!Q:Q,Q698,'Player 2 Rounds'!E:E,E698)</f>
        <v>61</v>
      </c>
      <c r="S698" s="58">
        <f>IF(AND(Player_1[[#This Row],[Opponent Score]]&gt;0,Player_1[[#This Row],[Opponent Score]]&gt;Player_1[[#This Row],[Score]],K:K=TRUE())=TRUE(),1,0)</f>
        <v>1</v>
      </c>
    </row>
    <row r="699" spans="1:19" x14ac:dyDescent="0.25">
      <c r="A699" s="58" t="s">
        <v>643</v>
      </c>
      <c r="B699" s="58" t="s">
        <v>626</v>
      </c>
      <c r="C699" s="58" t="s">
        <v>644</v>
      </c>
      <c r="D699" s="58" t="s">
        <v>17</v>
      </c>
      <c r="E699" s="58">
        <v>2</v>
      </c>
      <c r="F699">
        <v>52</v>
      </c>
      <c r="G699">
        <v>1081</v>
      </c>
      <c r="H699" s="58" t="s">
        <v>10</v>
      </c>
      <c r="I699" s="58" t="s">
        <v>10</v>
      </c>
      <c r="J699" s="58" t="b">
        <f>IF(COUNTIFS('Player 2 Rounds'!A:A,Player_1[[#This Row],[Tournament]],'Player 2 Rounds'!C:C,Player_1[[#This Row],[Date]])&gt;0,TRUE(),FALSE())</f>
        <v>1</v>
      </c>
      <c r="K699" s="58" t="b">
        <f>IF(COUNTIFS('Player 2 Rounds'!A:A,Player_1[[#This Row],[Tournament]],'Player 2 Rounds'!C:C,Player_1[[#This Row],[Date]],'Player 2 Rounds'!D:D,Player_1[[#This Row],[Division]])&gt;0,TRUE(),FALSE())</f>
        <v>1</v>
      </c>
      <c r="L699" s="58" t="str">
        <f>RIGHT(Player_1[[#This Row],[Date]],4)</f>
        <v>2022</v>
      </c>
      <c r="M699" s="58" t="str">
        <f>LEFT(Player_1[[#This Row],[Date]],FIND("-",Player_1[[#This Row],[Date]],1)-1)</f>
        <v>15</v>
      </c>
      <c r="N699" s="58" t="str">
        <f>MID(Player_1[[#This Row],[Date]],FIND("-",Player_1[[#This Row],[Date]],1)+1,3)</f>
        <v>Sep</v>
      </c>
      <c r="O699" s="5">
        <f>DATEVALUE(Player_1[[#This Row],[Month]]&amp;" "&amp;Player_1[[#This Row],[Day]]&amp;", "&amp;Player_1[[#This Row],[Year]])</f>
        <v>44819</v>
      </c>
      <c r="P699" s="58">
        <f>COUNTIFS(A:A,Player_1[[#This Row],[Tournament]],E:E,Player_1[[#This Row],[Round]])</f>
        <v>1</v>
      </c>
      <c r="Q699" s="58" t="str">
        <f t="shared" si="10"/>
        <v>2022 DGPT Playoffs - Discraft's Green Mountain Championship</v>
      </c>
      <c r="R699" s="58">
        <f>SUMIFS('Player 2 Rounds'!F:F,'Player 2 Rounds'!Q:Q,Q699,'Player 2 Rounds'!E:E,E699)</f>
        <v>55</v>
      </c>
      <c r="S699" s="58">
        <f>IF(AND(Player_1[[#This Row],[Opponent Score]]&gt;0,Player_1[[#This Row],[Opponent Score]]&gt;Player_1[[#This Row],[Score]],K:K=TRUE())=TRUE(),1,0)</f>
        <v>1</v>
      </c>
    </row>
    <row r="700" spans="1:19" x14ac:dyDescent="0.25">
      <c r="A700" s="58" t="s">
        <v>859</v>
      </c>
      <c r="B700" s="58" t="s">
        <v>164</v>
      </c>
      <c r="C700" s="58" t="s">
        <v>182</v>
      </c>
      <c r="D700" s="58" t="s">
        <v>17</v>
      </c>
      <c r="E700" s="58">
        <v>2</v>
      </c>
      <c r="F700">
        <v>46</v>
      </c>
      <c r="G700">
        <v>1023</v>
      </c>
      <c r="H700" s="58" t="s">
        <v>11</v>
      </c>
      <c r="I700" s="58" t="s">
        <v>11</v>
      </c>
      <c r="J700" s="58" t="b">
        <f>IF(COUNTIFS('Player 2 Rounds'!A:A,Player_1[[#This Row],[Tournament]],'Player 2 Rounds'!C:C,Player_1[[#This Row],[Date]])&gt;0,TRUE(),FALSE())</f>
        <v>0</v>
      </c>
      <c r="K700" s="58" t="b">
        <f>IF(COUNTIFS('Player 2 Rounds'!A:A,Player_1[[#This Row],[Tournament]],'Player 2 Rounds'!C:C,Player_1[[#This Row],[Date]],'Player 2 Rounds'!D:D,Player_1[[#This Row],[Division]])&gt;0,TRUE(),FALSE())</f>
        <v>0</v>
      </c>
      <c r="L700" s="58" t="str">
        <f>RIGHT(Player_1[[#This Row],[Date]],4)</f>
        <v>2014</v>
      </c>
      <c r="M700" s="58" t="str">
        <f>LEFT(Player_1[[#This Row],[Date]],FIND("-",Player_1[[#This Row],[Date]],1)-1)</f>
        <v>8</v>
      </c>
      <c r="N700" s="58" t="str">
        <f>MID(Player_1[[#This Row],[Date]],FIND("-",Player_1[[#This Row],[Date]],1)+1,3)</f>
        <v>Nov</v>
      </c>
      <c r="O700" s="5">
        <f>DATEVALUE(Player_1[[#This Row],[Month]]&amp;" "&amp;Player_1[[#This Row],[Day]]&amp;", "&amp;Player_1[[#This Row],[Year]])</f>
        <v>41951</v>
      </c>
      <c r="P700" s="58">
        <f>COUNTIFS(A:A,Player_1[[#This Row],[Tournament]],E:E,Player_1[[#This Row],[Round]])</f>
        <v>1</v>
      </c>
      <c r="Q700" s="58" t="str">
        <f t="shared" si="10"/>
        <v>2014 Spike Hyzer Presents: Spike Hyzer Invitational Championship</v>
      </c>
      <c r="R700" s="58">
        <f>SUMIFS('Player 2 Rounds'!F:F,'Player 2 Rounds'!Q:Q,Q700,'Player 2 Rounds'!E:E,E700)</f>
        <v>0</v>
      </c>
      <c r="S700" s="58">
        <f>IF(AND(Player_1[[#This Row],[Opponent Score]]&gt;0,Player_1[[#This Row],[Opponent Score]]&gt;Player_1[[#This Row],[Score]],K:K=TRUE())=TRUE(),1,0)</f>
        <v>0</v>
      </c>
    </row>
    <row r="701" spans="1:19" x14ac:dyDescent="0.25">
      <c r="A701" s="58" t="s">
        <v>225</v>
      </c>
      <c r="B701" s="58" t="s">
        <v>9</v>
      </c>
      <c r="C701" s="58" t="s">
        <v>226</v>
      </c>
      <c r="D701" s="58" t="s">
        <v>17</v>
      </c>
      <c r="E701" s="58">
        <v>2</v>
      </c>
      <c r="F701">
        <v>54</v>
      </c>
      <c r="G701">
        <v>1062</v>
      </c>
      <c r="H701" s="58" t="s">
        <v>11</v>
      </c>
      <c r="I701" s="58" t="s">
        <v>11</v>
      </c>
      <c r="J701" s="58" t="b">
        <f>IF(COUNTIFS('Player 2 Rounds'!A:A,Player_1[[#This Row],[Tournament]],'Player 2 Rounds'!C:C,Player_1[[#This Row],[Date]])&gt;0,TRUE(),FALSE())</f>
        <v>1</v>
      </c>
      <c r="K701" s="58" t="b">
        <f>IF(COUNTIFS('Player 2 Rounds'!A:A,Player_1[[#This Row],[Tournament]],'Player 2 Rounds'!C:C,Player_1[[#This Row],[Date]],'Player 2 Rounds'!D:D,Player_1[[#This Row],[Division]])&gt;0,TRUE(),FALSE())</f>
        <v>1</v>
      </c>
      <c r="L701" s="58" t="str">
        <f>RIGHT(Player_1[[#This Row],[Date]],4)</f>
        <v>2018</v>
      </c>
      <c r="M701" s="58" t="str">
        <f>LEFT(Player_1[[#This Row],[Date]],FIND("-",Player_1[[#This Row],[Date]],1)-1)</f>
        <v>6</v>
      </c>
      <c r="N701" s="58" t="str">
        <f>MID(Player_1[[#This Row],[Date]],FIND("-",Player_1[[#This Row],[Date]],1)+1,3)</f>
        <v>Apr</v>
      </c>
      <c r="O701" s="5">
        <f>DATEVALUE(Player_1[[#This Row],[Month]]&amp;" "&amp;Player_1[[#This Row],[Day]]&amp;", "&amp;Player_1[[#This Row],[Year]])</f>
        <v>43196</v>
      </c>
      <c r="P701" s="58">
        <f>COUNTIFS(A:A,Player_1[[#This Row],[Tournament]],E:E,Player_1[[#This Row],[Round]])</f>
        <v>2</v>
      </c>
      <c r="Q701" s="58" t="str">
        <f t="shared" si="10"/>
        <v>2018 DGPT - Jonesboro Open</v>
      </c>
      <c r="R701" s="58">
        <f>SUMIFS('Player 2 Rounds'!F:F,'Player 2 Rounds'!Q:Q,Q701,'Player 2 Rounds'!E:E,E701)</f>
        <v>62</v>
      </c>
      <c r="S701" s="58">
        <f>IF(AND(Player_1[[#This Row],[Opponent Score]]&gt;0,Player_1[[#This Row],[Opponent Score]]&gt;Player_1[[#This Row],[Score]],K:K=TRUE())=TRUE(),1,0)</f>
        <v>1</v>
      </c>
    </row>
    <row r="702" spans="1:19" x14ac:dyDescent="0.25">
      <c r="A702" s="58" t="s">
        <v>625</v>
      </c>
      <c r="B702" s="58" t="s">
        <v>626</v>
      </c>
      <c r="C702" s="58" t="s">
        <v>627</v>
      </c>
      <c r="D702" s="58" t="s">
        <v>17</v>
      </c>
      <c r="E702" s="58">
        <v>2</v>
      </c>
      <c r="F702">
        <v>65</v>
      </c>
      <c r="G702">
        <v>1028</v>
      </c>
      <c r="H702" s="58" t="s">
        <v>10</v>
      </c>
      <c r="I702" s="58" t="s">
        <v>10</v>
      </c>
      <c r="J702" s="58" t="b">
        <f>IF(COUNTIFS('Player 2 Rounds'!A:A,Player_1[[#This Row],[Tournament]],'Player 2 Rounds'!C:C,Player_1[[#This Row],[Date]])&gt;0,TRUE(),FALSE())</f>
        <v>1</v>
      </c>
      <c r="K702" s="58" t="b">
        <f>IF(COUNTIFS('Player 2 Rounds'!A:A,Player_1[[#This Row],[Tournament]],'Player 2 Rounds'!C:C,Player_1[[#This Row],[Date]],'Player 2 Rounds'!D:D,Player_1[[#This Row],[Division]])&gt;0,TRUE(),FALSE())</f>
        <v>1</v>
      </c>
      <c r="L702" s="58" t="str">
        <f>RIGHT(Player_1[[#This Row],[Date]],4)</f>
        <v>2022</v>
      </c>
      <c r="M702" s="58" t="str">
        <f>LEFT(Player_1[[#This Row],[Date]],FIND("-",Player_1[[#This Row],[Date]],1)-1)</f>
        <v>8</v>
      </c>
      <c r="N702" s="58" t="str">
        <f>MID(Player_1[[#This Row],[Date]],FIND("-",Player_1[[#This Row],[Date]],1)+1,3)</f>
        <v>Jul</v>
      </c>
      <c r="O702" s="5">
        <f>DATEVALUE(Player_1[[#This Row],[Month]]&amp;" "&amp;Player_1[[#This Row],[Day]]&amp;", "&amp;Player_1[[#This Row],[Year]])</f>
        <v>44750</v>
      </c>
      <c r="P702" s="58">
        <f>COUNTIFS(A:A,Player_1[[#This Row],[Tournament]],E:E,Player_1[[#This Row],[Round]])</f>
        <v>1</v>
      </c>
      <c r="Q702" s="58" t="str">
        <f t="shared" si="10"/>
        <v>2022 DGPT - LWS Open at Idlewild presented by Dynamic Discs &amp; The Nati</v>
      </c>
      <c r="R702" s="58">
        <f>SUMIFS('Player 2 Rounds'!F:F,'Player 2 Rounds'!Q:Q,Q702,'Player 2 Rounds'!E:E,E702)</f>
        <v>69</v>
      </c>
      <c r="S702" s="58">
        <f>IF(AND(Player_1[[#This Row],[Opponent Score]]&gt;0,Player_1[[#This Row],[Opponent Score]]&gt;Player_1[[#This Row],[Score]],K:K=TRUE())=TRUE(),1,0)</f>
        <v>1</v>
      </c>
    </row>
    <row r="703" spans="1:19" x14ac:dyDescent="0.25">
      <c r="A703" s="58" t="s">
        <v>630</v>
      </c>
      <c r="B703" s="58" t="s">
        <v>13</v>
      </c>
      <c r="C703" s="58" t="s">
        <v>631</v>
      </c>
      <c r="D703" s="58" t="s">
        <v>17</v>
      </c>
      <c r="E703" s="58">
        <v>2</v>
      </c>
      <c r="F703">
        <v>60</v>
      </c>
      <c r="G703">
        <v>1021</v>
      </c>
      <c r="H703" s="58" t="s">
        <v>10</v>
      </c>
      <c r="I703" s="58" t="s">
        <v>10</v>
      </c>
      <c r="J703" s="58" t="b">
        <f>IF(COUNTIFS('Player 2 Rounds'!A:A,Player_1[[#This Row],[Tournament]],'Player 2 Rounds'!C:C,Player_1[[#This Row],[Date]])&gt;0,TRUE(),FALSE())</f>
        <v>1</v>
      </c>
      <c r="K703" s="58" t="b">
        <f>IF(COUNTIFS('Player 2 Rounds'!A:A,Player_1[[#This Row],[Tournament]],'Player 2 Rounds'!C:C,Player_1[[#This Row],[Date]],'Player 2 Rounds'!D:D,Player_1[[#This Row],[Division]])&gt;0,TRUE(),FALSE())</f>
        <v>1</v>
      </c>
      <c r="L703" s="58" t="str">
        <f>RIGHT(Player_1[[#This Row],[Date]],4)</f>
        <v>2022</v>
      </c>
      <c r="M703" s="58" t="str">
        <f>LEFT(Player_1[[#This Row],[Date]],FIND("-",Player_1[[#This Row],[Date]],1)-1)</f>
        <v>21</v>
      </c>
      <c r="N703" s="58" t="str">
        <f>MID(Player_1[[#This Row],[Date]],FIND("-",Player_1[[#This Row],[Date]],1)+1,3)</f>
        <v>Jul</v>
      </c>
      <c r="O703" s="5">
        <f>DATEVALUE(Player_1[[#This Row],[Month]]&amp;" "&amp;Player_1[[#This Row],[Day]]&amp;", "&amp;Player_1[[#This Row],[Year]])</f>
        <v>44763</v>
      </c>
      <c r="P703" s="58">
        <f>COUNTIFS(A:A,Player_1[[#This Row],[Tournament]],E:E,Player_1[[#This Row],[Round]])</f>
        <v>1</v>
      </c>
      <c r="Q703" s="58" t="str">
        <f t="shared" si="10"/>
        <v>2022 European Open presented by Discmania</v>
      </c>
      <c r="R703" s="58">
        <f>SUMIFS('Player 2 Rounds'!F:F,'Player 2 Rounds'!Q:Q,Q703,'Player 2 Rounds'!E:E,E703)</f>
        <v>51</v>
      </c>
      <c r="S703" s="58">
        <f>IF(AND(Player_1[[#This Row],[Opponent Score]]&gt;0,Player_1[[#This Row],[Opponent Score]]&gt;Player_1[[#This Row],[Score]],K:K=TRUE())=TRUE(),1,0)</f>
        <v>0</v>
      </c>
    </row>
    <row r="704" spans="1:19" x14ac:dyDescent="0.25">
      <c r="A704" s="58" t="s">
        <v>250</v>
      </c>
      <c r="B704" s="58" t="s">
        <v>58</v>
      </c>
      <c r="C704" s="58" t="s">
        <v>336</v>
      </c>
      <c r="D704" s="58" t="s">
        <v>17</v>
      </c>
      <c r="E704" s="58">
        <v>2</v>
      </c>
      <c r="F704">
        <v>59</v>
      </c>
      <c r="G704">
        <v>1032</v>
      </c>
      <c r="H704" s="58" t="s">
        <v>11</v>
      </c>
      <c r="I704" s="58" t="s">
        <v>11</v>
      </c>
      <c r="J704" s="58" t="b">
        <f>IF(COUNTIFS('Player 2 Rounds'!A:A,Player_1[[#This Row],[Tournament]],'Player 2 Rounds'!C:C,Player_1[[#This Row],[Date]])&gt;0,TRUE(),FALSE())</f>
        <v>1</v>
      </c>
      <c r="K704" s="58" t="b">
        <f>IF(COUNTIFS('Player 2 Rounds'!A:A,Player_1[[#This Row],[Tournament]],'Player 2 Rounds'!C:C,Player_1[[#This Row],[Date]],'Player 2 Rounds'!D:D,Player_1[[#This Row],[Division]])&gt;0,TRUE(),FALSE())</f>
        <v>1</v>
      </c>
      <c r="L704" s="58" t="str">
        <f>RIGHT(Player_1[[#This Row],[Date]],4)</f>
        <v>2018</v>
      </c>
      <c r="M704" s="58" t="str">
        <f>LEFT(Player_1[[#This Row],[Date]],FIND("-",Player_1[[#This Row],[Date]],1)-1)</f>
        <v>26</v>
      </c>
      <c r="N704" s="58" t="str">
        <f>MID(Player_1[[#This Row],[Date]],FIND("-",Player_1[[#This Row],[Date]],1)+1,3)</f>
        <v>Apr</v>
      </c>
      <c r="O704" s="5">
        <f>DATEVALUE(Player_1[[#This Row],[Month]]&amp;" "&amp;Player_1[[#This Row],[Day]]&amp;", "&amp;Player_1[[#This Row],[Year]])</f>
        <v>43216</v>
      </c>
      <c r="P704" s="58">
        <f>COUNTIFS(A:A,Player_1[[#This Row],[Tournament]],E:E,Player_1[[#This Row],[Round]])</f>
        <v>2</v>
      </c>
      <c r="Q704" s="58" t="str">
        <f t="shared" si="10"/>
        <v>2018 Dynamic Discs Glass Blown Open - National Tour</v>
      </c>
      <c r="R704" s="58">
        <f>SUMIFS('Player 2 Rounds'!F:F,'Player 2 Rounds'!Q:Q,Q704,'Player 2 Rounds'!E:E,E704)</f>
        <v>58</v>
      </c>
      <c r="S704" s="58">
        <f>IF(AND(Player_1[[#This Row],[Opponent Score]]&gt;0,Player_1[[#This Row],[Opponent Score]]&gt;Player_1[[#This Row],[Score]],K:K=TRUE())=TRUE(),1,0)</f>
        <v>0</v>
      </c>
    </row>
    <row r="705" spans="1:19" x14ac:dyDescent="0.25">
      <c r="A705" s="58" t="s">
        <v>339</v>
      </c>
      <c r="B705" s="58" t="s">
        <v>9</v>
      </c>
      <c r="C705" s="58" t="s">
        <v>340</v>
      </c>
      <c r="D705" s="58" t="s">
        <v>17</v>
      </c>
      <c r="E705" s="58">
        <v>2</v>
      </c>
      <c r="F705">
        <v>52</v>
      </c>
      <c r="G705">
        <v>1047</v>
      </c>
      <c r="H705" s="58" t="s">
        <v>11</v>
      </c>
      <c r="I705" s="58" t="s">
        <v>11</v>
      </c>
      <c r="J705" s="58" t="b">
        <f>IF(COUNTIFS('Player 2 Rounds'!A:A,Player_1[[#This Row],[Tournament]],'Player 2 Rounds'!C:C,Player_1[[#This Row],[Date]])&gt;0,TRUE(),FALSE())</f>
        <v>1</v>
      </c>
      <c r="K705" s="58" t="b">
        <f>IF(COUNTIFS('Player 2 Rounds'!A:A,Player_1[[#This Row],[Tournament]],'Player 2 Rounds'!C:C,Player_1[[#This Row],[Date]],'Player 2 Rounds'!D:D,Player_1[[#This Row],[Division]])&gt;0,TRUE(),FALSE())</f>
        <v>1</v>
      </c>
      <c r="L705" s="58" t="str">
        <f>RIGHT(Player_1[[#This Row],[Date]],4)</f>
        <v>2018</v>
      </c>
      <c r="M705" s="58" t="str">
        <f>LEFT(Player_1[[#This Row],[Date]],FIND("-",Player_1[[#This Row],[Date]],1)-1)</f>
        <v>4</v>
      </c>
      <c r="N705" s="58" t="str">
        <f>MID(Player_1[[#This Row],[Date]],FIND("-",Player_1[[#This Row],[Date]],1)+1,3)</f>
        <v>May</v>
      </c>
      <c r="O705" s="5">
        <f>DATEVALUE(Player_1[[#This Row],[Month]]&amp;" "&amp;Player_1[[#This Row],[Day]]&amp;", "&amp;Player_1[[#This Row],[Year]])</f>
        <v>43224</v>
      </c>
      <c r="P705" s="58">
        <f>COUNTIFS(A:A,Player_1[[#This Row],[Tournament]],E:E,Player_1[[#This Row],[Round]])</f>
        <v>1</v>
      </c>
      <c r="Q705" s="58" t="str">
        <f t="shared" si="10"/>
        <v>2018 Arby's DFW presents the Nick Hyde Memorial - Pro Weekend - powered by Innova driven by Hyzerbomb</v>
      </c>
      <c r="R705" s="58">
        <f>SUMIFS('Player 2 Rounds'!F:F,'Player 2 Rounds'!Q:Q,Q705,'Player 2 Rounds'!E:E,E705)</f>
        <v>56</v>
      </c>
      <c r="S705" s="58">
        <f>IF(AND(Player_1[[#This Row],[Opponent Score]]&gt;0,Player_1[[#This Row],[Opponent Score]]&gt;Player_1[[#This Row],[Score]],K:K=TRUE())=TRUE(),1,0)</f>
        <v>1</v>
      </c>
    </row>
    <row r="706" spans="1:19" x14ac:dyDescent="0.25">
      <c r="A706" s="58" t="s">
        <v>442</v>
      </c>
      <c r="B706" s="58" t="s">
        <v>9</v>
      </c>
      <c r="C706" s="58" t="s">
        <v>443</v>
      </c>
      <c r="D706" s="58" t="s">
        <v>17</v>
      </c>
      <c r="E706" s="58">
        <v>2</v>
      </c>
      <c r="F706">
        <v>61</v>
      </c>
      <c r="G706">
        <v>1003</v>
      </c>
      <c r="H706" s="58" t="s">
        <v>11</v>
      </c>
      <c r="I706" s="58" t="s">
        <v>11</v>
      </c>
      <c r="J706" s="58" t="b">
        <f>IF(COUNTIFS('Player 2 Rounds'!A:A,Player_1[[#This Row],[Tournament]],'Player 2 Rounds'!C:C,Player_1[[#This Row],[Date]])&gt;0,TRUE(),FALSE())</f>
        <v>1</v>
      </c>
      <c r="K706" s="58" t="b">
        <f>IF(COUNTIFS('Player 2 Rounds'!A:A,Player_1[[#This Row],[Tournament]],'Player 2 Rounds'!C:C,Player_1[[#This Row],[Date]],'Player 2 Rounds'!D:D,Player_1[[#This Row],[Division]])&gt;0,TRUE(),FALSE())</f>
        <v>1</v>
      </c>
      <c r="L706" s="58" t="str">
        <f>RIGHT(Player_1[[#This Row],[Date]],4)</f>
        <v>2015</v>
      </c>
      <c r="M706" s="58" t="str">
        <f>LEFT(Player_1[[#This Row],[Date]],FIND("-",Player_1[[#This Row],[Date]],1)-1)</f>
        <v>20</v>
      </c>
      <c r="N706" s="58" t="str">
        <f>MID(Player_1[[#This Row],[Date]],FIND("-",Player_1[[#This Row],[Date]],1)+1,3)</f>
        <v>Feb</v>
      </c>
      <c r="O706" s="5">
        <f>DATEVALUE(Player_1[[#This Row],[Month]]&amp;" "&amp;Player_1[[#This Row],[Day]]&amp;", "&amp;Player_1[[#This Row],[Year]])</f>
        <v>42055</v>
      </c>
      <c r="P706" s="58">
        <f>COUNTIFS(A:A,Player_1[[#This Row],[Tournament]],E:E,Player_1[[#This Row],[Round]])</f>
        <v>1</v>
      </c>
      <c r="Q706" s="58" t="str">
        <f t="shared" ref="Q706:Q769" si="11">IF(ISERROR(FIND(L706,A706,1))=TRUE(),L706&amp;" "&amp;A706,A706)</f>
        <v>2015 Gentlemen's Club Challenge Presented by Innova Champion Discs - Pro Weekend</v>
      </c>
      <c r="R706" s="58">
        <f>SUMIFS('Player 2 Rounds'!F:F,'Player 2 Rounds'!Q:Q,Q706,'Player 2 Rounds'!E:E,E706)</f>
        <v>55</v>
      </c>
      <c r="S706" s="58">
        <f>IF(AND(Player_1[[#This Row],[Opponent Score]]&gt;0,Player_1[[#This Row],[Opponent Score]]&gt;Player_1[[#This Row],[Score]],K:K=TRUE())=TRUE(),1,0)</f>
        <v>0</v>
      </c>
    </row>
    <row r="707" spans="1:19" x14ac:dyDescent="0.25">
      <c r="A707" s="58" t="s">
        <v>234</v>
      </c>
      <c r="B707" s="58" t="s">
        <v>58</v>
      </c>
      <c r="C707" s="58" t="s">
        <v>235</v>
      </c>
      <c r="D707" s="58" t="s">
        <v>17</v>
      </c>
      <c r="E707" s="58">
        <v>2</v>
      </c>
      <c r="F707">
        <v>53</v>
      </c>
      <c r="G707">
        <v>1059</v>
      </c>
      <c r="H707" s="58" t="s">
        <v>11</v>
      </c>
      <c r="I707" s="58" t="s">
        <v>11</v>
      </c>
      <c r="J707" s="58" t="b">
        <f>IF(COUNTIFS('Player 2 Rounds'!A:A,Player_1[[#This Row],[Tournament]],'Player 2 Rounds'!C:C,Player_1[[#This Row],[Date]])&gt;0,TRUE(),FALSE())</f>
        <v>1</v>
      </c>
      <c r="K707" s="58" t="b">
        <f>IF(COUNTIFS('Player 2 Rounds'!A:A,Player_1[[#This Row],[Tournament]],'Player 2 Rounds'!C:C,Player_1[[#This Row],[Date]],'Player 2 Rounds'!D:D,Player_1[[#This Row],[Division]])&gt;0,TRUE(),FALSE())</f>
        <v>1</v>
      </c>
      <c r="L707" s="58" t="str">
        <f>RIGHT(Player_1[[#This Row],[Date]],4)</f>
        <v>2018</v>
      </c>
      <c r="M707" s="58" t="str">
        <f>LEFT(Player_1[[#This Row],[Date]],FIND("-",Player_1[[#This Row],[Date]],1)-1)</f>
        <v>22</v>
      </c>
      <c r="N707" s="58" t="str">
        <f>MID(Player_1[[#This Row],[Date]],FIND("-",Player_1[[#This Row],[Date]],1)+1,3)</f>
        <v>Feb</v>
      </c>
      <c r="O707" s="5">
        <f>DATEVALUE(Player_1[[#This Row],[Month]]&amp;" "&amp;Player_1[[#This Row],[Day]]&amp;", "&amp;Player_1[[#This Row],[Year]])</f>
        <v>43153</v>
      </c>
      <c r="P707" s="58">
        <f>COUNTIFS(A:A,Player_1[[#This Row],[Tournament]],E:E,Player_1[[#This Row],[Round]])</f>
        <v>2</v>
      </c>
      <c r="Q707" s="58" t="str">
        <f t="shared" si="11"/>
        <v>2018 Las Vegas Challenge presented by Innova Champion Discs - National Tour</v>
      </c>
      <c r="R707" s="58">
        <f>SUMIFS('Player 2 Rounds'!F:F,'Player 2 Rounds'!Q:Q,Q707,'Player 2 Rounds'!E:E,E707)</f>
        <v>53</v>
      </c>
      <c r="S707" s="58">
        <f>IF(AND(Player_1[[#This Row],[Opponent Score]]&gt;0,Player_1[[#This Row],[Opponent Score]]&gt;Player_1[[#This Row],[Score]],K:K=TRUE())=TRUE(),1,0)</f>
        <v>0</v>
      </c>
    </row>
    <row r="708" spans="1:19" x14ac:dyDescent="0.25">
      <c r="A708" s="58" t="s">
        <v>856</v>
      </c>
      <c r="B708" s="58" t="s">
        <v>14</v>
      </c>
      <c r="C708" s="58" t="s">
        <v>857</v>
      </c>
      <c r="D708" s="58" t="s">
        <v>17</v>
      </c>
      <c r="E708" s="58">
        <v>2</v>
      </c>
      <c r="F708">
        <v>54</v>
      </c>
      <c r="G708">
        <v>1037</v>
      </c>
      <c r="H708" s="58" t="s">
        <v>11</v>
      </c>
      <c r="I708" s="58" t="s">
        <v>11</v>
      </c>
      <c r="J708" s="58" t="b">
        <f>IF(COUNTIFS('Player 2 Rounds'!A:A,Player_1[[#This Row],[Tournament]],'Player 2 Rounds'!C:C,Player_1[[#This Row],[Date]])&gt;0,TRUE(),FALSE())</f>
        <v>0</v>
      </c>
      <c r="K708" s="58" t="b">
        <f>IF(COUNTIFS('Player 2 Rounds'!A:A,Player_1[[#This Row],[Tournament]],'Player 2 Rounds'!C:C,Player_1[[#This Row],[Date]],'Player 2 Rounds'!D:D,Player_1[[#This Row],[Division]])&gt;0,TRUE(),FALSE())</f>
        <v>0</v>
      </c>
      <c r="L708" s="58" t="str">
        <f>RIGHT(Player_1[[#This Row],[Date]],4)</f>
        <v>2014</v>
      </c>
      <c r="M708" s="58" t="str">
        <f>LEFT(Player_1[[#This Row],[Date]],FIND("-",Player_1[[#This Row],[Date]],1)-1)</f>
        <v>13</v>
      </c>
      <c r="N708" s="58" t="str">
        <f>MID(Player_1[[#This Row],[Date]],FIND("-",Player_1[[#This Row],[Date]],1)+1,3)</f>
        <v>Dec</v>
      </c>
      <c r="O708" s="5">
        <f>DATEVALUE(Player_1[[#This Row],[Month]]&amp;" "&amp;Player_1[[#This Row],[Day]]&amp;", "&amp;Player_1[[#This Row],[Year]])</f>
        <v>41986</v>
      </c>
      <c r="P708" s="58">
        <f>COUNTIFS(A:A,Player_1[[#This Row],[Tournament]],E:E,Player_1[[#This Row],[Round]])</f>
        <v>1</v>
      </c>
      <c r="Q708" s="58" t="str">
        <f t="shared" si="11"/>
        <v>2014 Tupelo Bay Open</v>
      </c>
      <c r="R708" s="58">
        <f>SUMIFS('Player 2 Rounds'!F:F,'Player 2 Rounds'!Q:Q,Q708,'Player 2 Rounds'!E:E,E708)</f>
        <v>0</v>
      </c>
      <c r="S708" s="58">
        <f>IF(AND(Player_1[[#This Row],[Opponent Score]]&gt;0,Player_1[[#This Row],[Opponent Score]]&gt;Player_1[[#This Row],[Score]],K:K=TRUE())=TRUE(),1,0)</f>
        <v>0</v>
      </c>
    </row>
    <row r="709" spans="1:19" x14ac:dyDescent="0.25">
      <c r="A709" s="58" t="s">
        <v>653</v>
      </c>
      <c r="B709" s="58" t="s">
        <v>626</v>
      </c>
      <c r="C709" s="58" t="s">
        <v>654</v>
      </c>
      <c r="D709" s="58" t="s">
        <v>17</v>
      </c>
      <c r="E709" s="58">
        <v>2</v>
      </c>
      <c r="F709">
        <v>61</v>
      </c>
      <c r="G709">
        <v>1058</v>
      </c>
      <c r="H709" s="58" t="s">
        <v>10</v>
      </c>
      <c r="I709" s="58" t="s">
        <v>10</v>
      </c>
      <c r="J709" s="58" t="b">
        <f>IF(COUNTIFS('Player 2 Rounds'!A:A,Player_1[[#This Row],[Tournament]],'Player 2 Rounds'!C:C,Player_1[[#This Row],[Date]])&gt;0,TRUE(),FALSE())</f>
        <v>1</v>
      </c>
      <c r="K709" s="58" t="b">
        <f>IF(COUNTIFS('Player 2 Rounds'!A:A,Player_1[[#This Row],[Tournament]],'Player 2 Rounds'!C:C,Player_1[[#This Row],[Date]],'Player 2 Rounds'!D:D,Player_1[[#This Row],[Division]])&gt;0,TRUE(),FALSE())</f>
        <v>1</v>
      </c>
      <c r="L709" s="58" t="str">
        <f>RIGHT(Player_1[[#This Row],[Date]],4)</f>
        <v>2022</v>
      </c>
      <c r="M709" s="58" t="str">
        <f>LEFT(Player_1[[#This Row],[Date]],FIND("-",Player_1[[#This Row],[Date]],1)-1)</f>
        <v>11</v>
      </c>
      <c r="N709" s="58" t="str">
        <f>MID(Player_1[[#This Row],[Date]],FIND("-",Player_1[[#This Row],[Date]],1)+1,3)</f>
        <v>Aug</v>
      </c>
      <c r="O709" s="5">
        <f>DATEVALUE(Player_1[[#This Row],[Month]]&amp;" "&amp;Player_1[[#This Row],[Day]]&amp;", "&amp;Player_1[[#This Row],[Year]])</f>
        <v>44784</v>
      </c>
      <c r="P709" s="58">
        <f>COUNTIFS(A:A,Player_1[[#This Row],[Tournament]],E:E,Player_1[[#This Row],[Round]])</f>
        <v>1</v>
      </c>
      <c r="Q709" s="58" t="str">
        <f t="shared" si="11"/>
        <v>2022 DGPT - Discraft Ledgestone Open</v>
      </c>
      <c r="R709" s="58">
        <f>SUMIFS('Player 2 Rounds'!F:F,'Player 2 Rounds'!Q:Q,Q709,'Player 2 Rounds'!E:E,E709)</f>
        <v>60</v>
      </c>
      <c r="S709" s="58">
        <f>IF(AND(Player_1[[#This Row],[Opponent Score]]&gt;0,Player_1[[#This Row],[Opponent Score]]&gt;Player_1[[#This Row],[Score]],K:K=TRUE())=TRUE(),1,0)</f>
        <v>0</v>
      </c>
    </row>
    <row r="710" spans="1:19" x14ac:dyDescent="0.25">
      <c r="A710" s="58" t="s">
        <v>545</v>
      </c>
      <c r="B710" s="58" t="s">
        <v>626</v>
      </c>
      <c r="C710" s="58" t="s">
        <v>655</v>
      </c>
      <c r="D710" s="58" t="s">
        <v>17</v>
      </c>
      <c r="E710" s="58">
        <v>2</v>
      </c>
      <c r="F710">
        <v>58</v>
      </c>
      <c r="G710">
        <v>1040</v>
      </c>
      <c r="H710" s="58" t="s">
        <v>10</v>
      </c>
      <c r="I710" s="58" t="s">
        <v>10</v>
      </c>
      <c r="J710" s="58" t="b">
        <f>IF(COUNTIFS('Player 2 Rounds'!A:A,Player_1[[#This Row],[Tournament]],'Player 2 Rounds'!C:C,Player_1[[#This Row],[Date]])&gt;0,TRUE(),FALSE())</f>
        <v>1</v>
      </c>
      <c r="K710" s="58" t="b">
        <f>IF(COUNTIFS('Player 2 Rounds'!A:A,Player_1[[#This Row],[Tournament]],'Player 2 Rounds'!C:C,Player_1[[#This Row],[Date]],'Player 2 Rounds'!D:D,Player_1[[#This Row],[Division]])&gt;0,TRUE(),FALSE())</f>
        <v>1</v>
      </c>
      <c r="L710" s="58" t="str">
        <f>RIGHT(Player_1[[#This Row],[Date]],4)</f>
        <v>2022</v>
      </c>
      <c r="M710" s="58" t="str">
        <f>LEFT(Player_1[[#This Row],[Date]],FIND("-",Player_1[[#This Row],[Date]],1)-1)</f>
        <v>29</v>
      </c>
      <c r="N710" s="58" t="str">
        <f>MID(Player_1[[#This Row],[Date]],FIND("-",Player_1[[#This Row],[Date]],1)+1,3)</f>
        <v>Jul</v>
      </c>
      <c r="O710" s="5">
        <f>DATEVALUE(Player_1[[#This Row],[Month]]&amp;" "&amp;Player_1[[#This Row],[Day]]&amp;", "&amp;Player_1[[#This Row],[Year]])</f>
        <v>44771</v>
      </c>
      <c r="P710" s="58">
        <f>COUNTIFS(A:A,Player_1[[#This Row],[Tournament]],E:E,Player_1[[#This Row],[Round]])</f>
        <v>2</v>
      </c>
      <c r="Q710" s="58" t="str">
        <f t="shared" si="11"/>
        <v>2022 DGPT - Discraft's Great Lakes Open</v>
      </c>
      <c r="R710" s="58">
        <f>SUMIFS('Player 2 Rounds'!F:F,'Player 2 Rounds'!Q:Q,Q710,'Player 2 Rounds'!E:E,E710)</f>
        <v>58</v>
      </c>
      <c r="S710" s="58">
        <f>IF(AND(Player_1[[#This Row],[Opponent Score]]&gt;0,Player_1[[#This Row],[Opponent Score]]&gt;Player_1[[#This Row],[Score]],K:K=TRUE())=TRUE(),1,0)</f>
        <v>0</v>
      </c>
    </row>
    <row r="711" spans="1:19" x14ac:dyDescent="0.25">
      <c r="A711" s="58" t="s">
        <v>236</v>
      </c>
      <c r="B711" s="58" t="s">
        <v>9</v>
      </c>
      <c r="C711" s="58" t="s">
        <v>237</v>
      </c>
      <c r="D711" s="58" t="s">
        <v>17</v>
      </c>
      <c r="E711" s="58">
        <v>2</v>
      </c>
      <c r="F711">
        <v>50</v>
      </c>
      <c r="G711">
        <v>1060</v>
      </c>
      <c r="H711" s="58" t="s">
        <v>11</v>
      </c>
      <c r="I711" s="58" t="s">
        <v>11</v>
      </c>
      <c r="J711" s="58" t="b">
        <f>IF(COUNTIFS('Player 2 Rounds'!A:A,Player_1[[#This Row],[Tournament]],'Player 2 Rounds'!C:C,Player_1[[#This Row],[Date]])&gt;0,TRUE(),FALSE())</f>
        <v>1</v>
      </c>
      <c r="K711" s="58" t="b">
        <f>IF(COUNTIFS('Player 2 Rounds'!A:A,Player_1[[#This Row],[Tournament]],'Player 2 Rounds'!C:C,Player_1[[#This Row],[Date]],'Player 2 Rounds'!D:D,Player_1[[#This Row],[Division]])&gt;0,TRUE(),FALSE())</f>
        <v>1</v>
      </c>
      <c r="L711" s="58" t="str">
        <f>RIGHT(Player_1[[#This Row],[Date]],4)</f>
        <v>2018</v>
      </c>
      <c r="M711" s="58" t="str">
        <f>LEFT(Player_1[[#This Row],[Date]],FIND("-",Player_1[[#This Row],[Date]],1)-1)</f>
        <v>28</v>
      </c>
      <c r="N711" s="58" t="str">
        <f>MID(Player_1[[#This Row],[Date]],FIND("-",Player_1[[#This Row],[Date]],1)+1,3)</f>
        <v>Feb</v>
      </c>
      <c r="O711" s="5">
        <f>DATEVALUE(Player_1[[#This Row],[Month]]&amp;" "&amp;Player_1[[#This Row],[Day]]&amp;", "&amp;Player_1[[#This Row],[Year]])</f>
        <v>43159</v>
      </c>
      <c r="P711" s="58">
        <f>COUNTIFS(A:A,Player_1[[#This Row],[Tournament]],E:E,Player_1[[#This Row],[Round]])</f>
        <v>3</v>
      </c>
      <c r="Q711" s="58" t="str">
        <f t="shared" si="11"/>
        <v>2018 DGPT - Memorial Championship presented by Discraft</v>
      </c>
      <c r="R711" s="58">
        <f>SUMIFS('Player 2 Rounds'!F:F,'Player 2 Rounds'!Q:Q,Q711,'Player 2 Rounds'!E:E,E711)</f>
        <v>47</v>
      </c>
      <c r="S711" s="58">
        <f>IF(AND(Player_1[[#This Row],[Opponent Score]]&gt;0,Player_1[[#This Row],[Opponent Score]]&gt;Player_1[[#This Row],[Score]],K:K=TRUE())=TRUE(),1,0)</f>
        <v>0</v>
      </c>
    </row>
    <row r="712" spans="1:19" x14ac:dyDescent="0.25">
      <c r="A712" s="58" t="s">
        <v>431</v>
      </c>
      <c r="B712" s="58" t="s">
        <v>13</v>
      </c>
      <c r="C712" s="58" t="s">
        <v>432</v>
      </c>
      <c r="D712" s="58" t="s">
        <v>17</v>
      </c>
      <c r="E712" s="58">
        <v>2</v>
      </c>
      <c r="F712">
        <v>56</v>
      </c>
      <c r="G712">
        <v>1054</v>
      </c>
      <c r="H712" s="58" t="s">
        <v>11</v>
      </c>
      <c r="I712" s="58" t="s">
        <v>11</v>
      </c>
      <c r="J712" s="58" t="b">
        <f>IF(COUNTIFS('Player 2 Rounds'!A:A,Player_1[[#This Row],[Tournament]],'Player 2 Rounds'!C:C,Player_1[[#This Row],[Date]])&gt;0,TRUE(),FALSE())</f>
        <v>1</v>
      </c>
      <c r="K712" s="58" t="b">
        <f>IF(COUNTIFS('Player 2 Rounds'!A:A,Player_1[[#This Row],[Tournament]],'Player 2 Rounds'!C:C,Player_1[[#This Row],[Date]],'Player 2 Rounds'!D:D,Player_1[[#This Row],[Division]])&gt;0,TRUE(),FALSE())</f>
        <v>1</v>
      </c>
      <c r="L712" s="58" t="str">
        <f>RIGHT(Player_1[[#This Row],[Date]],4)</f>
        <v>2015</v>
      </c>
      <c r="M712" s="58" t="str">
        <f>LEFT(Player_1[[#This Row],[Date]],FIND("-",Player_1[[#This Row],[Date]],1)-1)</f>
        <v>29</v>
      </c>
      <c r="N712" s="58" t="str">
        <f>MID(Player_1[[#This Row],[Date]],FIND("-",Player_1[[#This Row],[Date]],1)+1,3)</f>
        <v>Jan</v>
      </c>
      <c r="O712" s="5">
        <f>DATEVALUE(Player_1[[#This Row],[Month]]&amp;" "&amp;Player_1[[#This Row],[Day]]&amp;", "&amp;Player_1[[#This Row],[Year]])</f>
        <v>42033</v>
      </c>
      <c r="P712" s="58">
        <f>COUNTIFS(A:A,Player_1[[#This Row],[Tournament]],E:E,Player_1[[#This Row],[Round]])</f>
        <v>1</v>
      </c>
      <c r="Q712" s="58" t="str">
        <f t="shared" si="11"/>
        <v>2015 Aussie Open</v>
      </c>
      <c r="R712" s="58">
        <f>SUMIFS('Player 2 Rounds'!F:F,'Player 2 Rounds'!Q:Q,Q712,'Player 2 Rounds'!E:E,E712)</f>
        <v>53</v>
      </c>
      <c r="S712" s="58">
        <f>IF(AND(Player_1[[#This Row],[Opponent Score]]&gt;0,Player_1[[#This Row],[Opponent Score]]&gt;Player_1[[#This Row],[Score]],K:K=TRUE())=TRUE(),1,0)</f>
        <v>0</v>
      </c>
    </row>
    <row r="713" spans="1:19" x14ac:dyDescent="0.25">
      <c r="A713" s="58" t="s">
        <v>673</v>
      </c>
      <c r="B713" s="58" t="s">
        <v>58</v>
      </c>
      <c r="C713" s="58" t="s">
        <v>674</v>
      </c>
      <c r="D713" s="58" t="s">
        <v>17</v>
      </c>
      <c r="E713" s="58">
        <v>2</v>
      </c>
      <c r="F713">
        <v>52</v>
      </c>
      <c r="G713">
        <v>1036</v>
      </c>
      <c r="H713" s="58" t="s">
        <v>10</v>
      </c>
      <c r="I713" s="58" t="s">
        <v>10</v>
      </c>
      <c r="J713" s="58" t="b">
        <f>IF(COUNTIFS('Player 2 Rounds'!A:A,Player_1[[#This Row],[Tournament]],'Player 2 Rounds'!C:C,Player_1[[#This Row],[Date]])&gt;0,TRUE(),FALSE())</f>
        <v>1</v>
      </c>
      <c r="K713" s="58" t="b">
        <f>IF(COUNTIFS('Player 2 Rounds'!A:A,Player_1[[#This Row],[Tournament]],'Player 2 Rounds'!C:C,Player_1[[#This Row],[Date]],'Player 2 Rounds'!D:D,Player_1[[#This Row],[Division]])&gt;0,TRUE(),FALSE())</f>
        <v>1</v>
      </c>
      <c r="L713" s="58" t="str">
        <f>RIGHT(Player_1[[#This Row],[Date]],4)</f>
        <v>2021</v>
      </c>
      <c r="M713" s="58" t="str">
        <f>LEFT(Player_1[[#This Row],[Date]],FIND("-",Player_1[[#This Row],[Date]],1)-1)</f>
        <v>23</v>
      </c>
      <c r="N713" s="58" t="str">
        <f>MID(Player_1[[#This Row],[Date]],FIND("-",Player_1[[#This Row],[Date]],1)+1,3)</f>
        <v>Sep</v>
      </c>
      <c r="O713" s="5">
        <f>DATEVALUE(Player_1[[#This Row],[Month]]&amp;" "&amp;Player_1[[#This Row],[Day]]&amp;", "&amp;Player_1[[#This Row],[Year]])</f>
        <v>44462</v>
      </c>
      <c r="P713" s="58">
        <f>COUNTIFS(A:A,Player_1[[#This Row],[Tournament]],E:E,Player_1[[#This Row],[Round]])</f>
        <v>1</v>
      </c>
      <c r="Q713" s="58" t="str">
        <f t="shared" si="11"/>
        <v>2021 Music City Open Presented by Dynamic Discs - NT Finale</v>
      </c>
      <c r="R713" s="58">
        <f>SUMIFS('Player 2 Rounds'!F:F,'Player 2 Rounds'!Q:Q,Q713,'Player 2 Rounds'!E:E,E713)</f>
        <v>50</v>
      </c>
      <c r="S713" s="58">
        <f>IF(AND(Player_1[[#This Row],[Opponent Score]]&gt;0,Player_1[[#This Row],[Opponent Score]]&gt;Player_1[[#This Row],[Score]],K:K=TRUE())=TRUE(),1,0)</f>
        <v>0</v>
      </c>
    </row>
    <row r="714" spans="1:19" x14ac:dyDescent="0.25">
      <c r="A714" s="58" t="s">
        <v>576</v>
      </c>
      <c r="B714" s="58" t="s">
        <v>58</v>
      </c>
      <c r="C714" s="58" t="s">
        <v>577</v>
      </c>
      <c r="D714" s="58" t="s">
        <v>17</v>
      </c>
      <c r="E714" s="58">
        <v>2</v>
      </c>
      <c r="F714">
        <v>65</v>
      </c>
      <c r="G714">
        <v>1043</v>
      </c>
      <c r="H714" s="58" t="s">
        <v>11</v>
      </c>
      <c r="I714" s="58" t="s">
        <v>11</v>
      </c>
      <c r="J714" s="58" t="b">
        <f>IF(COUNTIFS('Player 2 Rounds'!A:A,Player_1[[#This Row],[Tournament]],'Player 2 Rounds'!C:C,Player_1[[#This Row],[Date]])&gt;0,TRUE(),FALSE())</f>
        <v>1</v>
      </c>
      <c r="K714" s="58" t="b">
        <f>IF(COUNTIFS('Player 2 Rounds'!A:A,Player_1[[#This Row],[Tournament]],'Player 2 Rounds'!C:C,Player_1[[#This Row],[Date]],'Player 2 Rounds'!D:D,Player_1[[#This Row],[Division]])&gt;0,TRUE(),FALSE())</f>
        <v>1</v>
      </c>
      <c r="L714" s="58" t="str">
        <f>RIGHT(Player_1[[#This Row],[Date]],4)</f>
        <v>2021</v>
      </c>
      <c r="M714" s="58" t="str">
        <f>LEFT(Player_1[[#This Row],[Date]],FIND("-",Player_1[[#This Row],[Date]],1)-1)</f>
        <v>5</v>
      </c>
      <c r="N714" s="58" t="str">
        <f>MID(Player_1[[#This Row],[Date]],FIND("-",Player_1[[#This Row],[Date]],1)+1,3)</f>
        <v>Aug</v>
      </c>
      <c r="O714" s="5">
        <f>DATEVALUE(Player_1[[#This Row],[Month]]&amp;" "&amp;Player_1[[#This Row],[Day]]&amp;", "&amp;Player_1[[#This Row],[Year]])</f>
        <v>44413</v>
      </c>
      <c r="P714" s="58">
        <f>COUNTIFS(A:A,Player_1[[#This Row],[Tournament]],E:E,Player_1[[#This Row],[Round]])</f>
        <v>1</v>
      </c>
      <c r="Q714" s="58" t="str">
        <f t="shared" si="11"/>
        <v>2021 DGPT - Discraft Ledgestone Insurance Open presented by GRIPeq</v>
      </c>
      <c r="R714" s="58">
        <f>SUMIFS('Player 2 Rounds'!F:F,'Player 2 Rounds'!Q:Q,Q714,'Player 2 Rounds'!E:E,E714)</f>
        <v>72</v>
      </c>
      <c r="S714" s="58">
        <f>IF(AND(Player_1[[#This Row],[Opponent Score]]&gt;0,Player_1[[#This Row],[Opponent Score]]&gt;Player_1[[#This Row],[Score]],K:K=TRUE())=TRUE(),1,0)</f>
        <v>1</v>
      </c>
    </row>
    <row r="715" spans="1:19" x14ac:dyDescent="0.25">
      <c r="A715" s="58" t="s">
        <v>988</v>
      </c>
      <c r="B715" s="58" t="s">
        <v>989</v>
      </c>
      <c r="C715" s="58" t="s">
        <v>990</v>
      </c>
      <c r="D715" s="58" t="s">
        <v>17</v>
      </c>
      <c r="E715" s="58">
        <v>2</v>
      </c>
      <c r="F715">
        <v>57</v>
      </c>
      <c r="G715">
        <v>1051</v>
      </c>
      <c r="H715" s="58" t="s">
        <v>11</v>
      </c>
      <c r="I715" s="58" t="s">
        <v>11</v>
      </c>
      <c r="J715" s="58" t="b">
        <f>IF(COUNTIFS('Player 2 Rounds'!A:A,Player_1[[#This Row],[Tournament]],'Player 2 Rounds'!C:C,Player_1[[#This Row],[Date]])&gt;0,TRUE(),FALSE())</f>
        <v>0</v>
      </c>
      <c r="K715" s="58" t="b">
        <f>IF(COUNTIFS('Player 2 Rounds'!A:A,Player_1[[#This Row],[Tournament]],'Player 2 Rounds'!C:C,Player_1[[#This Row],[Date]],'Player 2 Rounds'!D:D,Player_1[[#This Row],[Division]])&gt;0,TRUE(),FALSE())</f>
        <v>0</v>
      </c>
      <c r="L715" s="58" t="str">
        <f>RIGHT(Player_1[[#This Row],[Date]],4)</f>
        <v>2021</v>
      </c>
      <c r="M715" s="58" t="str">
        <f>LEFT(Player_1[[#This Row],[Date]],FIND("-",Player_1[[#This Row],[Date]],1)-1)</f>
        <v>11</v>
      </c>
      <c r="N715" s="58" t="str">
        <f>MID(Player_1[[#This Row],[Date]],FIND("-",Player_1[[#This Row],[Date]],1)+1,3)</f>
        <v>Jun</v>
      </c>
      <c r="O715" s="5">
        <f>DATEVALUE(Player_1[[#This Row],[Month]]&amp;" "&amp;Player_1[[#This Row],[Day]]&amp;", "&amp;Player_1[[#This Row],[Year]])</f>
        <v>44358</v>
      </c>
      <c r="P715" s="58">
        <f>COUNTIFS(A:A,Player_1[[#This Row],[Tournament]],E:E,Player_1[[#This Row],[Round]])</f>
        <v>1</v>
      </c>
      <c r="Q715" s="58" t="str">
        <f t="shared" si="11"/>
        <v>2021 Utah Open Driven by Innova</v>
      </c>
      <c r="R715" s="58">
        <f>SUMIFS('Player 2 Rounds'!F:F,'Player 2 Rounds'!Q:Q,Q715,'Player 2 Rounds'!E:E,E715)</f>
        <v>0</v>
      </c>
      <c r="S715" s="58">
        <f>IF(AND(Player_1[[#This Row],[Opponent Score]]&gt;0,Player_1[[#This Row],[Opponent Score]]&gt;Player_1[[#This Row],[Score]],K:K=TRUE())=TRUE(),1,0)</f>
        <v>0</v>
      </c>
    </row>
    <row r="716" spans="1:19" x14ac:dyDescent="0.25">
      <c r="A716" s="58" t="s">
        <v>397</v>
      </c>
      <c r="B716" s="58" t="s">
        <v>13</v>
      </c>
      <c r="C716" s="58" t="s">
        <v>398</v>
      </c>
      <c r="D716" s="58" t="s">
        <v>17</v>
      </c>
      <c r="E716" s="58">
        <v>2</v>
      </c>
      <c r="F716">
        <v>64</v>
      </c>
      <c r="G716">
        <v>1021</v>
      </c>
      <c r="H716" s="58" t="s">
        <v>11</v>
      </c>
      <c r="I716" s="58" t="s">
        <v>11</v>
      </c>
      <c r="J716" s="58" t="b">
        <f>IF(COUNTIFS('Player 2 Rounds'!A:A,Player_1[[#This Row],[Tournament]],'Player 2 Rounds'!C:C,Player_1[[#This Row],[Date]])&gt;0,TRUE(),FALSE())</f>
        <v>1</v>
      </c>
      <c r="K716" s="58" t="b">
        <f>IF(COUNTIFS('Player 2 Rounds'!A:A,Player_1[[#This Row],[Tournament]],'Player 2 Rounds'!C:C,Player_1[[#This Row],[Date]],'Player 2 Rounds'!D:D,Player_1[[#This Row],[Division]])&gt;0,TRUE(),FALSE())</f>
        <v>1</v>
      </c>
      <c r="L716" s="58" t="str">
        <f>RIGHT(Player_1[[#This Row],[Date]],4)</f>
        <v>2015</v>
      </c>
      <c r="M716" s="58" t="str">
        <f>LEFT(Player_1[[#This Row],[Date]],FIND("-",Player_1[[#This Row],[Date]],1)-1)</f>
        <v>8</v>
      </c>
      <c r="N716" s="58" t="str">
        <f>MID(Player_1[[#This Row],[Date]],FIND("-",Player_1[[#This Row],[Date]],1)+1,3)</f>
        <v>Jul</v>
      </c>
      <c r="O716" s="5">
        <f>DATEVALUE(Player_1[[#This Row],[Month]]&amp;" "&amp;Player_1[[#This Row],[Day]]&amp;", "&amp;Player_1[[#This Row],[Year]])</f>
        <v>42193</v>
      </c>
      <c r="P716" s="58">
        <f>COUNTIFS(A:A,Player_1[[#This Row],[Tournament]],E:E,Player_1[[#This Row],[Round]])</f>
        <v>1</v>
      </c>
      <c r="Q716" s="58" t="str">
        <f t="shared" si="11"/>
        <v>2015 Scandinavian Open presented by Latitude 64</v>
      </c>
      <c r="R716" s="58">
        <f>SUMIFS('Player 2 Rounds'!F:F,'Player 2 Rounds'!Q:Q,Q716,'Player 2 Rounds'!E:E,E716)</f>
        <v>59</v>
      </c>
      <c r="S716" s="58">
        <f>IF(AND(Player_1[[#This Row],[Opponent Score]]&gt;0,Player_1[[#This Row],[Opponent Score]]&gt;Player_1[[#This Row],[Score]],K:K=TRUE())=TRUE(),1,0)</f>
        <v>0</v>
      </c>
    </row>
    <row r="717" spans="1:19" x14ac:dyDescent="0.25">
      <c r="A717" s="58" t="s">
        <v>572</v>
      </c>
      <c r="B717" s="58" t="s">
        <v>58</v>
      </c>
      <c r="C717" s="58" t="s">
        <v>573</v>
      </c>
      <c r="D717" s="58" t="s">
        <v>17</v>
      </c>
      <c r="E717" s="58">
        <v>2</v>
      </c>
      <c r="F717">
        <v>56</v>
      </c>
      <c r="G717">
        <v>1045</v>
      </c>
      <c r="H717" s="58" t="s">
        <v>11</v>
      </c>
      <c r="I717" s="58" t="s">
        <v>11</v>
      </c>
      <c r="J717" s="58" t="b">
        <f>IF(COUNTIFS('Player 2 Rounds'!A:A,Player_1[[#This Row],[Tournament]],'Player 2 Rounds'!C:C,Player_1[[#This Row],[Date]])&gt;0,TRUE(),FALSE())</f>
        <v>1</v>
      </c>
      <c r="K717" s="58" t="b">
        <f>IF(COUNTIFS('Player 2 Rounds'!A:A,Player_1[[#This Row],[Tournament]],'Player 2 Rounds'!C:C,Player_1[[#This Row],[Date]],'Player 2 Rounds'!D:D,Player_1[[#This Row],[Division]])&gt;0,TRUE(),FALSE())</f>
        <v>1</v>
      </c>
      <c r="L717" s="58" t="str">
        <f>RIGHT(Player_1[[#This Row],[Date]],4)</f>
        <v>2021</v>
      </c>
      <c r="M717" s="58" t="str">
        <f>LEFT(Player_1[[#This Row],[Date]],FIND("-",Player_1[[#This Row],[Date]],1)-1)</f>
        <v>30</v>
      </c>
      <c r="N717" s="58" t="str">
        <f>MID(Player_1[[#This Row],[Date]],FIND("-",Player_1[[#This Row],[Date]],1)+1,3)</f>
        <v>Jul</v>
      </c>
      <c r="O717" s="5">
        <f>DATEVALUE(Player_1[[#This Row],[Month]]&amp;" "&amp;Player_1[[#This Row],[Day]]&amp;", "&amp;Player_1[[#This Row],[Year]])</f>
        <v>44407</v>
      </c>
      <c r="P717" s="58">
        <f>COUNTIFS(A:A,Player_1[[#This Row],[Tournament]],E:E,Player_1[[#This Row],[Round]])</f>
        <v>2</v>
      </c>
      <c r="Q717" s="58" t="str">
        <f t="shared" si="11"/>
        <v>2021 DGPT - The Preserve Championship designed by Leiviska Disc Golf</v>
      </c>
      <c r="R717" s="58">
        <f>SUMIFS('Player 2 Rounds'!F:F,'Player 2 Rounds'!Q:Q,Q717,'Player 2 Rounds'!E:E,E717)</f>
        <v>55</v>
      </c>
      <c r="S717" s="58">
        <f>IF(AND(Player_1[[#This Row],[Opponent Score]]&gt;0,Player_1[[#This Row],[Opponent Score]]&gt;Player_1[[#This Row],[Score]],K:K=TRUE())=TRUE(),1,0)</f>
        <v>0</v>
      </c>
    </row>
    <row r="718" spans="1:19" x14ac:dyDescent="0.25">
      <c r="A718" s="58" t="s">
        <v>357</v>
      </c>
      <c r="B718" s="58" t="s">
        <v>13</v>
      </c>
      <c r="C718" s="58" t="s">
        <v>358</v>
      </c>
      <c r="D718" s="58" t="s">
        <v>17</v>
      </c>
      <c r="E718" s="58">
        <v>2</v>
      </c>
      <c r="F718">
        <v>51</v>
      </c>
      <c r="G718">
        <v>1078</v>
      </c>
      <c r="H718" s="58" t="s">
        <v>11</v>
      </c>
      <c r="I718" s="58" t="s">
        <v>11</v>
      </c>
      <c r="J718" s="58" t="b">
        <f>IF(COUNTIFS('Player 2 Rounds'!A:A,Player_1[[#This Row],[Tournament]],'Player 2 Rounds'!C:C,Player_1[[#This Row],[Date]])&gt;0,TRUE(),FALSE())</f>
        <v>1</v>
      </c>
      <c r="K718" s="58" t="b">
        <f>IF(COUNTIFS('Player 2 Rounds'!A:A,Player_1[[#This Row],[Tournament]],'Player 2 Rounds'!C:C,Player_1[[#This Row],[Date]],'Player 2 Rounds'!D:D,Player_1[[#This Row],[Division]])&gt;0,TRUE(),FALSE())</f>
        <v>1</v>
      </c>
      <c r="L718" s="58" t="str">
        <f>RIGHT(Player_1[[#This Row],[Date]],4)</f>
        <v>2018</v>
      </c>
      <c r="M718" s="58" t="str">
        <f>LEFT(Player_1[[#This Row],[Date]],FIND("-",Player_1[[#This Row],[Date]],1)-1)</f>
        <v>12</v>
      </c>
      <c r="N718" s="58" t="str">
        <f>MID(Player_1[[#This Row],[Date]],FIND("-",Player_1[[#This Row],[Date]],1)+1,3)</f>
        <v>Jul</v>
      </c>
      <c r="O718" s="5">
        <f>DATEVALUE(Player_1[[#This Row],[Month]]&amp;" "&amp;Player_1[[#This Row],[Day]]&amp;", "&amp;Player_1[[#This Row],[Year]])</f>
        <v>43293</v>
      </c>
      <c r="P718" s="58">
        <f>COUNTIFS(A:A,Player_1[[#This Row],[Tournament]],E:E,Player_1[[#This Row],[Round]])</f>
        <v>1</v>
      </c>
      <c r="Q718" s="58" t="str">
        <f t="shared" si="11"/>
        <v>Konopiště Open 2018</v>
      </c>
      <c r="R718" s="58">
        <f>SUMIFS('Player 2 Rounds'!F:F,'Player 2 Rounds'!Q:Q,Q718,'Player 2 Rounds'!E:E,E718)</f>
        <v>53</v>
      </c>
      <c r="S718" s="58">
        <f>IF(AND(Player_1[[#This Row],[Opponent Score]]&gt;0,Player_1[[#This Row],[Opponent Score]]&gt;Player_1[[#This Row],[Score]],K:K=TRUE())=TRUE(),1,0)</f>
        <v>1</v>
      </c>
    </row>
    <row r="719" spans="1:19" x14ac:dyDescent="0.25">
      <c r="A719" s="58" t="s">
        <v>570</v>
      </c>
      <c r="B719" s="58" t="s">
        <v>58</v>
      </c>
      <c r="C719" s="58" t="s">
        <v>571</v>
      </c>
      <c r="D719" s="58" t="s">
        <v>17</v>
      </c>
      <c r="E719" s="58">
        <v>2</v>
      </c>
      <c r="F719">
        <v>62</v>
      </c>
      <c r="G719">
        <v>1027</v>
      </c>
      <c r="H719" s="58" t="s">
        <v>11</v>
      </c>
      <c r="I719" s="58" t="s">
        <v>11</v>
      </c>
      <c r="J719" s="58" t="b">
        <f>IF(COUNTIFS('Player 2 Rounds'!A:A,Player_1[[#This Row],[Tournament]],'Player 2 Rounds'!C:C,Player_1[[#This Row],[Date]])&gt;0,TRUE(),FALSE())</f>
        <v>1</v>
      </c>
      <c r="K719" s="58" t="b">
        <f>IF(COUNTIFS('Player 2 Rounds'!A:A,Player_1[[#This Row],[Tournament]],'Player 2 Rounds'!C:C,Player_1[[#This Row],[Date]],'Player 2 Rounds'!D:D,Player_1[[#This Row],[Division]])&gt;0,TRUE(),FALSE())</f>
        <v>1</v>
      </c>
      <c r="L719" s="58" t="str">
        <f>RIGHT(Player_1[[#This Row],[Date]],4)</f>
        <v>2021</v>
      </c>
      <c r="M719" s="58" t="str">
        <f>LEFT(Player_1[[#This Row],[Date]],FIND("-",Player_1[[#This Row],[Date]],1)-1)</f>
        <v>13</v>
      </c>
      <c r="N719" s="58" t="str">
        <f>MID(Player_1[[#This Row],[Date]],FIND("-",Player_1[[#This Row],[Date]],1)+1,3)</f>
        <v>Aug</v>
      </c>
      <c r="O719" s="5">
        <f>DATEVALUE(Player_1[[#This Row],[Month]]&amp;" "&amp;Player_1[[#This Row],[Day]]&amp;", "&amp;Player_1[[#This Row],[Year]])</f>
        <v>44421</v>
      </c>
      <c r="P719" s="58">
        <f>COUNTIFS(A:A,Player_1[[#This Row],[Tournament]],E:E,Player_1[[#This Row],[Round]])</f>
        <v>2</v>
      </c>
      <c r="Q719" s="58" t="str">
        <f t="shared" si="11"/>
        <v>2021 DGPT - Idlewild Open presented by Dynamic Discs &amp; The Nati</v>
      </c>
      <c r="R719" s="58">
        <f>SUMIFS('Player 2 Rounds'!F:F,'Player 2 Rounds'!Q:Q,Q719,'Player 2 Rounds'!E:E,E719)</f>
        <v>56</v>
      </c>
      <c r="S719" s="58">
        <f>IF(AND(Player_1[[#This Row],[Opponent Score]]&gt;0,Player_1[[#This Row],[Opponent Score]]&gt;Player_1[[#This Row],[Score]],K:K=TRUE())=TRUE(),1,0)</f>
        <v>0</v>
      </c>
    </row>
    <row r="720" spans="1:19" x14ac:dyDescent="0.25">
      <c r="A720" s="58" t="s">
        <v>516</v>
      </c>
      <c r="B720" s="58" t="s">
        <v>9</v>
      </c>
      <c r="C720" s="58" t="s">
        <v>517</v>
      </c>
      <c r="D720" s="58" t="s">
        <v>17</v>
      </c>
      <c r="E720" s="58">
        <v>2</v>
      </c>
      <c r="F720">
        <v>45</v>
      </c>
      <c r="G720">
        <v>1045</v>
      </c>
      <c r="H720" s="58" t="s">
        <v>11</v>
      </c>
      <c r="I720" s="58" t="s">
        <v>11</v>
      </c>
      <c r="J720" s="58" t="b">
        <f>IF(COUNTIFS('Player 2 Rounds'!A:A,Player_1[[#This Row],[Tournament]],'Player 2 Rounds'!C:C,Player_1[[#This Row],[Date]])&gt;0,TRUE(),FALSE())</f>
        <v>1</v>
      </c>
      <c r="K720" s="58" t="b">
        <f>IF(COUNTIFS('Player 2 Rounds'!A:A,Player_1[[#This Row],[Tournament]],'Player 2 Rounds'!C:C,Player_1[[#This Row],[Date]],'Player 2 Rounds'!D:D,Player_1[[#This Row],[Division]])&gt;0,TRUE(),FALSE())</f>
        <v>1</v>
      </c>
      <c r="L720" s="58" t="str">
        <f>RIGHT(Player_1[[#This Row],[Date]],4)</f>
        <v>2015</v>
      </c>
      <c r="M720" s="58" t="str">
        <f>LEFT(Player_1[[#This Row],[Date]],FIND("-",Player_1[[#This Row],[Date]],1)-1)</f>
        <v>15</v>
      </c>
      <c r="N720" s="58" t="str">
        <f>MID(Player_1[[#This Row],[Date]],FIND("-",Player_1[[#This Row],[Date]],1)+1,3)</f>
        <v>Aug</v>
      </c>
      <c r="O720" s="5">
        <f>DATEVALUE(Player_1[[#This Row],[Month]]&amp;" "&amp;Player_1[[#This Row],[Day]]&amp;", "&amp;Player_1[[#This Row],[Year]])</f>
        <v>42231</v>
      </c>
      <c r="P720" s="58">
        <f>COUNTIFS(A:A,Player_1[[#This Row],[Tournament]],E:E,Player_1[[#This Row],[Round]])</f>
        <v>1</v>
      </c>
      <c r="Q720" s="58" t="str">
        <f t="shared" si="11"/>
        <v>2015 19th Annual Brent Hambrick Memorial Open</v>
      </c>
      <c r="R720" s="58">
        <f>SUMIFS('Player 2 Rounds'!F:F,'Player 2 Rounds'!Q:Q,Q720,'Player 2 Rounds'!E:E,E720)</f>
        <v>43</v>
      </c>
      <c r="S720" s="58">
        <f>IF(AND(Player_1[[#This Row],[Opponent Score]]&gt;0,Player_1[[#This Row],[Opponent Score]]&gt;Player_1[[#This Row],[Score]],K:K=TRUE())=TRUE(),1,0)</f>
        <v>0</v>
      </c>
    </row>
    <row r="721" spans="1:19" x14ac:dyDescent="0.25">
      <c r="A721" s="58" t="s">
        <v>389</v>
      </c>
      <c r="B721" s="58" t="s">
        <v>58</v>
      </c>
      <c r="C721" s="58" t="s">
        <v>390</v>
      </c>
      <c r="D721" s="58" t="s">
        <v>17</v>
      </c>
      <c r="E721" s="58">
        <v>2</v>
      </c>
      <c r="F721">
        <v>54</v>
      </c>
      <c r="G721">
        <v>1053</v>
      </c>
      <c r="H721" s="58" t="s">
        <v>11</v>
      </c>
      <c r="I721" s="58" t="s">
        <v>11</v>
      </c>
      <c r="J721" s="58" t="b">
        <f>IF(COUNTIFS('Player 2 Rounds'!A:A,Player_1[[#This Row],[Tournament]],'Player 2 Rounds'!C:C,Player_1[[#This Row],[Date]])&gt;0,TRUE(),FALSE())</f>
        <v>1</v>
      </c>
      <c r="K721" s="58" t="b">
        <f>IF(COUNTIFS('Player 2 Rounds'!A:A,Player_1[[#This Row],[Tournament]],'Player 2 Rounds'!C:C,Player_1[[#This Row],[Date]],'Player 2 Rounds'!D:D,Player_1[[#This Row],[Division]])&gt;0,TRUE(),FALSE())</f>
        <v>1</v>
      </c>
      <c r="L721" s="58" t="str">
        <f>RIGHT(Player_1[[#This Row],[Date]],4)</f>
        <v>2015</v>
      </c>
      <c r="M721" s="58" t="str">
        <f>LEFT(Player_1[[#This Row],[Date]],FIND("-",Player_1[[#This Row],[Date]],1)-1)</f>
        <v>25</v>
      </c>
      <c r="N721" s="58" t="str">
        <f>MID(Player_1[[#This Row],[Date]],FIND("-",Player_1[[#This Row],[Date]],1)+1,3)</f>
        <v>Jun</v>
      </c>
      <c r="O721" s="5">
        <f>DATEVALUE(Player_1[[#This Row],[Month]]&amp;" "&amp;Player_1[[#This Row],[Day]]&amp;", "&amp;Player_1[[#This Row],[Year]])</f>
        <v>42180</v>
      </c>
      <c r="P721" s="58">
        <f>COUNTIFS(A:A,Player_1[[#This Row],[Tournament]],E:E,Player_1[[#This Row],[Round]])</f>
        <v>2</v>
      </c>
      <c r="Q721" s="58" t="str">
        <f t="shared" si="11"/>
        <v>2015 Vibram presents the Maple Hill Open</v>
      </c>
      <c r="R721" s="58">
        <f>SUMIFS('Player 2 Rounds'!F:F,'Player 2 Rounds'!Q:Q,Q721,'Player 2 Rounds'!E:E,E721)</f>
        <v>53</v>
      </c>
      <c r="S721" s="58">
        <f>IF(AND(Player_1[[#This Row],[Opponent Score]]&gt;0,Player_1[[#This Row],[Opponent Score]]&gt;Player_1[[#This Row],[Score]],K:K=TRUE())=TRUE(),1,0)</f>
        <v>0</v>
      </c>
    </row>
    <row r="722" spans="1:19" x14ac:dyDescent="0.25">
      <c r="A722" s="58" t="s">
        <v>833</v>
      </c>
      <c r="B722" s="58" t="s">
        <v>9</v>
      </c>
      <c r="C722" s="58" t="s">
        <v>834</v>
      </c>
      <c r="D722" s="58" t="s">
        <v>17</v>
      </c>
      <c r="E722" s="58">
        <v>2</v>
      </c>
      <c r="F722">
        <v>52</v>
      </c>
      <c r="G722">
        <v>1051</v>
      </c>
      <c r="H722" s="58" t="s">
        <v>11</v>
      </c>
      <c r="I722" s="58" t="s">
        <v>11</v>
      </c>
      <c r="J722" s="58" t="b">
        <f>IF(COUNTIFS('Player 2 Rounds'!A:A,Player_1[[#This Row],[Tournament]],'Player 2 Rounds'!C:C,Player_1[[#This Row],[Date]])&gt;0,TRUE(),FALSE())</f>
        <v>0</v>
      </c>
      <c r="K722" s="58" t="b">
        <f>IF(COUNTIFS('Player 2 Rounds'!A:A,Player_1[[#This Row],[Tournament]],'Player 2 Rounds'!C:C,Player_1[[#This Row],[Date]],'Player 2 Rounds'!D:D,Player_1[[#This Row],[Division]])&gt;0,TRUE(),FALSE())</f>
        <v>0</v>
      </c>
      <c r="L722" s="58" t="str">
        <f>RIGHT(Player_1[[#This Row],[Date]],4)</f>
        <v>2018</v>
      </c>
      <c r="M722" s="58" t="str">
        <f>LEFT(Player_1[[#This Row],[Date]],FIND("-",Player_1[[#This Row],[Date]],1)-1)</f>
        <v>28</v>
      </c>
      <c r="N722" s="58" t="str">
        <f>MID(Player_1[[#This Row],[Date]],FIND("-",Player_1[[#This Row],[Date]],1)+1,3)</f>
        <v>Jun</v>
      </c>
      <c r="O722" s="5">
        <f>DATEVALUE(Player_1[[#This Row],[Month]]&amp;" "&amp;Player_1[[#This Row],[Day]]&amp;", "&amp;Player_1[[#This Row],[Year]])</f>
        <v>43279</v>
      </c>
      <c r="P722" s="58">
        <f>COUNTIFS(A:A,Player_1[[#This Row],[Tournament]],E:E,Player_1[[#This Row],[Round]])</f>
        <v>1</v>
      </c>
      <c r="Q722" s="58" t="str">
        <f t="shared" si="11"/>
        <v>2018 Latitude 64 Tyyni Sponsored by Dynamic Discs</v>
      </c>
      <c r="R722" s="58">
        <f>SUMIFS('Player 2 Rounds'!F:F,'Player 2 Rounds'!Q:Q,Q722,'Player 2 Rounds'!E:E,E722)</f>
        <v>0</v>
      </c>
      <c r="S722" s="58">
        <f>IF(AND(Player_1[[#This Row],[Opponent Score]]&gt;0,Player_1[[#This Row],[Opponent Score]]&gt;Player_1[[#This Row],[Score]],K:K=TRUE())=TRUE(),1,0)</f>
        <v>0</v>
      </c>
    </row>
    <row r="723" spans="1:19" x14ac:dyDescent="0.25">
      <c r="A723" s="58" t="s">
        <v>86</v>
      </c>
      <c r="B723" s="58" t="s">
        <v>13</v>
      </c>
      <c r="C723" s="58" t="s">
        <v>396</v>
      </c>
      <c r="D723" s="58" t="s">
        <v>17</v>
      </c>
      <c r="E723" s="58">
        <v>2</v>
      </c>
      <c r="F723">
        <v>59</v>
      </c>
      <c r="G723">
        <v>1032</v>
      </c>
      <c r="H723" s="58" t="s">
        <v>11</v>
      </c>
      <c r="I723" s="58" t="s">
        <v>11</v>
      </c>
      <c r="J723" s="58" t="b">
        <f>IF(COUNTIFS('Player 2 Rounds'!A:A,Player_1[[#This Row],[Tournament]],'Player 2 Rounds'!C:C,Player_1[[#This Row],[Date]])&gt;0,TRUE(),FALSE())</f>
        <v>1</v>
      </c>
      <c r="K723" s="58" t="b">
        <f>IF(COUNTIFS('Player 2 Rounds'!A:A,Player_1[[#This Row],[Tournament]],'Player 2 Rounds'!C:C,Player_1[[#This Row],[Date]],'Player 2 Rounds'!D:D,Player_1[[#This Row],[Division]])&gt;0,TRUE(),FALSE())</f>
        <v>1</v>
      </c>
      <c r="L723" s="58" t="str">
        <f>RIGHT(Player_1[[#This Row],[Date]],4)</f>
        <v>2015</v>
      </c>
      <c r="M723" s="58" t="str">
        <f>LEFT(Player_1[[#This Row],[Date]],FIND("-",Player_1[[#This Row],[Date]],1)-1)</f>
        <v>16</v>
      </c>
      <c r="N723" s="58" t="str">
        <f>MID(Player_1[[#This Row],[Date]],FIND("-",Player_1[[#This Row],[Date]],1)+1,3)</f>
        <v>Jul</v>
      </c>
      <c r="O723" s="5">
        <f>DATEVALUE(Player_1[[#This Row],[Month]]&amp;" "&amp;Player_1[[#This Row],[Day]]&amp;", "&amp;Player_1[[#This Row],[Year]])</f>
        <v>42201</v>
      </c>
      <c r="P723" s="58">
        <f>COUNTIFS(A:A,Player_1[[#This Row],[Tournament]],E:E,Player_1[[#This Row],[Round]])</f>
        <v>4</v>
      </c>
      <c r="Q723" s="58" t="str">
        <f t="shared" si="11"/>
        <v>2015 European Open</v>
      </c>
      <c r="R723" s="58">
        <f>SUMIFS('Player 2 Rounds'!F:F,'Player 2 Rounds'!Q:Q,Q723,'Player 2 Rounds'!E:E,E723)</f>
        <v>54</v>
      </c>
      <c r="S723" s="58">
        <f>IF(AND(Player_1[[#This Row],[Opponent Score]]&gt;0,Player_1[[#This Row],[Opponent Score]]&gt;Player_1[[#This Row],[Score]],K:K=TRUE())=TRUE(),1,0)</f>
        <v>0</v>
      </c>
    </row>
    <row r="724" spans="1:19" x14ac:dyDescent="0.25">
      <c r="A724" s="58" t="s">
        <v>212</v>
      </c>
      <c r="B724" s="58" t="s">
        <v>9</v>
      </c>
      <c r="C724" s="58" t="s">
        <v>213</v>
      </c>
      <c r="D724" s="58" t="s">
        <v>17</v>
      </c>
      <c r="E724" s="58">
        <v>2</v>
      </c>
      <c r="F724">
        <v>57</v>
      </c>
      <c r="G724">
        <v>1036</v>
      </c>
      <c r="H724" s="58" t="s">
        <v>11</v>
      </c>
      <c r="I724" s="58" t="s">
        <v>11</v>
      </c>
      <c r="J724" s="58" t="b">
        <f>IF(COUNTIFS('Player 2 Rounds'!A:A,Player_1[[#This Row],[Tournament]],'Player 2 Rounds'!C:C,Player_1[[#This Row],[Date]])&gt;0,TRUE(),FALSE())</f>
        <v>1</v>
      </c>
      <c r="K724" s="58" t="b">
        <f>IF(COUNTIFS('Player 2 Rounds'!A:A,Player_1[[#This Row],[Tournament]],'Player 2 Rounds'!C:C,Player_1[[#This Row],[Date]],'Player 2 Rounds'!D:D,Player_1[[#This Row],[Division]])&gt;0,TRUE(),FALSE())</f>
        <v>1</v>
      </c>
      <c r="L724" s="58" t="str">
        <f>RIGHT(Player_1[[#This Row],[Date]],4)</f>
        <v>2017</v>
      </c>
      <c r="M724" s="58" t="str">
        <f>LEFT(Player_1[[#This Row],[Date]],FIND("-",Player_1[[#This Row],[Date]],1)-1)</f>
        <v>31</v>
      </c>
      <c r="N724" s="58" t="str">
        <f>MID(Player_1[[#This Row],[Date]],FIND("-",Player_1[[#This Row],[Date]],1)+1,3)</f>
        <v>Aug</v>
      </c>
      <c r="O724" s="5">
        <f>DATEVALUE(Player_1[[#This Row],[Month]]&amp;" "&amp;Player_1[[#This Row],[Day]]&amp;", "&amp;Player_1[[#This Row],[Year]])</f>
        <v>42978</v>
      </c>
      <c r="P724" s="58">
        <f>COUNTIFS(A:A,Player_1[[#This Row],[Tournament]],E:E,Player_1[[#This Row],[Round]])</f>
        <v>1</v>
      </c>
      <c r="Q724" s="58" t="str">
        <f t="shared" si="11"/>
        <v>2017 DGPT - Vibram Open</v>
      </c>
      <c r="R724" s="58">
        <f>SUMIFS('Player 2 Rounds'!F:F,'Player 2 Rounds'!Q:Q,Q724,'Player 2 Rounds'!E:E,E724)</f>
        <v>54</v>
      </c>
      <c r="S724" s="58">
        <f>IF(AND(Player_1[[#This Row],[Opponent Score]]&gt;0,Player_1[[#This Row],[Opponent Score]]&gt;Player_1[[#This Row],[Score]],K:K=TRUE())=TRUE(),1,0)</f>
        <v>0</v>
      </c>
    </row>
    <row r="725" spans="1:19" x14ac:dyDescent="0.25">
      <c r="A725" s="58" t="s">
        <v>543</v>
      </c>
      <c r="B725" s="58" t="s">
        <v>13</v>
      </c>
      <c r="C725" s="58" t="s">
        <v>544</v>
      </c>
      <c r="D725" s="58" t="s">
        <v>17</v>
      </c>
      <c r="E725" s="58">
        <v>2</v>
      </c>
      <c r="F725">
        <v>58</v>
      </c>
      <c r="G725">
        <v>1045</v>
      </c>
      <c r="H725" s="58" t="s">
        <v>11</v>
      </c>
      <c r="I725" s="58" t="s">
        <v>11</v>
      </c>
      <c r="J725" s="58" t="b">
        <f>IF(COUNTIFS('Player 2 Rounds'!A:A,Player_1[[#This Row],[Tournament]],'Player 2 Rounds'!C:C,Player_1[[#This Row],[Date]])&gt;0,TRUE(),FALSE())</f>
        <v>1</v>
      </c>
      <c r="K725" s="58" t="b">
        <f>IF(COUNTIFS('Player 2 Rounds'!A:A,Player_1[[#This Row],[Tournament]],'Player 2 Rounds'!C:C,Player_1[[#This Row],[Date]],'Player 2 Rounds'!D:D,Player_1[[#This Row],[Division]])&gt;0,TRUE(),FALSE())</f>
        <v>1</v>
      </c>
      <c r="L725" s="58" t="str">
        <f>RIGHT(Player_1[[#This Row],[Date]],4)</f>
        <v>2021</v>
      </c>
      <c r="M725" s="58" t="str">
        <f>LEFT(Player_1[[#This Row],[Date]],FIND("-",Player_1[[#This Row],[Date]],1)-1)</f>
        <v>22</v>
      </c>
      <c r="N725" s="58" t="str">
        <f>MID(Player_1[[#This Row],[Date]],FIND("-",Player_1[[#This Row],[Date]],1)+1,3)</f>
        <v>Jun</v>
      </c>
      <c r="O725" s="5">
        <f>DATEVALUE(Player_1[[#This Row],[Month]]&amp;" "&amp;Player_1[[#This Row],[Day]]&amp;", "&amp;Player_1[[#This Row],[Year]])</f>
        <v>44369</v>
      </c>
      <c r="P725" s="58">
        <f>COUNTIFS(A:A,Player_1[[#This Row],[Tournament]],E:E,Player_1[[#This Row],[Round]])</f>
        <v>1</v>
      </c>
      <c r="Q725" s="58" t="str">
        <f t="shared" si="11"/>
        <v>2021 PDGA Professional Disc Golf World Championships Presented by Grip6</v>
      </c>
      <c r="R725" s="58">
        <f>SUMIFS('Player 2 Rounds'!F:F,'Player 2 Rounds'!Q:Q,Q725,'Player 2 Rounds'!E:E,E725)</f>
        <v>55</v>
      </c>
      <c r="S725" s="58">
        <f>IF(AND(Player_1[[#This Row],[Opponent Score]]&gt;0,Player_1[[#This Row],[Opponent Score]]&gt;Player_1[[#This Row],[Score]],K:K=TRUE())=TRUE(),1,0)</f>
        <v>0</v>
      </c>
    </row>
    <row r="726" spans="1:19" x14ac:dyDescent="0.25">
      <c r="A726" s="58" t="s">
        <v>194</v>
      </c>
      <c r="B726" s="58" t="s">
        <v>9</v>
      </c>
      <c r="C726" s="58" t="s">
        <v>195</v>
      </c>
      <c r="D726" s="58" t="s">
        <v>17</v>
      </c>
      <c r="E726" s="58">
        <v>2</v>
      </c>
      <c r="F726">
        <v>51</v>
      </c>
      <c r="G726">
        <v>1069</v>
      </c>
      <c r="H726" s="58" t="s">
        <v>11</v>
      </c>
      <c r="I726" s="58" t="s">
        <v>11</v>
      </c>
      <c r="J726" s="58" t="b">
        <f>IF(COUNTIFS('Player 2 Rounds'!A:A,Player_1[[#This Row],[Tournament]],'Player 2 Rounds'!C:C,Player_1[[#This Row],[Date]])&gt;0,TRUE(),FALSE())</f>
        <v>1</v>
      </c>
      <c r="K726" s="58" t="b">
        <f>IF(COUNTIFS('Player 2 Rounds'!A:A,Player_1[[#This Row],[Tournament]],'Player 2 Rounds'!C:C,Player_1[[#This Row],[Date]],'Player 2 Rounds'!D:D,Player_1[[#This Row],[Division]])&gt;0,TRUE(),FALSE())</f>
        <v>1</v>
      </c>
      <c r="L726" s="58" t="str">
        <f>RIGHT(Player_1[[#This Row],[Date]],4)</f>
        <v>2017</v>
      </c>
      <c r="M726" s="58" t="str">
        <f>LEFT(Player_1[[#This Row],[Date]],FIND("-",Player_1[[#This Row],[Date]],1)-1)</f>
        <v>13</v>
      </c>
      <c r="N726" s="58" t="str">
        <f>MID(Player_1[[#This Row],[Date]],FIND("-",Player_1[[#This Row],[Date]],1)+1,3)</f>
        <v>Sep</v>
      </c>
      <c r="O726" s="5">
        <f>DATEVALUE(Player_1[[#This Row],[Month]]&amp;" "&amp;Player_1[[#This Row],[Day]]&amp;", "&amp;Player_1[[#This Row],[Year]])</f>
        <v>42991</v>
      </c>
      <c r="P726" s="58">
        <f>COUNTIFS(A:A,Player_1[[#This Row],[Tournament]],E:E,Player_1[[#This Row],[Round]])</f>
        <v>1</v>
      </c>
      <c r="Q726" s="58" t="str">
        <f t="shared" si="11"/>
        <v>2017 Discraft's Green Mountain Championship</v>
      </c>
      <c r="R726" s="58">
        <f>SUMIFS('Player 2 Rounds'!F:F,'Player 2 Rounds'!Q:Q,Q726,'Player 2 Rounds'!E:E,E726)</f>
        <v>0</v>
      </c>
      <c r="S726" s="58">
        <f>IF(AND(Player_1[[#This Row],[Opponent Score]]&gt;0,Player_1[[#This Row],[Opponent Score]]&gt;Player_1[[#This Row],[Score]],K:K=TRUE())=TRUE(),1,0)</f>
        <v>0</v>
      </c>
    </row>
    <row r="727" spans="1:19" x14ac:dyDescent="0.25">
      <c r="A727" s="58" t="s">
        <v>162</v>
      </c>
      <c r="B727" s="58" t="s">
        <v>13</v>
      </c>
      <c r="C727" s="58" t="s">
        <v>163</v>
      </c>
      <c r="D727" s="58" t="s">
        <v>17</v>
      </c>
      <c r="E727" s="58">
        <v>2</v>
      </c>
      <c r="F727">
        <v>54</v>
      </c>
      <c r="G727">
        <v>1062</v>
      </c>
      <c r="H727" s="58" t="s">
        <v>11</v>
      </c>
      <c r="I727" s="58" t="s">
        <v>11</v>
      </c>
      <c r="J727" s="58" t="b">
        <f>IF(COUNTIFS('Player 2 Rounds'!A:A,Player_1[[#This Row],[Tournament]],'Player 2 Rounds'!C:C,Player_1[[#This Row],[Date]])&gt;0,TRUE(),FALSE())</f>
        <v>1</v>
      </c>
      <c r="K727" s="58" t="b">
        <f>IF(COUNTIFS('Player 2 Rounds'!A:A,Player_1[[#This Row],[Tournament]],'Player 2 Rounds'!C:C,Player_1[[#This Row],[Date]],'Player 2 Rounds'!D:D,Player_1[[#This Row],[Division]])&gt;0,TRUE(),FALSE())</f>
        <v>1</v>
      </c>
      <c r="L727" s="58" t="str">
        <f>RIGHT(Player_1[[#This Row],[Date]],4)</f>
        <v>2015</v>
      </c>
      <c r="M727" s="58" t="str">
        <f>LEFT(Player_1[[#This Row],[Date]],FIND("-",Player_1[[#This Row],[Date]],1)-1)</f>
        <v>4</v>
      </c>
      <c r="N727" s="58" t="str">
        <f>MID(Player_1[[#This Row],[Date]],FIND("-",Player_1[[#This Row],[Date]],1)+1,3)</f>
        <v>Aug</v>
      </c>
      <c r="O727" s="5">
        <f>DATEVALUE(Player_1[[#This Row],[Month]]&amp;" "&amp;Player_1[[#This Row],[Day]]&amp;", "&amp;Player_1[[#This Row],[Year]])</f>
        <v>42220</v>
      </c>
      <c r="P727" s="58">
        <f>COUNTIFS(A:A,Player_1[[#This Row],[Tournament]],E:E,Player_1[[#This Row],[Round]])</f>
        <v>1</v>
      </c>
      <c r="Q727" s="58" t="str">
        <f t="shared" si="11"/>
        <v>2015 PDGA Professional Disc Golf World Championships</v>
      </c>
      <c r="R727" s="58">
        <f>SUMIFS('Player 2 Rounds'!F:F,'Player 2 Rounds'!Q:Q,Q727,'Player 2 Rounds'!E:E,E727)</f>
        <v>54</v>
      </c>
      <c r="S727" s="58">
        <f>IF(AND(Player_1[[#This Row],[Opponent Score]]&gt;0,Player_1[[#This Row],[Opponent Score]]&gt;Player_1[[#This Row],[Score]],K:K=TRUE())=TRUE(),1,0)</f>
        <v>0</v>
      </c>
    </row>
    <row r="728" spans="1:19" x14ac:dyDescent="0.25">
      <c r="A728" s="58" t="s">
        <v>545</v>
      </c>
      <c r="B728" s="58" t="s">
        <v>58</v>
      </c>
      <c r="C728" s="58" t="s">
        <v>15</v>
      </c>
      <c r="D728" s="58" t="s">
        <v>17</v>
      </c>
      <c r="E728" s="58">
        <v>2</v>
      </c>
      <c r="F728">
        <v>56</v>
      </c>
      <c r="G728">
        <v>1047</v>
      </c>
      <c r="H728" s="58" t="s">
        <v>11</v>
      </c>
      <c r="I728" s="58" t="s">
        <v>11</v>
      </c>
      <c r="J728" s="58" t="b">
        <f>IF(COUNTIFS('Player 2 Rounds'!A:A,Player_1[[#This Row],[Tournament]],'Player 2 Rounds'!C:C,Player_1[[#This Row],[Date]])&gt;0,TRUE(),FALSE())</f>
        <v>1</v>
      </c>
      <c r="K728" s="58" t="b">
        <f>IF(COUNTIFS('Player 2 Rounds'!A:A,Player_1[[#This Row],[Tournament]],'Player 2 Rounds'!C:C,Player_1[[#This Row],[Date]],'Player 2 Rounds'!D:D,Player_1[[#This Row],[Division]])&gt;0,TRUE(),FALSE())</f>
        <v>1</v>
      </c>
      <c r="L728" s="58" t="str">
        <f>RIGHT(Player_1[[#This Row],[Date]],4)</f>
        <v>2021</v>
      </c>
      <c r="M728" s="58" t="str">
        <f>LEFT(Player_1[[#This Row],[Date]],FIND("-",Player_1[[#This Row],[Date]],1)-1)</f>
        <v>23</v>
      </c>
      <c r="N728" s="58" t="str">
        <f>MID(Player_1[[#This Row],[Date]],FIND("-",Player_1[[#This Row],[Date]],1)+1,3)</f>
        <v>Jul</v>
      </c>
      <c r="O728" s="5">
        <f>DATEVALUE(Player_1[[#This Row],[Month]]&amp;" "&amp;Player_1[[#This Row],[Day]]&amp;", "&amp;Player_1[[#This Row],[Year]])</f>
        <v>44400</v>
      </c>
      <c r="P728" s="58">
        <f>COUNTIFS(A:A,Player_1[[#This Row],[Tournament]],E:E,Player_1[[#This Row],[Round]])</f>
        <v>2</v>
      </c>
      <c r="Q728" s="58" t="str">
        <f t="shared" si="11"/>
        <v>2021 DGPT - Discraft's Great Lakes Open</v>
      </c>
      <c r="R728" s="58">
        <f>SUMIFS('Player 2 Rounds'!F:F,'Player 2 Rounds'!Q:Q,Q728,'Player 2 Rounds'!E:E,E728)</f>
        <v>58</v>
      </c>
      <c r="S728" s="58">
        <f>IF(AND(Player_1[[#This Row],[Opponent Score]]&gt;0,Player_1[[#This Row],[Opponent Score]]&gt;Player_1[[#This Row],[Score]],K:K=TRUE())=TRUE(),1,0)</f>
        <v>1</v>
      </c>
    </row>
    <row r="729" spans="1:19" x14ac:dyDescent="0.25">
      <c r="A729" s="58" t="s">
        <v>795</v>
      </c>
      <c r="B729" s="58" t="s">
        <v>9</v>
      </c>
      <c r="C729" s="58" t="s">
        <v>361</v>
      </c>
      <c r="D729" s="58" t="s">
        <v>17</v>
      </c>
      <c r="E729" s="58">
        <v>2</v>
      </c>
      <c r="F729">
        <v>56</v>
      </c>
      <c r="G729">
        <v>1039</v>
      </c>
      <c r="H729" s="58" t="s">
        <v>11</v>
      </c>
      <c r="I729" s="58" t="s">
        <v>11</v>
      </c>
      <c r="J729" s="58" t="b">
        <f>IF(COUNTIFS('Player 2 Rounds'!A:A,Player_1[[#This Row],[Tournament]],'Player 2 Rounds'!C:C,Player_1[[#This Row],[Date]])&gt;0,TRUE(),FALSE())</f>
        <v>0</v>
      </c>
      <c r="K729" s="58" t="b">
        <f>IF(COUNTIFS('Player 2 Rounds'!A:A,Player_1[[#This Row],[Tournament]],'Player 2 Rounds'!C:C,Player_1[[#This Row],[Date]],'Player 2 Rounds'!D:D,Player_1[[#This Row],[Division]])&gt;0,TRUE(),FALSE())</f>
        <v>0</v>
      </c>
      <c r="L729" s="58" t="str">
        <f>RIGHT(Player_1[[#This Row],[Date]],4)</f>
        <v>2018</v>
      </c>
      <c r="M729" s="58" t="str">
        <f>LEFT(Player_1[[#This Row],[Date]],FIND("-",Player_1[[#This Row],[Date]],1)-1)</f>
        <v>6</v>
      </c>
      <c r="N729" s="58" t="str">
        <f>MID(Player_1[[#This Row],[Date]],FIND("-",Player_1[[#This Row],[Date]],1)+1,3)</f>
        <v>Jul</v>
      </c>
      <c r="O729" s="5">
        <f>DATEVALUE(Player_1[[#This Row],[Month]]&amp;" "&amp;Player_1[[#This Row],[Day]]&amp;", "&amp;Player_1[[#This Row],[Year]])</f>
        <v>43287</v>
      </c>
      <c r="P729" s="58">
        <f>COUNTIFS(A:A,Player_1[[#This Row],[Tournament]],E:E,Player_1[[#This Row],[Round]])</f>
        <v>2</v>
      </c>
      <c r="Q729" s="58" t="str">
        <f t="shared" si="11"/>
        <v>2018 Skellefteå Open - EPT#3</v>
      </c>
      <c r="R729" s="58">
        <f>SUMIFS('Player 2 Rounds'!F:F,'Player 2 Rounds'!Q:Q,Q729,'Player 2 Rounds'!E:E,E729)</f>
        <v>0</v>
      </c>
      <c r="S729" s="58">
        <f>IF(AND(Player_1[[#This Row],[Opponent Score]]&gt;0,Player_1[[#This Row],[Opponent Score]]&gt;Player_1[[#This Row],[Score]],K:K=TRUE())=TRUE(),1,0)</f>
        <v>0</v>
      </c>
    </row>
    <row r="730" spans="1:19" x14ac:dyDescent="0.25">
      <c r="A730" s="58" t="s">
        <v>240</v>
      </c>
      <c r="B730" s="58" t="s">
        <v>58</v>
      </c>
      <c r="C730" s="58" t="s">
        <v>506</v>
      </c>
      <c r="D730" s="58" t="s">
        <v>17</v>
      </c>
      <c r="E730" s="58">
        <v>2</v>
      </c>
      <c r="F730">
        <v>49</v>
      </c>
      <c r="G730">
        <v>1057</v>
      </c>
      <c r="H730" s="58" t="s">
        <v>11</v>
      </c>
      <c r="I730" s="58" t="s">
        <v>11</v>
      </c>
      <c r="J730" s="58" t="b">
        <f>IF(COUNTIFS('Player 2 Rounds'!A:A,Player_1[[#This Row],[Tournament]],'Player 2 Rounds'!C:C,Player_1[[#This Row],[Date]])&gt;0,TRUE(),FALSE())</f>
        <v>1</v>
      </c>
      <c r="K730" s="58" t="b">
        <f>IF(COUNTIFS('Player 2 Rounds'!A:A,Player_1[[#This Row],[Tournament]],'Player 2 Rounds'!C:C,Player_1[[#This Row],[Date]],'Player 2 Rounds'!D:D,Player_1[[#This Row],[Division]])&gt;0,TRUE(),FALSE())</f>
        <v>1</v>
      </c>
      <c r="L730" s="58" t="str">
        <f>RIGHT(Player_1[[#This Row],[Date]],4)</f>
        <v>2015</v>
      </c>
      <c r="M730" s="58" t="str">
        <f>LEFT(Player_1[[#This Row],[Date]],FIND("-",Player_1[[#This Row],[Date]],1)-1)</f>
        <v>21</v>
      </c>
      <c r="N730" s="58" t="str">
        <f>MID(Player_1[[#This Row],[Date]],FIND("-",Player_1[[#This Row],[Date]],1)+1,3)</f>
        <v>Aug</v>
      </c>
      <c r="O730" s="5">
        <f>DATEVALUE(Player_1[[#This Row],[Month]]&amp;" "&amp;Player_1[[#This Row],[Day]]&amp;", "&amp;Player_1[[#This Row],[Year]])</f>
        <v>42237</v>
      </c>
      <c r="P730" s="58">
        <f>COUNTIFS(A:A,Player_1[[#This Row],[Tournament]],E:E,Player_1[[#This Row],[Round]])</f>
        <v>3</v>
      </c>
      <c r="Q730" s="58" t="str">
        <f t="shared" si="11"/>
        <v>2015 Ledgestone Insurance Open presented by Discraft</v>
      </c>
      <c r="R730" s="58">
        <f>SUMIFS('Player 2 Rounds'!F:F,'Player 2 Rounds'!Q:Q,Q730,'Player 2 Rounds'!E:E,E730)</f>
        <v>48</v>
      </c>
      <c r="S730" s="58">
        <f>IF(AND(Player_1[[#This Row],[Opponent Score]]&gt;0,Player_1[[#This Row],[Opponent Score]]&gt;Player_1[[#This Row],[Score]],K:K=TRUE())=TRUE(),1,0)</f>
        <v>0</v>
      </c>
    </row>
    <row r="731" spans="1:19" x14ac:dyDescent="0.25">
      <c r="A731" s="58" t="s">
        <v>557</v>
      </c>
      <c r="B731" s="58" t="s">
        <v>58</v>
      </c>
      <c r="C731" s="58" t="s">
        <v>558</v>
      </c>
      <c r="D731" s="58" t="s">
        <v>17</v>
      </c>
      <c r="E731" s="58">
        <v>2</v>
      </c>
      <c r="F731">
        <v>62</v>
      </c>
      <c r="G731">
        <v>1040</v>
      </c>
      <c r="H731" s="58" t="s">
        <v>11</v>
      </c>
      <c r="I731" s="58" t="s">
        <v>11</v>
      </c>
      <c r="J731" s="58" t="b">
        <f>IF(COUNTIFS('Player 2 Rounds'!A:A,Player_1[[#This Row],[Tournament]],'Player 2 Rounds'!C:C,Player_1[[#This Row],[Date]])&gt;0,TRUE(),FALSE())</f>
        <v>1</v>
      </c>
      <c r="K731" s="58" t="b">
        <f>IF(COUNTIFS('Player 2 Rounds'!A:A,Player_1[[#This Row],[Tournament]],'Player 2 Rounds'!C:C,Player_1[[#This Row],[Date]],'Player 2 Rounds'!D:D,Player_1[[#This Row],[Division]])&gt;0,TRUE(),FALSE())</f>
        <v>1</v>
      </c>
      <c r="L731" s="58" t="str">
        <f>RIGHT(Player_1[[#This Row],[Date]],4)</f>
        <v>2021</v>
      </c>
      <c r="M731" s="58" t="str">
        <f>LEFT(Player_1[[#This Row],[Date]],FIND("-",Player_1[[#This Row],[Date]],1)-1)</f>
        <v>4</v>
      </c>
      <c r="N731" s="58" t="str">
        <f>MID(Player_1[[#This Row],[Date]],FIND("-",Player_1[[#This Row],[Date]],1)+1,3)</f>
        <v>Jun</v>
      </c>
      <c r="O731" s="5">
        <f>DATEVALUE(Player_1[[#This Row],[Month]]&amp;" "&amp;Player_1[[#This Row],[Day]]&amp;", "&amp;Player_1[[#This Row],[Year]])</f>
        <v>44351</v>
      </c>
      <c r="P731" s="58">
        <f>COUNTIFS(A:A,Player_1[[#This Row],[Tournament]],E:E,Player_1[[#This Row],[Round]])</f>
        <v>1</v>
      </c>
      <c r="Q731" s="58" t="str">
        <f t="shared" si="11"/>
        <v>2021 DGPT - Portland Open presented by Dynamic Discs</v>
      </c>
      <c r="R731" s="58">
        <f>SUMIFS('Player 2 Rounds'!F:F,'Player 2 Rounds'!Q:Q,Q731,'Player 2 Rounds'!E:E,E731)</f>
        <v>63</v>
      </c>
      <c r="S731" s="58">
        <f>IF(AND(Player_1[[#This Row],[Opponent Score]]&gt;0,Player_1[[#This Row],[Opponent Score]]&gt;Player_1[[#This Row],[Score]],K:K=TRUE())=TRUE(),1,0)</f>
        <v>1</v>
      </c>
    </row>
    <row r="732" spans="1:19" x14ac:dyDescent="0.25">
      <c r="A732" s="58" t="s">
        <v>559</v>
      </c>
      <c r="B732" s="58" t="s">
        <v>58</v>
      </c>
      <c r="C732" s="58" t="s">
        <v>560</v>
      </c>
      <c r="D732" s="58" t="s">
        <v>17</v>
      </c>
      <c r="E732" s="58">
        <v>2</v>
      </c>
      <c r="F732">
        <v>68</v>
      </c>
      <c r="G732">
        <v>1027</v>
      </c>
      <c r="H732" s="58" t="s">
        <v>11</v>
      </c>
      <c r="I732" s="58" t="s">
        <v>11</v>
      </c>
      <c r="J732" s="58" t="b">
        <f>IF(COUNTIFS('Player 2 Rounds'!A:A,Player_1[[#This Row],[Tournament]],'Player 2 Rounds'!C:C,Player_1[[#This Row],[Date]])&gt;0,TRUE(),FALSE())</f>
        <v>1</v>
      </c>
      <c r="K732" s="58" t="b">
        <f>IF(COUNTIFS('Player 2 Rounds'!A:A,Player_1[[#This Row],[Tournament]],'Player 2 Rounds'!C:C,Player_1[[#This Row],[Date]],'Player 2 Rounds'!D:D,Player_1[[#This Row],[Division]])&gt;0,TRUE(),FALSE())</f>
        <v>1</v>
      </c>
      <c r="L732" s="58" t="str">
        <f>RIGHT(Player_1[[#This Row],[Date]],4)</f>
        <v>2021</v>
      </c>
      <c r="M732" s="58" t="str">
        <f>LEFT(Player_1[[#This Row],[Date]],FIND("-",Player_1[[#This Row],[Date]],1)-1)</f>
        <v>28</v>
      </c>
      <c r="N732" s="58" t="str">
        <f>MID(Player_1[[#This Row],[Date]],FIND("-",Player_1[[#This Row],[Date]],1)+1,3)</f>
        <v>May</v>
      </c>
      <c r="O732" s="5">
        <f>DATEVALUE(Player_1[[#This Row],[Month]]&amp;" "&amp;Player_1[[#This Row],[Day]]&amp;", "&amp;Player_1[[#This Row],[Year]])</f>
        <v>44344</v>
      </c>
      <c r="P732" s="58">
        <f>COUNTIFS(A:A,Player_1[[#This Row],[Tournament]],E:E,Player_1[[#This Row],[Round]])</f>
        <v>1</v>
      </c>
      <c r="Q732" s="58" t="str">
        <f t="shared" si="11"/>
        <v>2021 Santa Cruz Masters Cup Presented by Innova - National Tour</v>
      </c>
      <c r="R732" s="58">
        <f>SUMIFS('Player 2 Rounds'!F:F,'Player 2 Rounds'!Q:Q,Q732,'Player 2 Rounds'!E:E,E732)</f>
        <v>67</v>
      </c>
      <c r="S732" s="58">
        <f>IF(AND(Player_1[[#This Row],[Opponent Score]]&gt;0,Player_1[[#This Row],[Opponent Score]]&gt;Player_1[[#This Row],[Score]],K:K=TRUE())=TRUE(),1,0)</f>
        <v>0</v>
      </c>
    </row>
    <row r="733" spans="1:19" x14ac:dyDescent="0.25">
      <c r="A733" s="58" t="s">
        <v>409</v>
      </c>
      <c r="B733" s="58" t="s">
        <v>58</v>
      </c>
      <c r="C733" s="58" t="s">
        <v>410</v>
      </c>
      <c r="D733" s="58" t="s">
        <v>17</v>
      </c>
      <c r="E733" s="58">
        <v>2</v>
      </c>
      <c r="F733">
        <v>53</v>
      </c>
      <c r="G733">
        <v>1045</v>
      </c>
      <c r="H733" s="58" t="s">
        <v>11</v>
      </c>
      <c r="I733" s="58" t="s">
        <v>11</v>
      </c>
      <c r="J733" s="58" t="b">
        <f>IF(COUNTIFS('Player 2 Rounds'!A:A,Player_1[[#This Row],[Tournament]],'Player 2 Rounds'!C:C,Player_1[[#This Row],[Date]])&gt;0,TRUE(),FALSE())</f>
        <v>1</v>
      </c>
      <c r="K733" s="58" t="b">
        <f>IF(COUNTIFS('Player 2 Rounds'!A:A,Player_1[[#This Row],[Tournament]],'Player 2 Rounds'!C:C,Player_1[[#This Row],[Date]],'Player 2 Rounds'!D:D,Player_1[[#This Row],[Division]])&gt;0,TRUE(),FALSE())</f>
        <v>1</v>
      </c>
      <c r="L733" s="58" t="str">
        <f>RIGHT(Player_1[[#This Row],[Date]],4)</f>
        <v>2015</v>
      </c>
      <c r="M733" s="58" t="str">
        <f>LEFT(Player_1[[#This Row],[Date]],FIND("-",Player_1[[#This Row],[Date]],1)-1)</f>
        <v>12</v>
      </c>
      <c r="N733" s="58" t="str">
        <f>MID(Player_1[[#This Row],[Date]],FIND("-",Player_1[[#This Row],[Date]],1)+1,3)</f>
        <v>Jun</v>
      </c>
      <c r="O733" s="5">
        <f>DATEVALUE(Player_1[[#This Row],[Month]]&amp;" "&amp;Player_1[[#This Row],[Day]]&amp;", "&amp;Player_1[[#This Row],[Year]])</f>
        <v>42167</v>
      </c>
      <c r="P733" s="58">
        <f>COUNTIFS(A:A,Player_1[[#This Row],[Tournament]],E:E,Player_1[[#This Row],[Round]])</f>
        <v>1</v>
      </c>
      <c r="Q733" s="58" t="str">
        <f t="shared" si="11"/>
        <v>2015 Beaver State Fling - Pro</v>
      </c>
      <c r="R733" s="58">
        <f>SUMIFS('Player 2 Rounds'!F:F,'Player 2 Rounds'!Q:Q,Q733,'Player 2 Rounds'!E:E,E733)</f>
        <v>53</v>
      </c>
      <c r="S733" s="58">
        <f>IF(AND(Player_1[[#This Row],[Opponent Score]]&gt;0,Player_1[[#This Row],[Opponent Score]]&gt;Player_1[[#This Row],[Score]],K:K=TRUE())=TRUE(),1,0)</f>
        <v>0</v>
      </c>
    </row>
    <row r="734" spans="1:19" x14ac:dyDescent="0.25">
      <c r="A734" s="58" t="s">
        <v>347</v>
      </c>
      <c r="B734" s="58" t="s">
        <v>58</v>
      </c>
      <c r="C734" s="58" t="s">
        <v>564</v>
      </c>
      <c r="D734" s="58" t="s">
        <v>17</v>
      </c>
      <c r="E734" s="58">
        <v>2</v>
      </c>
      <c r="F734">
        <v>54</v>
      </c>
      <c r="G734">
        <v>1057</v>
      </c>
      <c r="H734" s="58" t="s">
        <v>11</v>
      </c>
      <c r="I734" s="58" t="s">
        <v>11</v>
      </c>
      <c r="J734" s="58" t="b">
        <f>IF(COUNTIFS('Player 2 Rounds'!A:A,Player_1[[#This Row],[Tournament]],'Player 2 Rounds'!C:C,Player_1[[#This Row],[Date]])&gt;0,TRUE(),FALSE())</f>
        <v>1</v>
      </c>
      <c r="K734" s="58" t="b">
        <f>IF(COUNTIFS('Player 2 Rounds'!A:A,Player_1[[#This Row],[Tournament]],'Player 2 Rounds'!C:C,Player_1[[#This Row],[Date]],'Player 2 Rounds'!D:D,Player_1[[#This Row],[Division]])&gt;0,TRUE(),FALSE())</f>
        <v>1</v>
      </c>
      <c r="L734" s="58" t="str">
        <f>RIGHT(Player_1[[#This Row],[Date]],4)</f>
        <v>2021</v>
      </c>
      <c r="M734" s="58" t="str">
        <f>LEFT(Player_1[[#This Row],[Date]],FIND("-",Player_1[[#This Row],[Date]],1)-1)</f>
        <v>3</v>
      </c>
      <c r="N734" s="58" t="str">
        <f>MID(Player_1[[#This Row],[Date]],FIND("-",Player_1[[#This Row],[Date]],1)+1,3)</f>
        <v>Sep</v>
      </c>
      <c r="O734" s="5">
        <f>DATEVALUE(Player_1[[#This Row],[Month]]&amp;" "&amp;Player_1[[#This Row],[Day]]&amp;", "&amp;Player_1[[#This Row],[Year]])</f>
        <v>44442</v>
      </c>
      <c r="P734" s="58">
        <f>COUNTIFS(A:A,Player_1[[#This Row],[Tournament]],E:E,Player_1[[#This Row],[Round]])</f>
        <v>5</v>
      </c>
      <c r="Q734" s="58" t="str">
        <f t="shared" si="11"/>
        <v>2021 DGPT - MVP Open at Maple Hill</v>
      </c>
      <c r="R734" s="58">
        <f>SUMIFS('Player 2 Rounds'!F:F,'Player 2 Rounds'!Q:Q,Q734,'Player 2 Rounds'!E:E,E734)</f>
        <v>52</v>
      </c>
      <c r="S734" s="58">
        <f>IF(AND(Player_1[[#This Row],[Opponent Score]]&gt;0,Player_1[[#This Row],[Opponent Score]]&gt;Player_1[[#This Row],[Score]],K:K=TRUE())=TRUE(),1,0)</f>
        <v>0</v>
      </c>
    </row>
    <row r="735" spans="1:19" x14ac:dyDescent="0.25">
      <c r="A735" s="58" t="s">
        <v>562</v>
      </c>
      <c r="B735" s="58" t="s">
        <v>58</v>
      </c>
      <c r="C735" s="58" t="s">
        <v>563</v>
      </c>
      <c r="D735" s="58" t="s">
        <v>17</v>
      </c>
      <c r="E735" s="58">
        <v>2</v>
      </c>
      <c r="F735">
        <v>52</v>
      </c>
      <c r="G735">
        <v>1085</v>
      </c>
      <c r="H735" s="58" t="s">
        <v>11</v>
      </c>
      <c r="I735" s="58" t="s">
        <v>11</v>
      </c>
      <c r="J735" s="58" t="b">
        <f>IF(COUNTIFS('Player 2 Rounds'!A:A,Player_1[[#This Row],[Tournament]],'Player 2 Rounds'!C:C,Player_1[[#This Row],[Date]])&gt;0,TRUE(),FALSE())</f>
        <v>1</v>
      </c>
      <c r="K735" s="58" t="b">
        <f>IF(COUNTIFS('Player 2 Rounds'!A:A,Player_1[[#This Row],[Tournament]],'Player 2 Rounds'!C:C,Player_1[[#This Row],[Date]],'Player 2 Rounds'!D:D,Player_1[[#This Row],[Division]])&gt;0,TRUE(),FALSE())</f>
        <v>1</v>
      </c>
      <c r="L735" s="58" t="str">
        <f>RIGHT(Player_1[[#This Row],[Date]],4)</f>
        <v>2021</v>
      </c>
      <c r="M735" s="58" t="str">
        <f>LEFT(Player_1[[#This Row],[Date]],FIND("-",Player_1[[#This Row],[Date]],1)-1)</f>
        <v>9</v>
      </c>
      <c r="N735" s="58" t="str">
        <f>MID(Player_1[[#This Row],[Date]],FIND("-",Player_1[[#This Row],[Date]],1)+1,3)</f>
        <v>Sep</v>
      </c>
      <c r="O735" s="5">
        <f>DATEVALUE(Player_1[[#This Row],[Month]]&amp;" "&amp;Player_1[[#This Row],[Day]]&amp;", "&amp;Player_1[[#This Row],[Year]])</f>
        <v>44448</v>
      </c>
      <c r="P735" s="58">
        <f>COUNTIFS(A:A,Player_1[[#This Row],[Tournament]],E:E,Player_1[[#This Row],[Round]])</f>
        <v>1</v>
      </c>
      <c r="Q735" s="58" t="str">
        <f t="shared" si="11"/>
        <v>2021 DGPT - Discraft's Green Mountain Championship presented by Upper Park Disc Golf</v>
      </c>
      <c r="R735" s="58">
        <f>SUMIFS('Player 2 Rounds'!F:F,'Player 2 Rounds'!Q:Q,Q735,'Player 2 Rounds'!E:E,E735)</f>
        <v>58</v>
      </c>
      <c r="S735" s="58">
        <f>IF(AND(Player_1[[#This Row],[Opponent Score]]&gt;0,Player_1[[#This Row],[Opponent Score]]&gt;Player_1[[#This Row],[Score]],K:K=TRUE())=TRUE(),1,0)</f>
        <v>1</v>
      </c>
    </row>
    <row r="736" spans="1:19" x14ac:dyDescent="0.25">
      <c r="A736" s="58" t="s">
        <v>334</v>
      </c>
      <c r="B736" s="58" t="s">
        <v>9</v>
      </c>
      <c r="C736" s="58" t="s">
        <v>335</v>
      </c>
      <c r="D736" s="58" t="s">
        <v>17</v>
      </c>
      <c r="E736" s="58">
        <v>2</v>
      </c>
      <c r="F736">
        <v>56</v>
      </c>
      <c r="G736">
        <v>1006</v>
      </c>
      <c r="H736" s="58" t="s">
        <v>11</v>
      </c>
      <c r="I736" s="58" t="s">
        <v>11</v>
      </c>
      <c r="J736" s="58" t="b">
        <f>IF(COUNTIFS('Player 2 Rounds'!A:A,Player_1[[#This Row],[Tournament]],'Player 2 Rounds'!C:C,Player_1[[#This Row],[Date]])&gt;0,TRUE(),FALSE())</f>
        <v>1</v>
      </c>
      <c r="K736" s="58" t="b">
        <f>IF(COUNTIFS('Player 2 Rounds'!A:A,Player_1[[#This Row],[Tournament]],'Player 2 Rounds'!C:C,Player_1[[#This Row],[Date]],'Player 2 Rounds'!D:D,Player_1[[#This Row],[Division]])&gt;0,TRUE(),FALSE())</f>
        <v>1</v>
      </c>
      <c r="L736" s="58" t="str">
        <f>RIGHT(Player_1[[#This Row],[Date]],4)</f>
        <v>2018</v>
      </c>
      <c r="M736" s="58" t="str">
        <f>LEFT(Player_1[[#This Row],[Date]],FIND("-",Player_1[[#This Row],[Date]],1)-1)</f>
        <v>22</v>
      </c>
      <c r="N736" s="58" t="str">
        <f>MID(Player_1[[#This Row],[Date]],FIND("-",Player_1[[#This Row],[Date]],1)+1,3)</f>
        <v>Jun</v>
      </c>
      <c r="O736" s="5">
        <f>DATEVALUE(Player_1[[#This Row],[Month]]&amp;" "&amp;Player_1[[#This Row],[Day]]&amp;", "&amp;Player_1[[#This Row],[Year]])</f>
        <v>43273</v>
      </c>
      <c r="P736" s="58">
        <f>COUNTIFS(A:A,Player_1[[#This Row],[Tournament]],E:E,Player_1[[#This Row],[Round]])</f>
        <v>1</v>
      </c>
      <c r="Q736" s="58" t="str">
        <f t="shared" si="11"/>
        <v>2018 DGPT - Utah Open Presented by Prodigy Disc</v>
      </c>
      <c r="R736" s="58">
        <f>SUMIFS('Player 2 Rounds'!F:F,'Player 2 Rounds'!Q:Q,Q736,'Player 2 Rounds'!E:E,E736)</f>
        <v>60</v>
      </c>
      <c r="S736" s="58">
        <f>IF(AND(Player_1[[#This Row],[Opponent Score]]&gt;0,Player_1[[#This Row],[Opponent Score]]&gt;Player_1[[#This Row],[Score]],K:K=TRUE())=TRUE(),1,0)</f>
        <v>1</v>
      </c>
    </row>
    <row r="737" spans="1:19" x14ac:dyDescent="0.25">
      <c r="A737" s="58" t="s">
        <v>192</v>
      </c>
      <c r="B737" s="58" t="s">
        <v>58</v>
      </c>
      <c r="C737" s="58" t="s">
        <v>193</v>
      </c>
      <c r="D737" s="58" t="s">
        <v>17</v>
      </c>
      <c r="E737" s="58">
        <v>2</v>
      </c>
      <c r="F737">
        <v>59</v>
      </c>
      <c r="G737">
        <v>1040</v>
      </c>
      <c r="H737" s="58" t="s">
        <v>11</v>
      </c>
      <c r="I737" s="58" t="s">
        <v>11</v>
      </c>
      <c r="J737" s="58" t="b">
        <f>IF(COUNTIFS('Player 2 Rounds'!A:A,Player_1[[#This Row],[Tournament]],'Player 2 Rounds'!C:C,Player_1[[#This Row],[Date]])&gt;0,TRUE(),FALSE())</f>
        <v>1</v>
      </c>
      <c r="K737" s="58" t="b">
        <f>IF(COUNTIFS('Player 2 Rounds'!A:A,Player_1[[#This Row],[Tournament]],'Player 2 Rounds'!C:C,Player_1[[#This Row],[Date]],'Player 2 Rounds'!D:D,Player_1[[#This Row],[Division]])&gt;0,TRUE(),FALSE())</f>
        <v>1</v>
      </c>
      <c r="L737" s="58" t="str">
        <f>RIGHT(Player_1[[#This Row],[Date]],4)</f>
        <v>2017</v>
      </c>
      <c r="M737" s="58" t="str">
        <f>LEFT(Player_1[[#This Row],[Date]],FIND("-",Player_1[[#This Row],[Date]],1)-1)</f>
        <v>13</v>
      </c>
      <c r="N737" s="58" t="str">
        <f>MID(Player_1[[#This Row],[Date]],FIND("-",Player_1[[#This Row],[Date]],1)+1,3)</f>
        <v>Oct</v>
      </c>
      <c r="O737" s="5">
        <f>DATEVALUE(Player_1[[#This Row],[Month]]&amp;" "&amp;Player_1[[#This Row],[Day]]&amp;", "&amp;Player_1[[#This Row],[Year]])</f>
        <v>43021</v>
      </c>
      <c r="P737" s="58">
        <f>COUNTIFS(A:A,Player_1[[#This Row],[Tournament]],E:E,Player_1[[#This Row],[Round]])</f>
        <v>1</v>
      </c>
      <c r="Q737" s="58" t="str">
        <f t="shared" si="11"/>
        <v>2017 Ed Headrick Disc Golf Hall of Fame Classic presented by ProActive Sports Disc Golf - National Tour Finale</v>
      </c>
      <c r="R737" s="58">
        <f>SUMIFS('Player 2 Rounds'!F:F,'Player 2 Rounds'!Q:Q,Q737,'Player 2 Rounds'!E:E,E737)</f>
        <v>59</v>
      </c>
      <c r="S737" s="58">
        <f>IF(AND(Player_1[[#This Row],[Opponent Score]]&gt;0,Player_1[[#This Row],[Opponent Score]]&gt;Player_1[[#This Row],[Score]],K:K=TRUE())=TRUE(),1,0)</f>
        <v>0</v>
      </c>
    </row>
    <row r="738" spans="1:19" x14ac:dyDescent="0.25">
      <c r="A738" s="58" t="s">
        <v>986</v>
      </c>
      <c r="B738" s="58" t="s">
        <v>58</v>
      </c>
      <c r="C738" s="58" t="s">
        <v>987</v>
      </c>
      <c r="D738" s="58" t="s">
        <v>17</v>
      </c>
      <c r="E738" s="58">
        <v>2</v>
      </c>
      <c r="F738">
        <v>64</v>
      </c>
      <c r="G738">
        <v>1034</v>
      </c>
      <c r="H738" s="58" t="s">
        <v>11</v>
      </c>
      <c r="I738" s="58" t="s">
        <v>11</v>
      </c>
      <c r="J738" s="58" t="b">
        <f>IF(COUNTIFS('Player 2 Rounds'!A:A,Player_1[[#This Row],[Tournament]],'Player 2 Rounds'!C:C,Player_1[[#This Row],[Date]])&gt;0,TRUE(),FALSE())</f>
        <v>0</v>
      </c>
      <c r="K738" s="58" t="b">
        <f>IF(COUNTIFS('Player 2 Rounds'!A:A,Player_1[[#This Row],[Tournament]],'Player 2 Rounds'!C:C,Player_1[[#This Row],[Date]],'Player 2 Rounds'!D:D,Player_1[[#This Row],[Division]])&gt;0,TRUE(),FALSE())</f>
        <v>0</v>
      </c>
      <c r="L738" s="58" t="str">
        <f>RIGHT(Player_1[[#This Row],[Date]],4)</f>
        <v>2021</v>
      </c>
      <c r="M738" s="58" t="str">
        <f>LEFT(Player_1[[#This Row],[Date]],FIND("-",Player_1[[#This Row],[Date]],1)-1)</f>
        <v>27</v>
      </c>
      <c r="N738" s="58" t="str">
        <f>MID(Player_1[[#This Row],[Date]],FIND("-",Player_1[[#This Row],[Date]],1)+1,3)</f>
        <v>Aug</v>
      </c>
      <c r="O738" s="5">
        <f>DATEVALUE(Player_1[[#This Row],[Month]]&amp;" "&amp;Player_1[[#This Row],[Day]]&amp;", "&amp;Player_1[[#This Row],[Year]])</f>
        <v>44435</v>
      </c>
      <c r="P738" s="58">
        <f>COUNTIFS(A:A,Player_1[[#This Row],[Tournament]],E:E,Player_1[[#This Row],[Round]])</f>
        <v>1</v>
      </c>
      <c r="Q738" s="58" t="str">
        <f t="shared" si="11"/>
        <v>2021 Delaware Disc Golf Challenge - National Tour - Driven by Innova</v>
      </c>
      <c r="R738" s="58">
        <f>SUMIFS('Player 2 Rounds'!F:F,'Player 2 Rounds'!Q:Q,Q738,'Player 2 Rounds'!E:E,E738)</f>
        <v>0</v>
      </c>
      <c r="S738" s="58">
        <f>IF(AND(Player_1[[#This Row],[Opponent Score]]&gt;0,Player_1[[#This Row],[Opponent Score]]&gt;Player_1[[#This Row],[Score]],K:K=TRUE())=TRUE(),1,0)</f>
        <v>0</v>
      </c>
    </row>
    <row r="739" spans="1:19" x14ac:dyDescent="0.25">
      <c r="A739" s="58" t="s">
        <v>809</v>
      </c>
      <c r="B739" s="58" t="s">
        <v>9</v>
      </c>
      <c r="C739" s="58" t="s">
        <v>810</v>
      </c>
      <c r="D739" s="58" t="s">
        <v>17</v>
      </c>
      <c r="E739" s="58">
        <v>3</v>
      </c>
      <c r="F739">
        <v>58</v>
      </c>
      <c r="G739">
        <v>1032</v>
      </c>
      <c r="H739" s="58" t="s">
        <v>11</v>
      </c>
      <c r="I739" s="58" t="s">
        <v>11</v>
      </c>
      <c r="J739" s="58" t="b">
        <f>IF(COUNTIFS('Player 2 Rounds'!A:A,Player_1[[#This Row],[Tournament]],'Player 2 Rounds'!C:C,Player_1[[#This Row],[Date]])&gt;0,TRUE(),FALSE())</f>
        <v>0</v>
      </c>
      <c r="K739" s="58" t="b">
        <f>IF(COUNTIFS('Player 2 Rounds'!A:A,Player_1[[#This Row],[Tournament]],'Player 2 Rounds'!C:C,Player_1[[#This Row],[Date]],'Player 2 Rounds'!D:D,Player_1[[#This Row],[Division]])&gt;0,TRUE(),FALSE())</f>
        <v>0</v>
      </c>
      <c r="L739" s="58" t="str">
        <f>RIGHT(Player_1[[#This Row],[Date]],4)</f>
        <v>2019</v>
      </c>
      <c r="M739" s="58" t="str">
        <f>LEFT(Player_1[[#This Row],[Date]],FIND("-",Player_1[[#This Row],[Date]],1)-1)</f>
        <v>29</v>
      </c>
      <c r="N739" s="58" t="str">
        <f>MID(Player_1[[#This Row],[Date]],FIND("-",Player_1[[#This Row],[Date]],1)+1,3)</f>
        <v>Mar</v>
      </c>
      <c r="O739" s="5">
        <f>DATEVALUE(Player_1[[#This Row],[Month]]&amp;" "&amp;Player_1[[#This Row],[Day]]&amp;", "&amp;Player_1[[#This Row],[Year]])</f>
        <v>43553</v>
      </c>
      <c r="P739" s="58">
        <f>COUNTIFS(A:A,Player_1[[#This Row],[Tournament]],E:E,Player_1[[#This Row],[Round]])</f>
        <v>1</v>
      </c>
      <c r="Q739" s="58" t="str">
        <f t="shared" si="11"/>
        <v>2019 Texas State Disc Golf Championships Presented by Discraft</v>
      </c>
      <c r="R739" s="58">
        <f>SUMIFS('Player 2 Rounds'!F:F,'Player 2 Rounds'!Q:Q,Q739,'Player 2 Rounds'!E:E,E739)</f>
        <v>0</v>
      </c>
      <c r="S739" s="58">
        <f>IF(AND(Player_1[[#This Row],[Opponent Score]]&gt;0,Player_1[[#This Row],[Opponent Score]]&gt;Player_1[[#This Row],[Score]],K:K=TRUE())=TRUE(),1,0)</f>
        <v>0</v>
      </c>
    </row>
    <row r="740" spans="1:19" x14ac:dyDescent="0.25">
      <c r="A740" s="58" t="s">
        <v>825</v>
      </c>
      <c r="B740" s="58" t="s">
        <v>9</v>
      </c>
      <c r="C740" s="58" t="s">
        <v>197</v>
      </c>
      <c r="D740" s="58" t="s">
        <v>17</v>
      </c>
      <c r="E740" s="58">
        <v>3</v>
      </c>
      <c r="F740">
        <v>66</v>
      </c>
      <c r="G740">
        <v>1013</v>
      </c>
      <c r="H740" s="58" t="s">
        <v>11</v>
      </c>
      <c r="I740" s="58" t="s">
        <v>11</v>
      </c>
      <c r="J740" s="58" t="b">
        <f>IF(COUNTIFS('Player 2 Rounds'!A:A,Player_1[[#This Row],[Tournament]],'Player 2 Rounds'!C:C,Player_1[[#This Row],[Date]])&gt;0,TRUE(),FALSE())</f>
        <v>0</v>
      </c>
      <c r="K740" s="58" t="b">
        <f>IF(COUNTIFS('Player 2 Rounds'!A:A,Player_1[[#This Row],[Tournament]],'Player 2 Rounds'!C:C,Player_1[[#This Row],[Date]],'Player 2 Rounds'!D:D,Player_1[[#This Row],[Division]])&gt;0,TRUE(),FALSE())</f>
        <v>0</v>
      </c>
      <c r="L740" s="58" t="str">
        <f>RIGHT(Player_1[[#This Row],[Date]],4)</f>
        <v>2011</v>
      </c>
      <c r="M740" s="58" t="str">
        <f>LEFT(Player_1[[#This Row],[Date]],FIND("-",Player_1[[#This Row],[Date]],1)-1)</f>
        <v>5</v>
      </c>
      <c r="N740" s="58" t="str">
        <f>MID(Player_1[[#This Row],[Date]],FIND("-",Player_1[[#This Row],[Date]],1)+1,3)</f>
        <v>Nov</v>
      </c>
      <c r="O740" s="5">
        <f>DATEVALUE(Player_1[[#This Row],[Month]]&amp;" "&amp;Player_1[[#This Row],[Day]]&amp;", "&amp;Player_1[[#This Row],[Year]])</f>
        <v>40852</v>
      </c>
      <c r="P740" s="58">
        <f>COUNTIFS(A:A,Player_1[[#This Row],[Tournament]],E:E,Player_1[[#This Row],[Round]])</f>
        <v>1</v>
      </c>
      <c r="Q740" s="58" t="str">
        <f t="shared" si="11"/>
        <v>2011 21st Veterans Park Open - Pro</v>
      </c>
      <c r="R740" s="58">
        <f>SUMIFS('Player 2 Rounds'!F:F,'Player 2 Rounds'!Q:Q,Q740,'Player 2 Rounds'!E:E,E740)</f>
        <v>0</v>
      </c>
      <c r="S740" s="58">
        <f>IF(AND(Player_1[[#This Row],[Opponent Score]]&gt;0,Player_1[[#This Row],[Opponent Score]]&gt;Player_1[[#This Row],[Score]],K:K=TRUE())=TRUE(),1,0)</f>
        <v>0</v>
      </c>
    </row>
    <row r="741" spans="1:19" x14ac:dyDescent="0.25">
      <c r="A741" s="58" t="s">
        <v>835</v>
      </c>
      <c r="B741" s="58" t="s">
        <v>14</v>
      </c>
      <c r="C741" s="58" t="s">
        <v>215</v>
      </c>
      <c r="D741" s="58" t="s">
        <v>17</v>
      </c>
      <c r="E741" s="58">
        <v>3</v>
      </c>
      <c r="F741">
        <v>47</v>
      </c>
      <c r="G741">
        <v>1013</v>
      </c>
      <c r="H741" s="58" t="s">
        <v>11</v>
      </c>
      <c r="I741" s="58" t="s">
        <v>11</v>
      </c>
      <c r="J741" s="58" t="b">
        <f>IF(COUNTIFS('Player 2 Rounds'!A:A,Player_1[[#This Row],[Tournament]],'Player 2 Rounds'!C:C,Player_1[[#This Row],[Date]])&gt;0,TRUE(),FALSE())</f>
        <v>0</v>
      </c>
      <c r="K741" s="58" t="b">
        <f>IF(COUNTIFS('Player 2 Rounds'!A:A,Player_1[[#This Row],[Tournament]],'Player 2 Rounds'!C:C,Player_1[[#This Row],[Date]],'Player 2 Rounds'!D:D,Player_1[[#This Row],[Division]])&gt;0,TRUE(),FALSE())</f>
        <v>0</v>
      </c>
      <c r="L741" s="58" t="str">
        <f>RIGHT(Player_1[[#This Row],[Date]],4)</f>
        <v>2011</v>
      </c>
      <c r="M741" s="58" t="str">
        <f>LEFT(Player_1[[#This Row],[Date]],FIND("-",Player_1[[#This Row],[Date]],1)-1)</f>
        <v>10</v>
      </c>
      <c r="N741" s="58" t="str">
        <f>MID(Player_1[[#This Row],[Date]],FIND("-",Player_1[[#This Row],[Date]],1)+1,3)</f>
        <v>Dec</v>
      </c>
      <c r="O741" s="5">
        <f>DATEVALUE(Player_1[[#This Row],[Month]]&amp;" "&amp;Player_1[[#This Row],[Day]]&amp;", "&amp;Player_1[[#This Row],[Year]])</f>
        <v>40887</v>
      </c>
      <c r="P741" s="58">
        <f>COUNTIFS(A:A,Player_1[[#This Row],[Tournament]],E:E,Player_1[[#This Row],[Round]])</f>
        <v>1</v>
      </c>
      <c r="Q741" s="58" t="str">
        <f t="shared" si="11"/>
        <v>2011 Sun King presents Tour del Sol Finals</v>
      </c>
      <c r="R741" s="58">
        <f>SUMIFS('Player 2 Rounds'!F:F,'Player 2 Rounds'!Q:Q,Q741,'Player 2 Rounds'!E:E,E741)</f>
        <v>0</v>
      </c>
      <c r="S741" s="58">
        <f>IF(AND(Player_1[[#This Row],[Opponent Score]]&gt;0,Player_1[[#This Row],[Opponent Score]]&gt;Player_1[[#This Row],[Score]],K:K=TRUE())=TRUE(),1,0)</f>
        <v>0</v>
      </c>
    </row>
    <row r="742" spans="1:19" x14ac:dyDescent="0.25">
      <c r="A742" s="58" t="s">
        <v>812</v>
      </c>
      <c r="B742" s="58" t="s">
        <v>12</v>
      </c>
      <c r="C742" s="58" t="s">
        <v>813</v>
      </c>
      <c r="D742" s="58" t="s">
        <v>17</v>
      </c>
      <c r="E742" s="58">
        <v>3</v>
      </c>
      <c r="F742">
        <v>72</v>
      </c>
      <c r="G742">
        <v>993</v>
      </c>
      <c r="H742" s="58" t="s">
        <v>11</v>
      </c>
      <c r="I742" s="58" t="s">
        <v>11</v>
      </c>
      <c r="J742" s="58" t="b">
        <f>IF(COUNTIFS('Player 2 Rounds'!A:A,Player_1[[#This Row],[Tournament]],'Player 2 Rounds'!C:C,Player_1[[#This Row],[Date]])&gt;0,TRUE(),FALSE())</f>
        <v>0</v>
      </c>
      <c r="K742" s="58" t="b">
        <f>IF(COUNTIFS('Player 2 Rounds'!A:A,Player_1[[#This Row],[Tournament]],'Player 2 Rounds'!C:C,Player_1[[#This Row],[Date]],'Player 2 Rounds'!D:D,Player_1[[#This Row],[Division]])&gt;0,TRUE(),FALSE())</f>
        <v>0</v>
      </c>
      <c r="L742" s="58" t="str">
        <f>RIGHT(Player_1[[#This Row],[Date]],4)</f>
        <v>2011</v>
      </c>
      <c r="M742" s="58" t="str">
        <f>LEFT(Player_1[[#This Row],[Date]],FIND("-",Player_1[[#This Row],[Date]],1)-1)</f>
        <v>9</v>
      </c>
      <c r="N742" s="58" t="str">
        <f>MID(Player_1[[#This Row],[Date]],FIND("-",Player_1[[#This Row],[Date]],1)+1,3)</f>
        <v>Jul</v>
      </c>
      <c r="O742" s="5">
        <f>DATEVALUE(Player_1[[#This Row],[Month]]&amp;" "&amp;Player_1[[#This Row],[Day]]&amp;", "&amp;Player_1[[#This Row],[Year]])</f>
        <v>40733</v>
      </c>
      <c r="P742" s="58">
        <f>COUNTIFS(A:A,Player_1[[#This Row],[Tournament]],E:E,Player_1[[#This Row],[Round]])</f>
        <v>1</v>
      </c>
      <c r="Q742" s="58" t="str">
        <f t="shared" si="11"/>
        <v>2011 Canon Ball Run</v>
      </c>
      <c r="R742" s="58">
        <f>SUMIFS('Player 2 Rounds'!F:F,'Player 2 Rounds'!Q:Q,Q742,'Player 2 Rounds'!E:E,E742)</f>
        <v>0</v>
      </c>
      <c r="S742" s="58">
        <f>IF(AND(Player_1[[#This Row],[Opponent Score]]&gt;0,Player_1[[#This Row],[Opponent Score]]&gt;Player_1[[#This Row],[Score]],K:K=TRUE())=TRUE(),1,0)</f>
        <v>0</v>
      </c>
    </row>
    <row r="743" spans="1:19" x14ac:dyDescent="0.25">
      <c r="A743" s="58" t="s">
        <v>795</v>
      </c>
      <c r="B743" s="58" t="s">
        <v>9</v>
      </c>
      <c r="C743" s="58" t="s">
        <v>361</v>
      </c>
      <c r="D743" s="58" t="s">
        <v>17</v>
      </c>
      <c r="E743" s="58">
        <v>3</v>
      </c>
      <c r="F743">
        <v>57</v>
      </c>
      <c r="G743">
        <v>1023</v>
      </c>
      <c r="H743" s="58" t="s">
        <v>11</v>
      </c>
      <c r="I743" s="58" t="s">
        <v>11</v>
      </c>
      <c r="J743" s="58" t="b">
        <f>IF(COUNTIFS('Player 2 Rounds'!A:A,Player_1[[#This Row],[Tournament]],'Player 2 Rounds'!C:C,Player_1[[#This Row],[Date]])&gt;0,TRUE(),FALSE())</f>
        <v>0</v>
      </c>
      <c r="K743" s="58" t="b">
        <f>IF(COUNTIFS('Player 2 Rounds'!A:A,Player_1[[#This Row],[Tournament]],'Player 2 Rounds'!C:C,Player_1[[#This Row],[Date]],'Player 2 Rounds'!D:D,Player_1[[#This Row],[Division]])&gt;0,TRUE(),FALSE())</f>
        <v>0</v>
      </c>
      <c r="L743" s="58" t="str">
        <f>RIGHT(Player_1[[#This Row],[Date]],4)</f>
        <v>2018</v>
      </c>
      <c r="M743" s="58" t="str">
        <f>LEFT(Player_1[[#This Row],[Date]],FIND("-",Player_1[[#This Row],[Date]],1)-1)</f>
        <v>6</v>
      </c>
      <c r="N743" s="58" t="str">
        <f>MID(Player_1[[#This Row],[Date]],FIND("-",Player_1[[#This Row],[Date]],1)+1,3)</f>
        <v>Jul</v>
      </c>
      <c r="O743" s="5">
        <f>DATEVALUE(Player_1[[#This Row],[Month]]&amp;" "&amp;Player_1[[#This Row],[Day]]&amp;", "&amp;Player_1[[#This Row],[Year]])</f>
        <v>43287</v>
      </c>
      <c r="P743" s="58">
        <f>COUNTIFS(A:A,Player_1[[#This Row],[Tournament]],E:E,Player_1[[#This Row],[Round]])</f>
        <v>2</v>
      </c>
      <c r="Q743" s="58" t="str">
        <f t="shared" si="11"/>
        <v>2018 Skellefteå Open - EPT#3</v>
      </c>
      <c r="R743" s="58">
        <f>SUMIFS('Player 2 Rounds'!F:F,'Player 2 Rounds'!Q:Q,Q743,'Player 2 Rounds'!E:E,E743)</f>
        <v>0</v>
      </c>
      <c r="S743" s="58">
        <f>IF(AND(Player_1[[#This Row],[Opponent Score]]&gt;0,Player_1[[#This Row],[Opponent Score]]&gt;Player_1[[#This Row],[Score]],K:K=TRUE())=TRUE(),1,0)</f>
        <v>0</v>
      </c>
    </row>
    <row r="744" spans="1:19" x14ac:dyDescent="0.25">
      <c r="A744" s="58" t="s">
        <v>125</v>
      </c>
      <c r="B744" s="58" t="s">
        <v>14</v>
      </c>
      <c r="C744" s="58" t="s">
        <v>126</v>
      </c>
      <c r="D744" s="58" t="s">
        <v>17</v>
      </c>
      <c r="E744" s="58">
        <v>3</v>
      </c>
      <c r="F744">
        <v>56</v>
      </c>
      <c r="G744">
        <v>1058</v>
      </c>
      <c r="H744" s="58" t="s">
        <v>11</v>
      </c>
      <c r="I744" s="58" t="s">
        <v>11</v>
      </c>
      <c r="J744" s="58" t="b">
        <f>IF(COUNTIFS('Player 2 Rounds'!A:A,Player_1[[#This Row],[Tournament]],'Player 2 Rounds'!C:C,Player_1[[#This Row],[Date]])&gt;0,TRUE(),FALSE())</f>
        <v>1</v>
      </c>
      <c r="K744" s="58" t="b">
        <f>IF(COUNTIFS('Player 2 Rounds'!A:A,Player_1[[#This Row],[Tournament]],'Player 2 Rounds'!C:C,Player_1[[#This Row],[Date]],'Player 2 Rounds'!D:D,Player_1[[#This Row],[Division]])&gt;0,TRUE(),FALSE())</f>
        <v>1</v>
      </c>
      <c r="L744" s="58" t="str">
        <f>RIGHT(Player_1[[#This Row],[Date]],4)</f>
        <v>2012</v>
      </c>
      <c r="M744" s="58" t="str">
        <f>LEFT(Player_1[[#This Row],[Date]],FIND("-",Player_1[[#This Row],[Date]],1)-1)</f>
        <v>28</v>
      </c>
      <c r="N744" s="58" t="str">
        <f>MID(Player_1[[#This Row],[Date]],FIND("-",Player_1[[#This Row],[Date]],1)+1,3)</f>
        <v>Apr</v>
      </c>
      <c r="O744" s="5">
        <f>DATEVALUE(Player_1[[#This Row],[Month]]&amp;" "&amp;Player_1[[#This Row],[Day]]&amp;", "&amp;Player_1[[#This Row],[Year]])</f>
        <v>41027</v>
      </c>
      <c r="P744" s="58">
        <f>COUNTIFS(A:A,Player_1[[#This Row],[Tournament]],E:E,Player_1[[#This Row],[Round]])</f>
        <v>1</v>
      </c>
      <c r="Q744" s="58" t="str">
        <f t="shared" si="11"/>
        <v>2012 Fun N Sun</v>
      </c>
      <c r="R744" s="58">
        <f>SUMIFS('Player 2 Rounds'!F:F,'Player 2 Rounds'!Q:Q,Q744,'Player 2 Rounds'!E:E,E744)</f>
        <v>58</v>
      </c>
      <c r="S744" s="58">
        <f>IF(AND(Player_1[[#This Row],[Opponent Score]]&gt;0,Player_1[[#This Row],[Opponent Score]]&gt;Player_1[[#This Row],[Score]],K:K=TRUE())=TRUE(),1,0)</f>
        <v>1</v>
      </c>
    </row>
    <row r="745" spans="1:19" x14ac:dyDescent="0.25">
      <c r="A745" s="58" t="s">
        <v>829</v>
      </c>
      <c r="B745" s="58" t="s">
        <v>14</v>
      </c>
      <c r="C745" s="58" t="s">
        <v>830</v>
      </c>
      <c r="D745" s="58" t="s">
        <v>17</v>
      </c>
      <c r="E745" s="58">
        <v>3</v>
      </c>
      <c r="F745">
        <v>48</v>
      </c>
      <c r="G745">
        <v>995</v>
      </c>
      <c r="H745" s="58" t="s">
        <v>11</v>
      </c>
      <c r="I745" s="58" t="s">
        <v>11</v>
      </c>
      <c r="J745" s="58" t="b">
        <f>IF(COUNTIFS('Player 2 Rounds'!A:A,Player_1[[#This Row],[Tournament]],'Player 2 Rounds'!C:C,Player_1[[#This Row],[Date]])&gt;0,TRUE(),FALSE())</f>
        <v>0</v>
      </c>
      <c r="K745" s="58" t="b">
        <f>IF(COUNTIFS('Player 2 Rounds'!A:A,Player_1[[#This Row],[Tournament]],'Player 2 Rounds'!C:C,Player_1[[#This Row],[Date]],'Player 2 Rounds'!D:D,Player_1[[#This Row],[Division]])&gt;0,TRUE(),FALSE())</f>
        <v>0</v>
      </c>
      <c r="L745" s="58" t="str">
        <f>RIGHT(Player_1[[#This Row],[Date]],4)</f>
        <v>2011</v>
      </c>
      <c r="M745" s="58" t="str">
        <f>LEFT(Player_1[[#This Row],[Date]],FIND("-",Player_1[[#This Row],[Date]],1)-1)</f>
        <v>15</v>
      </c>
      <c r="N745" s="58" t="str">
        <f>MID(Player_1[[#This Row],[Date]],FIND("-",Player_1[[#This Row],[Date]],1)+1,3)</f>
        <v>Oct</v>
      </c>
      <c r="O745" s="5">
        <f>DATEVALUE(Player_1[[#This Row],[Month]]&amp;" "&amp;Player_1[[#This Row],[Day]]&amp;", "&amp;Player_1[[#This Row],[Year]])</f>
        <v>40831</v>
      </c>
      <c r="P745" s="58">
        <f>COUNTIFS(A:A,Player_1[[#This Row],[Tournament]],E:E,Player_1[[#This Row],[Round]])</f>
        <v>1</v>
      </c>
      <c r="Q745" s="58" t="str">
        <f t="shared" si="11"/>
        <v>2011 Spike Hyzer Presents: The 26th Sneeky Pete Classic</v>
      </c>
      <c r="R745" s="58">
        <f>SUMIFS('Player 2 Rounds'!F:F,'Player 2 Rounds'!Q:Q,Q745,'Player 2 Rounds'!E:E,E745)</f>
        <v>0</v>
      </c>
      <c r="S745" s="58">
        <f>IF(AND(Player_1[[#This Row],[Opponent Score]]&gt;0,Player_1[[#This Row],[Opponent Score]]&gt;Player_1[[#This Row],[Score]],K:K=TRUE())=TRUE(),1,0)</f>
        <v>0</v>
      </c>
    </row>
    <row r="746" spans="1:19" x14ac:dyDescent="0.25">
      <c r="A746" s="58" t="s">
        <v>250</v>
      </c>
      <c r="B746" s="58" t="s">
        <v>58</v>
      </c>
      <c r="C746" s="58" t="s">
        <v>336</v>
      </c>
      <c r="D746" s="58" t="s">
        <v>17</v>
      </c>
      <c r="E746" s="58">
        <v>3</v>
      </c>
      <c r="F746">
        <v>52</v>
      </c>
      <c r="G746">
        <v>1081</v>
      </c>
      <c r="H746" s="58" t="s">
        <v>11</v>
      </c>
      <c r="I746" s="58" t="s">
        <v>11</v>
      </c>
      <c r="J746" s="58" t="b">
        <f>IF(COUNTIFS('Player 2 Rounds'!A:A,Player_1[[#This Row],[Tournament]],'Player 2 Rounds'!C:C,Player_1[[#This Row],[Date]])&gt;0,TRUE(),FALSE())</f>
        <v>1</v>
      </c>
      <c r="K746" s="58" t="b">
        <f>IF(COUNTIFS('Player 2 Rounds'!A:A,Player_1[[#This Row],[Tournament]],'Player 2 Rounds'!C:C,Player_1[[#This Row],[Date]],'Player 2 Rounds'!D:D,Player_1[[#This Row],[Division]])&gt;0,TRUE(),FALSE())</f>
        <v>1</v>
      </c>
      <c r="L746" s="58" t="str">
        <f>RIGHT(Player_1[[#This Row],[Date]],4)</f>
        <v>2018</v>
      </c>
      <c r="M746" s="58" t="str">
        <f>LEFT(Player_1[[#This Row],[Date]],FIND("-",Player_1[[#This Row],[Date]],1)-1)</f>
        <v>26</v>
      </c>
      <c r="N746" s="58" t="str">
        <f>MID(Player_1[[#This Row],[Date]],FIND("-",Player_1[[#This Row],[Date]],1)+1,3)</f>
        <v>Apr</v>
      </c>
      <c r="O746" s="5">
        <f>DATEVALUE(Player_1[[#This Row],[Month]]&amp;" "&amp;Player_1[[#This Row],[Day]]&amp;", "&amp;Player_1[[#This Row],[Year]])</f>
        <v>43216</v>
      </c>
      <c r="P746" s="58">
        <f>COUNTIFS(A:A,Player_1[[#This Row],[Tournament]],E:E,Player_1[[#This Row],[Round]])</f>
        <v>1</v>
      </c>
      <c r="Q746" s="58" t="str">
        <f t="shared" si="11"/>
        <v>2018 Dynamic Discs Glass Blown Open - National Tour</v>
      </c>
      <c r="R746" s="58">
        <f>SUMIFS('Player 2 Rounds'!F:F,'Player 2 Rounds'!Q:Q,Q746,'Player 2 Rounds'!E:E,E746)</f>
        <v>60</v>
      </c>
      <c r="S746" s="58">
        <f>IF(AND(Player_1[[#This Row],[Opponent Score]]&gt;0,Player_1[[#This Row],[Opponent Score]]&gt;Player_1[[#This Row],[Score]],K:K=TRUE())=TRUE(),1,0)</f>
        <v>1</v>
      </c>
    </row>
    <row r="747" spans="1:19" x14ac:dyDescent="0.25">
      <c r="A747" s="58" t="s">
        <v>823</v>
      </c>
      <c r="B747" s="58" t="s">
        <v>9</v>
      </c>
      <c r="C747" s="58" t="s">
        <v>824</v>
      </c>
      <c r="D747" s="58" t="s">
        <v>17</v>
      </c>
      <c r="E747" s="58">
        <v>3</v>
      </c>
      <c r="F747">
        <v>47</v>
      </c>
      <c r="G747">
        <v>1033</v>
      </c>
      <c r="H747" s="58" t="s">
        <v>11</v>
      </c>
      <c r="I747" s="58" t="s">
        <v>11</v>
      </c>
      <c r="J747" s="58" t="b">
        <f>IF(COUNTIFS('Player 2 Rounds'!A:A,Player_1[[#This Row],[Tournament]],'Player 2 Rounds'!C:C,Player_1[[#This Row],[Date]])&gt;0,TRUE(),FALSE())</f>
        <v>0</v>
      </c>
      <c r="K747" s="58" t="b">
        <f>IF(COUNTIFS('Player 2 Rounds'!A:A,Player_1[[#This Row],[Tournament]],'Player 2 Rounds'!C:C,Player_1[[#This Row],[Date]],'Player 2 Rounds'!D:D,Player_1[[#This Row],[Division]])&gt;0,TRUE(),FALSE())</f>
        <v>0</v>
      </c>
      <c r="L747" s="58" t="str">
        <f>RIGHT(Player_1[[#This Row],[Date]],4)</f>
        <v>2011</v>
      </c>
      <c r="M747" s="58" t="str">
        <f>LEFT(Player_1[[#This Row],[Date]],FIND("-",Player_1[[#This Row],[Date]],1)-1)</f>
        <v>29</v>
      </c>
      <c r="N747" s="58" t="str">
        <f>MID(Player_1[[#This Row],[Date]],FIND("-",Player_1[[#This Row],[Date]],1)+1,3)</f>
        <v>Oct</v>
      </c>
      <c r="O747" s="5">
        <f>DATEVALUE(Player_1[[#This Row],[Month]]&amp;" "&amp;Player_1[[#This Row],[Day]]&amp;", "&amp;Player_1[[#This Row],[Year]])</f>
        <v>40845</v>
      </c>
      <c r="P747" s="58">
        <f>COUNTIFS(A:A,Player_1[[#This Row],[Tournament]],E:E,Player_1[[#This Row],[Round]])</f>
        <v>1</v>
      </c>
      <c r="Q747" s="58" t="str">
        <f t="shared" si="11"/>
        <v>2011 Oklahoma Open - Pro &amp; Adv</v>
      </c>
      <c r="R747" s="58">
        <f>SUMIFS('Player 2 Rounds'!F:F,'Player 2 Rounds'!Q:Q,Q747,'Player 2 Rounds'!E:E,E747)</f>
        <v>0</v>
      </c>
      <c r="S747" s="58">
        <f>IF(AND(Player_1[[#This Row],[Opponent Score]]&gt;0,Player_1[[#This Row],[Opponent Score]]&gt;Player_1[[#This Row],[Score]],K:K=TRUE())=TRUE(),1,0)</f>
        <v>0</v>
      </c>
    </row>
    <row r="748" spans="1:19" x14ac:dyDescent="0.25">
      <c r="A748" s="58" t="s">
        <v>773</v>
      </c>
      <c r="B748" s="58" t="s">
        <v>9</v>
      </c>
      <c r="C748" s="58" t="s">
        <v>222</v>
      </c>
      <c r="D748" s="58" t="s">
        <v>17</v>
      </c>
      <c r="E748" s="58">
        <v>3</v>
      </c>
      <c r="F748">
        <v>47</v>
      </c>
      <c r="G748">
        <v>1050</v>
      </c>
      <c r="H748" s="58" t="s">
        <v>11</v>
      </c>
      <c r="I748" s="58" t="s">
        <v>11</v>
      </c>
      <c r="J748" s="58" t="b">
        <f>IF(COUNTIFS('Player 2 Rounds'!A:A,Player_1[[#This Row],[Tournament]],'Player 2 Rounds'!C:C,Player_1[[#This Row],[Date]])&gt;0,TRUE(),FALSE())</f>
        <v>0</v>
      </c>
      <c r="K748" s="58" t="b">
        <f>IF(COUNTIFS('Player 2 Rounds'!A:A,Player_1[[#This Row],[Tournament]],'Player 2 Rounds'!C:C,Player_1[[#This Row],[Date]],'Player 2 Rounds'!D:D,Player_1[[#This Row],[Division]])&gt;0,TRUE(),FALSE())</f>
        <v>0</v>
      </c>
      <c r="L748" s="58" t="str">
        <f>RIGHT(Player_1[[#This Row],[Date]],4)</f>
        <v>2011</v>
      </c>
      <c r="M748" s="58" t="str">
        <f>LEFT(Player_1[[#This Row],[Date]],FIND("-",Player_1[[#This Row],[Date]],1)-1)</f>
        <v>2</v>
      </c>
      <c r="N748" s="58" t="str">
        <f>MID(Player_1[[#This Row],[Date]],FIND("-",Player_1[[#This Row],[Date]],1)+1,3)</f>
        <v>Jul</v>
      </c>
      <c r="O748" s="5">
        <f>DATEVALUE(Player_1[[#This Row],[Month]]&amp;" "&amp;Player_1[[#This Row],[Day]]&amp;", "&amp;Player_1[[#This Row],[Year]])</f>
        <v>40726</v>
      </c>
      <c r="P748" s="58">
        <f>COUNTIFS(A:A,Player_1[[#This Row],[Tournament]],E:E,Player_1[[#This Row],[Round]])</f>
        <v>3</v>
      </c>
      <c r="Q748" s="58" t="str">
        <f t="shared" si="11"/>
        <v>2011 Fort Steilacoom Open</v>
      </c>
      <c r="R748" s="58">
        <f>SUMIFS('Player 2 Rounds'!F:F,'Player 2 Rounds'!Q:Q,Q748,'Player 2 Rounds'!E:E,E748)</f>
        <v>0</v>
      </c>
      <c r="S748" s="58">
        <f>IF(AND(Player_1[[#This Row],[Opponent Score]]&gt;0,Player_1[[#This Row],[Opponent Score]]&gt;Player_1[[#This Row],[Score]],K:K=TRUE())=TRUE(),1,0)</f>
        <v>0</v>
      </c>
    </row>
    <row r="749" spans="1:19" x14ac:dyDescent="0.25">
      <c r="A749" s="58" t="s">
        <v>89</v>
      </c>
      <c r="B749" s="58" t="s">
        <v>14</v>
      </c>
      <c r="C749" s="58" t="s">
        <v>117</v>
      </c>
      <c r="D749" s="58" t="s">
        <v>17</v>
      </c>
      <c r="E749" s="58">
        <v>3</v>
      </c>
      <c r="F749">
        <v>62</v>
      </c>
      <c r="G749">
        <v>990</v>
      </c>
      <c r="H749" s="58" t="s">
        <v>11</v>
      </c>
      <c r="I749" s="58" t="s">
        <v>11</v>
      </c>
      <c r="J749" s="58" t="b">
        <f>IF(COUNTIFS('Player 2 Rounds'!A:A,Player_1[[#This Row],[Tournament]],'Player 2 Rounds'!C:C,Player_1[[#This Row],[Date]])&gt;0,TRUE(),FALSE())</f>
        <v>1</v>
      </c>
      <c r="K749" s="58" t="b">
        <f>IF(COUNTIFS('Player 2 Rounds'!A:A,Player_1[[#This Row],[Tournament]],'Player 2 Rounds'!C:C,Player_1[[#This Row],[Date]],'Player 2 Rounds'!D:D,Player_1[[#This Row],[Division]])&gt;0,TRUE(),FALSE())</f>
        <v>1</v>
      </c>
      <c r="L749" s="58" t="str">
        <f>RIGHT(Player_1[[#This Row],[Date]],4)</f>
        <v>2011</v>
      </c>
      <c r="M749" s="58" t="str">
        <f>LEFT(Player_1[[#This Row],[Date]],FIND("-",Player_1[[#This Row],[Date]],1)-1)</f>
        <v>12</v>
      </c>
      <c r="N749" s="58" t="str">
        <f>MID(Player_1[[#This Row],[Date]],FIND("-",Player_1[[#This Row],[Date]],1)+1,3)</f>
        <v>Nov</v>
      </c>
      <c r="O749" s="5">
        <f>DATEVALUE(Player_1[[#This Row],[Month]]&amp;" "&amp;Player_1[[#This Row],[Day]]&amp;", "&amp;Player_1[[#This Row],[Year]])</f>
        <v>40859</v>
      </c>
      <c r="P749" s="58">
        <f>COUNTIFS(A:A,Player_1[[#This Row],[Tournament]],E:E,Player_1[[#This Row],[Round]])</f>
        <v>1</v>
      </c>
      <c r="Q749" s="58" t="str">
        <f t="shared" si="11"/>
        <v>2011 Moccasin Lake Open</v>
      </c>
      <c r="R749" s="58">
        <f>SUMIFS('Player 2 Rounds'!F:F,'Player 2 Rounds'!Q:Q,Q749,'Player 2 Rounds'!E:E,E749)</f>
        <v>49</v>
      </c>
      <c r="S749" s="58">
        <f>IF(AND(Player_1[[#This Row],[Opponent Score]]&gt;0,Player_1[[#This Row],[Opponent Score]]&gt;Player_1[[#This Row],[Score]],K:K=TRUE())=TRUE(),1,0)</f>
        <v>0</v>
      </c>
    </row>
    <row r="750" spans="1:19" x14ac:dyDescent="0.25">
      <c r="A750" s="58" t="s">
        <v>218</v>
      </c>
      <c r="B750" s="58" t="s">
        <v>9</v>
      </c>
      <c r="C750" s="58" t="s">
        <v>315</v>
      </c>
      <c r="D750" s="58" t="s">
        <v>17</v>
      </c>
      <c r="E750" s="58">
        <v>3</v>
      </c>
      <c r="F750">
        <v>57</v>
      </c>
      <c r="G750">
        <v>1039</v>
      </c>
      <c r="H750" s="58" t="s">
        <v>11</v>
      </c>
      <c r="I750" s="58" t="s">
        <v>11</v>
      </c>
      <c r="J750" s="58" t="b">
        <f>IF(COUNTIFS('Player 2 Rounds'!A:A,Player_1[[#This Row],[Tournament]],'Player 2 Rounds'!C:C,Player_1[[#This Row],[Date]])&gt;0,TRUE(),FALSE())</f>
        <v>1</v>
      </c>
      <c r="K750" s="58" t="b">
        <f>IF(COUNTIFS('Player 2 Rounds'!A:A,Player_1[[#This Row],[Tournament]],'Player 2 Rounds'!C:C,Player_1[[#This Row],[Date]],'Player 2 Rounds'!D:D,Player_1[[#This Row],[Division]])&gt;0,TRUE(),FALSE())</f>
        <v>1</v>
      </c>
      <c r="L750" s="58" t="str">
        <f>RIGHT(Player_1[[#This Row],[Date]],4)</f>
        <v>2019</v>
      </c>
      <c r="M750" s="58" t="str">
        <f>LEFT(Player_1[[#This Row],[Date]],FIND("-",Player_1[[#This Row],[Date]],1)-1)</f>
        <v>14</v>
      </c>
      <c r="N750" s="58" t="str">
        <f>MID(Player_1[[#This Row],[Date]],FIND("-",Player_1[[#This Row],[Date]],1)+1,3)</f>
        <v>Mar</v>
      </c>
      <c r="O750" s="5">
        <f>DATEVALUE(Player_1[[#This Row],[Month]]&amp;" "&amp;Player_1[[#This Row],[Day]]&amp;", "&amp;Player_1[[#This Row],[Year]])</f>
        <v>43538</v>
      </c>
      <c r="P750" s="58">
        <f>COUNTIFS(A:A,Player_1[[#This Row],[Tournament]],E:E,Player_1[[#This Row],[Round]])</f>
        <v>3</v>
      </c>
      <c r="Q750" s="58" t="str">
        <f t="shared" si="11"/>
        <v>2019 DGPT - Waco Annual Charity Open presented by Dynamic Discs</v>
      </c>
      <c r="R750" s="58">
        <f>SUMIFS('Player 2 Rounds'!F:F,'Player 2 Rounds'!Q:Q,Q750,'Player 2 Rounds'!E:E,E750)</f>
        <v>52</v>
      </c>
      <c r="S750" s="58">
        <f>IF(AND(Player_1[[#This Row],[Opponent Score]]&gt;0,Player_1[[#This Row],[Opponent Score]]&gt;Player_1[[#This Row],[Score]],K:K=TRUE())=TRUE(),1,0)</f>
        <v>0</v>
      </c>
    </row>
    <row r="751" spans="1:19" x14ac:dyDescent="0.25">
      <c r="A751" s="58" t="s">
        <v>225</v>
      </c>
      <c r="B751" s="58" t="s">
        <v>9</v>
      </c>
      <c r="C751" s="58" t="s">
        <v>226</v>
      </c>
      <c r="D751" s="58" t="s">
        <v>17</v>
      </c>
      <c r="E751" s="58">
        <v>3</v>
      </c>
      <c r="F751">
        <v>54</v>
      </c>
      <c r="G751">
        <v>1062</v>
      </c>
      <c r="H751" s="58" t="s">
        <v>11</v>
      </c>
      <c r="I751" s="58" t="s">
        <v>11</v>
      </c>
      <c r="J751" s="58" t="b">
        <f>IF(COUNTIFS('Player 2 Rounds'!A:A,Player_1[[#This Row],[Tournament]],'Player 2 Rounds'!C:C,Player_1[[#This Row],[Date]])&gt;0,TRUE(),FALSE())</f>
        <v>1</v>
      </c>
      <c r="K751" s="58" t="b">
        <f>IF(COUNTIFS('Player 2 Rounds'!A:A,Player_1[[#This Row],[Tournament]],'Player 2 Rounds'!C:C,Player_1[[#This Row],[Date]],'Player 2 Rounds'!D:D,Player_1[[#This Row],[Division]])&gt;0,TRUE(),FALSE())</f>
        <v>1</v>
      </c>
      <c r="L751" s="58" t="str">
        <f>RIGHT(Player_1[[#This Row],[Date]],4)</f>
        <v>2018</v>
      </c>
      <c r="M751" s="58" t="str">
        <f>LEFT(Player_1[[#This Row],[Date]],FIND("-",Player_1[[#This Row],[Date]],1)-1)</f>
        <v>6</v>
      </c>
      <c r="N751" s="58" t="str">
        <f>MID(Player_1[[#This Row],[Date]],FIND("-",Player_1[[#This Row],[Date]],1)+1,3)</f>
        <v>Apr</v>
      </c>
      <c r="O751" s="5">
        <f>DATEVALUE(Player_1[[#This Row],[Month]]&amp;" "&amp;Player_1[[#This Row],[Day]]&amp;", "&amp;Player_1[[#This Row],[Year]])</f>
        <v>43196</v>
      </c>
      <c r="P751" s="58">
        <f>COUNTIFS(A:A,Player_1[[#This Row],[Tournament]],E:E,Player_1[[#This Row],[Round]])</f>
        <v>2</v>
      </c>
      <c r="Q751" s="58" t="str">
        <f t="shared" si="11"/>
        <v>2018 DGPT - Jonesboro Open</v>
      </c>
      <c r="R751" s="58">
        <f>SUMIFS('Player 2 Rounds'!F:F,'Player 2 Rounds'!Q:Q,Q751,'Player 2 Rounds'!E:E,E751)</f>
        <v>58</v>
      </c>
      <c r="S751" s="58">
        <f>IF(AND(Player_1[[#This Row],[Opponent Score]]&gt;0,Player_1[[#This Row],[Opponent Score]]&gt;Player_1[[#This Row],[Score]],K:K=TRUE())=TRUE(),1,0)</f>
        <v>1</v>
      </c>
    </row>
    <row r="752" spans="1:19" x14ac:dyDescent="0.25">
      <c r="A752" s="58" t="s">
        <v>818</v>
      </c>
      <c r="B752" s="58" t="s">
        <v>9</v>
      </c>
      <c r="C752" s="58" t="s">
        <v>819</v>
      </c>
      <c r="D752" s="58" t="s">
        <v>17</v>
      </c>
      <c r="E752" s="58">
        <v>3</v>
      </c>
      <c r="F752">
        <v>57</v>
      </c>
      <c r="G752">
        <v>1007</v>
      </c>
      <c r="H752" s="58" t="s">
        <v>11</v>
      </c>
      <c r="I752" s="58" t="s">
        <v>11</v>
      </c>
      <c r="J752" s="58" t="b">
        <f>IF(COUNTIFS('Player 2 Rounds'!A:A,Player_1[[#This Row],[Tournament]],'Player 2 Rounds'!C:C,Player_1[[#This Row],[Date]])&gt;0,TRUE(),FALSE())</f>
        <v>0</v>
      </c>
      <c r="K752" s="58" t="b">
        <f>IF(COUNTIFS('Player 2 Rounds'!A:A,Player_1[[#This Row],[Tournament]],'Player 2 Rounds'!C:C,Player_1[[#This Row],[Date]],'Player 2 Rounds'!D:D,Player_1[[#This Row],[Division]])&gt;0,TRUE(),FALSE())</f>
        <v>0</v>
      </c>
      <c r="L752" s="58" t="str">
        <f>RIGHT(Player_1[[#This Row],[Date]],4)</f>
        <v>2018</v>
      </c>
      <c r="M752" s="58" t="str">
        <f>LEFT(Player_1[[#This Row],[Date]],FIND("-",Player_1[[#This Row],[Date]],1)-1)</f>
        <v>13</v>
      </c>
      <c r="N752" s="58" t="str">
        <f>MID(Player_1[[#This Row],[Date]],FIND("-",Player_1[[#This Row],[Date]],1)+1,3)</f>
        <v>Apr</v>
      </c>
      <c r="O752" s="5">
        <f>DATEVALUE(Player_1[[#This Row],[Month]]&amp;" "&amp;Player_1[[#This Row],[Day]]&amp;", "&amp;Player_1[[#This Row],[Year]])</f>
        <v>43203</v>
      </c>
      <c r="P752" s="58">
        <f>COUNTIFS(A:A,Player_1[[#This Row],[Tournament]],E:E,Player_1[[#This Row],[Round]])</f>
        <v>1</v>
      </c>
      <c r="Q752" s="58" t="str">
        <f t="shared" si="11"/>
        <v>2018 Dynamic Discs Presents: The Vintage Open</v>
      </c>
      <c r="R752" s="58">
        <f>SUMIFS('Player 2 Rounds'!F:F,'Player 2 Rounds'!Q:Q,Q752,'Player 2 Rounds'!E:E,E752)</f>
        <v>0</v>
      </c>
      <c r="S752" s="58">
        <f>IF(AND(Player_1[[#This Row],[Opponent Score]]&gt;0,Player_1[[#This Row],[Opponent Score]]&gt;Player_1[[#This Row],[Score]],K:K=TRUE())=TRUE(),1,0)</f>
        <v>0</v>
      </c>
    </row>
    <row r="753" spans="1:19" x14ac:dyDescent="0.25">
      <c r="A753" s="58" t="s">
        <v>288</v>
      </c>
      <c r="B753" s="58" t="s">
        <v>9</v>
      </c>
      <c r="C753" s="58" t="s">
        <v>289</v>
      </c>
      <c r="D753" s="58" t="s">
        <v>17</v>
      </c>
      <c r="E753" s="58">
        <v>3</v>
      </c>
      <c r="F753">
        <v>53</v>
      </c>
      <c r="G753">
        <v>1037</v>
      </c>
      <c r="H753" s="58" t="s">
        <v>11</v>
      </c>
      <c r="I753" s="58" t="s">
        <v>11</v>
      </c>
      <c r="J753" s="58" t="b">
        <f>IF(COUNTIFS('Player 2 Rounds'!A:A,Player_1[[#This Row],[Tournament]],'Player 2 Rounds'!C:C,Player_1[[#This Row],[Date]])&gt;0,TRUE(),FALSE())</f>
        <v>1</v>
      </c>
      <c r="K753" s="58" t="b">
        <f>IF(COUNTIFS('Player 2 Rounds'!A:A,Player_1[[#This Row],[Tournament]],'Player 2 Rounds'!C:C,Player_1[[#This Row],[Date]],'Player 2 Rounds'!D:D,Player_1[[#This Row],[Division]])&gt;0,TRUE(),FALSE())</f>
        <v>1</v>
      </c>
      <c r="L753" s="58" t="str">
        <f>RIGHT(Player_1[[#This Row],[Date]],4)</f>
        <v>2019</v>
      </c>
      <c r="M753" s="58" t="str">
        <f>LEFT(Player_1[[#This Row],[Date]],FIND("-",Player_1[[#This Row],[Date]],1)-1)</f>
        <v>28</v>
      </c>
      <c r="N753" s="58" t="str">
        <f>MID(Player_1[[#This Row],[Date]],FIND("-",Player_1[[#This Row],[Date]],1)+1,3)</f>
        <v>Feb</v>
      </c>
      <c r="O753" s="5">
        <f>DATEVALUE(Player_1[[#This Row],[Month]]&amp;" "&amp;Player_1[[#This Row],[Day]]&amp;", "&amp;Player_1[[#This Row],[Year]])</f>
        <v>43524</v>
      </c>
      <c r="P753" s="58">
        <f>COUNTIFS(A:A,Player_1[[#This Row],[Tournament]],E:E,Player_1[[#This Row],[Round]])</f>
        <v>3</v>
      </c>
      <c r="Q753" s="58" t="str">
        <f t="shared" si="11"/>
        <v>2019 DGPT - Memorial Championship Presented by Discraft</v>
      </c>
      <c r="R753" s="58">
        <f>SUMIFS('Player 2 Rounds'!F:F,'Player 2 Rounds'!Q:Q,Q753,'Player 2 Rounds'!E:E,E753)</f>
        <v>49</v>
      </c>
      <c r="S753" s="58">
        <f>IF(AND(Player_1[[#This Row],[Opponent Score]]&gt;0,Player_1[[#This Row],[Opponent Score]]&gt;Player_1[[#This Row],[Score]],K:K=TRUE())=TRUE(),1,0)</f>
        <v>0</v>
      </c>
    </row>
    <row r="754" spans="1:19" x14ac:dyDescent="0.25">
      <c r="A754" s="58" t="s">
        <v>357</v>
      </c>
      <c r="B754" s="58" t="s">
        <v>13</v>
      </c>
      <c r="C754" s="58" t="s">
        <v>358</v>
      </c>
      <c r="D754" s="58" t="s">
        <v>17</v>
      </c>
      <c r="E754" s="58">
        <v>3</v>
      </c>
      <c r="F754">
        <v>59</v>
      </c>
      <c r="G754">
        <v>1018</v>
      </c>
      <c r="H754" s="58" t="s">
        <v>11</v>
      </c>
      <c r="I754" s="58" t="s">
        <v>11</v>
      </c>
      <c r="J754" s="58" t="b">
        <f>IF(COUNTIFS('Player 2 Rounds'!A:A,Player_1[[#This Row],[Tournament]],'Player 2 Rounds'!C:C,Player_1[[#This Row],[Date]])&gt;0,TRUE(),FALSE())</f>
        <v>1</v>
      </c>
      <c r="K754" s="58" t="b">
        <f>IF(COUNTIFS('Player 2 Rounds'!A:A,Player_1[[#This Row],[Tournament]],'Player 2 Rounds'!C:C,Player_1[[#This Row],[Date]],'Player 2 Rounds'!D:D,Player_1[[#This Row],[Division]])&gt;0,TRUE(),FALSE())</f>
        <v>1</v>
      </c>
      <c r="L754" s="58" t="str">
        <f>RIGHT(Player_1[[#This Row],[Date]],4)</f>
        <v>2018</v>
      </c>
      <c r="M754" s="58" t="str">
        <f>LEFT(Player_1[[#This Row],[Date]],FIND("-",Player_1[[#This Row],[Date]],1)-1)</f>
        <v>12</v>
      </c>
      <c r="N754" s="58" t="str">
        <f>MID(Player_1[[#This Row],[Date]],FIND("-",Player_1[[#This Row],[Date]],1)+1,3)</f>
        <v>Jul</v>
      </c>
      <c r="O754" s="5">
        <f>DATEVALUE(Player_1[[#This Row],[Month]]&amp;" "&amp;Player_1[[#This Row],[Day]]&amp;", "&amp;Player_1[[#This Row],[Year]])</f>
        <v>43293</v>
      </c>
      <c r="P754" s="58">
        <f>COUNTIFS(A:A,Player_1[[#This Row],[Tournament]],E:E,Player_1[[#This Row],[Round]])</f>
        <v>1</v>
      </c>
      <c r="Q754" s="58" t="str">
        <f t="shared" si="11"/>
        <v>Konopiště Open 2018</v>
      </c>
      <c r="R754" s="58">
        <f>SUMIFS('Player 2 Rounds'!F:F,'Player 2 Rounds'!Q:Q,Q754,'Player 2 Rounds'!E:E,E754)</f>
        <v>57</v>
      </c>
      <c r="S754" s="58">
        <f>IF(AND(Player_1[[#This Row],[Opponent Score]]&gt;0,Player_1[[#This Row],[Opponent Score]]&gt;Player_1[[#This Row],[Score]],K:K=TRUE())=TRUE(),1,0)</f>
        <v>0</v>
      </c>
    </row>
    <row r="755" spans="1:19" x14ac:dyDescent="0.25">
      <c r="A755" s="58" t="s">
        <v>81</v>
      </c>
      <c r="B755" s="58" t="s">
        <v>58</v>
      </c>
      <c r="C755" s="58" t="s">
        <v>227</v>
      </c>
      <c r="D755" s="58" t="s">
        <v>17</v>
      </c>
      <c r="E755" s="58">
        <v>3</v>
      </c>
      <c r="F755">
        <v>60</v>
      </c>
      <c r="G755">
        <v>987</v>
      </c>
      <c r="H755" s="58" t="s">
        <v>11</v>
      </c>
      <c r="I755" s="58" t="s">
        <v>11</v>
      </c>
      <c r="J755" s="58" t="b">
        <f>IF(COUNTIFS('Player 2 Rounds'!A:A,Player_1[[#This Row],[Tournament]],'Player 2 Rounds'!C:C,Player_1[[#This Row],[Date]])&gt;0,TRUE(),FALSE())</f>
        <v>1</v>
      </c>
      <c r="K755" s="58" t="b">
        <f>IF(COUNTIFS('Player 2 Rounds'!A:A,Player_1[[#This Row],[Tournament]],'Player 2 Rounds'!C:C,Player_1[[#This Row],[Date]],'Player 2 Rounds'!D:D,Player_1[[#This Row],[Division]])&gt;0,TRUE(),FALSE())</f>
        <v>1</v>
      </c>
      <c r="L755" s="58" t="str">
        <f>RIGHT(Player_1[[#This Row],[Date]],4)</f>
        <v>2011</v>
      </c>
      <c r="M755" s="58" t="str">
        <f>LEFT(Player_1[[#This Row],[Date]],FIND("-",Player_1[[#This Row],[Date]],1)-1)</f>
        <v>24</v>
      </c>
      <c r="N755" s="58" t="str">
        <f>MID(Player_1[[#This Row],[Date]],FIND("-",Player_1[[#This Row],[Date]],1)+1,3)</f>
        <v>Jun</v>
      </c>
      <c r="O755" s="5">
        <f>DATEVALUE(Player_1[[#This Row],[Month]]&amp;" "&amp;Player_1[[#This Row],[Day]]&amp;", "&amp;Player_1[[#This Row],[Year]])</f>
        <v>40718</v>
      </c>
      <c r="P755" s="58">
        <f>COUNTIFS(A:A,Player_1[[#This Row],[Tournament]],E:E,Player_1[[#This Row],[Round]])</f>
        <v>3</v>
      </c>
      <c r="Q755" s="58" t="str">
        <f t="shared" si="11"/>
        <v>2011 Beaver State Fling</v>
      </c>
      <c r="R755" s="58">
        <f>SUMIFS('Player 2 Rounds'!F:F,'Player 2 Rounds'!Q:Q,Q755,'Player 2 Rounds'!E:E,E755)</f>
        <v>54</v>
      </c>
      <c r="S755" s="58">
        <f>IF(AND(Player_1[[#This Row],[Opponent Score]]&gt;0,Player_1[[#This Row],[Opponent Score]]&gt;Player_1[[#This Row],[Score]],K:K=TRUE())=TRUE(),1,0)</f>
        <v>0</v>
      </c>
    </row>
    <row r="756" spans="1:19" x14ac:dyDescent="0.25">
      <c r="A756" s="58" t="s">
        <v>274</v>
      </c>
      <c r="B756" s="58" t="s">
        <v>9</v>
      </c>
      <c r="C756" s="58" t="s">
        <v>275</v>
      </c>
      <c r="D756" s="58" t="s">
        <v>17</v>
      </c>
      <c r="E756" s="58">
        <v>3</v>
      </c>
      <c r="F756">
        <v>53</v>
      </c>
      <c r="G756">
        <v>994</v>
      </c>
      <c r="H756" s="58" t="s">
        <v>11</v>
      </c>
      <c r="I756" s="58" t="s">
        <v>11</v>
      </c>
      <c r="J756" s="58" t="b">
        <f>IF(COUNTIFS('Player 2 Rounds'!A:A,Player_1[[#This Row],[Tournament]],'Player 2 Rounds'!C:C,Player_1[[#This Row],[Date]])&gt;0,TRUE(),FALSE())</f>
        <v>1</v>
      </c>
      <c r="K756" s="58" t="b">
        <f>IF(COUNTIFS('Player 2 Rounds'!A:A,Player_1[[#This Row],[Tournament]],'Player 2 Rounds'!C:C,Player_1[[#This Row],[Date]],'Player 2 Rounds'!D:D,Player_1[[#This Row],[Division]])&gt;0,TRUE(),FALSE())</f>
        <v>1</v>
      </c>
      <c r="L756" s="58" t="str">
        <f>RIGHT(Player_1[[#This Row],[Date]],4)</f>
        <v>2012</v>
      </c>
      <c r="M756" s="58" t="str">
        <f>LEFT(Player_1[[#This Row],[Date]],FIND("-",Player_1[[#This Row],[Date]],1)-1)</f>
        <v>21</v>
      </c>
      <c r="N756" s="58" t="str">
        <f>MID(Player_1[[#This Row],[Date]],FIND("-",Player_1[[#This Row],[Date]],1)+1,3)</f>
        <v>Apr</v>
      </c>
      <c r="O756" s="5">
        <f>DATEVALUE(Player_1[[#This Row],[Month]]&amp;" "&amp;Player_1[[#This Row],[Day]]&amp;", "&amp;Player_1[[#This Row],[Year]])</f>
        <v>41020</v>
      </c>
      <c r="P756" s="58">
        <f>COUNTIFS(A:A,Player_1[[#This Row],[Tournament]],E:E,Player_1[[#This Row],[Round]])</f>
        <v>1</v>
      </c>
      <c r="Q756" s="58" t="str">
        <f t="shared" si="11"/>
        <v>2012 SOKY Championships</v>
      </c>
      <c r="R756" s="58">
        <f>SUMIFS('Player 2 Rounds'!F:F,'Player 2 Rounds'!Q:Q,Q756,'Player 2 Rounds'!E:E,E756)</f>
        <v>57</v>
      </c>
      <c r="S756" s="58">
        <f>IF(AND(Player_1[[#This Row],[Opponent Score]]&gt;0,Player_1[[#This Row],[Opponent Score]]&gt;Player_1[[#This Row],[Score]],K:K=TRUE())=TRUE(),1,0)</f>
        <v>1</v>
      </c>
    </row>
    <row r="757" spans="1:19" x14ac:dyDescent="0.25">
      <c r="A757" s="58" t="s">
        <v>826</v>
      </c>
      <c r="B757" s="58" t="s">
        <v>9</v>
      </c>
      <c r="C757" s="58" t="s">
        <v>365</v>
      </c>
      <c r="D757" s="58" t="s">
        <v>17</v>
      </c>
      <c r="E757" s="58">
        <v>3</v>
      </c>
      <c r="F757">
        <v>42</v>
      </c>
      <c r="G757">
        <v>1082</v>
      </c>
      <c r="H757" s="58" t="s">
        <v>11</v>
      </c>
      <c r="I757" s="58" t="s">
        <v>11</v>
      </c>
      <c r="J757" s="58" t="b">
        <f>IF(COUNTIFS('Player 2 Rounds'!A:A,Player_1[[#This Row],[Tournament]],'Player 2 Rounds'!C:C,Player_1[[#This Row],[Date]])&gt;0,TRUE(),FALSE())</f>
        <v>0</v>
      </c>
      <c r="K757" s="58" t="b">
        <f>IF(COUNTIFS('Player 2 Rounds'!A:A,Player_1[[#This Row],[Tournament]],'Player 2 Rounds'!C:C,Player_1[[#This Row],[Date]],'Player 2 Rounds'!D:D,Player_1[[#This Row],[Division]])&gt;0,TRUE(),FALSE())</f>
        <v>0</v>
      </c>
      <c r="L757" s="58" t="str">
        <f>RIGHT(Player_1[[#This Row],[Date]],4)</f>
        <v>2018</v>
      </c>
      <c r="M757" s="58" t="str">
        <f>LEFT(Player_1[[#This Row],[Date]],FIND("-",Player_1[[#This Row],[Date]],1)-1)</f>
        <v>20</v>
      </c>
      <c r="N757" s="58" t="str">
        <f>MID(Player_1[[#This Row],[Date]],FIND("-",Player_1[[#This Row],[Date]],1)+1,3)</f>
        <v>Jul</v>
      </c>
      <c r="O757" s="5">
        <f>DATEVALUE(Player_1[[#This Row],[Month]]&amp;" "&amp;Player_1[[#This Row],[Day]]&amp;", "&amp;Player_1[[#This Row],[Year]])</f>
        <v>43301</v>
      </c>
      <c r="P757" s="58">
        <f>COUNTIFS(A:A,Player_1[[#This Row],[Tournament]],E:E,Player_1[[#This Row],[Round]])</f>
        <v>1</v>
      </c>
      <c r="Q757" s="58" t="str">
        <f t="shared" si="11"/>
        <v>2018 The Open - EPT#4</v>
      </c>
      <c r="R757" s="58">
        <f>SUMIFS('Player 2 Rounds'!F:F,'Player 2 Rounds'!Q:Q,Q757,'Player 2 Rounds'!E:E,E757)</f>
        <v>0</v>
      </c>
      <c r="S757" s="58">
        <f>IF(AND(Player_1[[#This Row],[Opponent Score]]&gt;0,Player_1[[#This Row],[Opponent Score]]&gt;Player_1[[#This Row],[Score]],K:K=TRUE())=TRUE(),1,0)</f>
        <v>0</v>
      </c>
    </row>
    <row r="758" spans="1:19" x14ac:dyDescent="0.25">
      <c r="A758" s="58" t="s">
        <v>362</v>
      </c>
      <c r="B758" s="58" t="s">
        <v>9</v>
      </c>
      <c r="C758" s="58" t="s">
        <v>363</v>
      </c>
      <c r="D758" s="58" t="s">
        <v>17</v>
      </c>
      <c r="E758" s="58">
        <v>3</v>
      </c>
      <c r="F758">
        <v>61</v>
      </c>
      <c r="G758">
        <v>1020</v>
      </c>
      <c r="H758" s="58" t="s">
        <v>11</v>
      </c>
      <c r="I758" s="58" t="s">
        <v>11</v>
      </c>
      <c r="J758" s="58" t="b">
        <f>IF(COUNTIFS('Player 2 Rounds'!A:A,Player_1[[#This Row],[Tournament]],'Player 2 Rounds'!C:C,Player_1[[#This Row],[Date]])&gt;0,TRUE(),FALSE())</f>
        <v>1</v>
      </c>
      <c r="K758" s="58" t="b">
        <f>IF(COUNTIFS('Player 2 Rounds'!A:A,Player_1[[#This Row],[Tournament]],'Player 2 Rounds'!C:C,Player_1[[#This Row],[Date]],'Player 2 Rounds'!D:D,Player_1[[#This Row],[Division]])&gt;0,TRUE(),FALSE())</f>
        <v>1</v>
      </c>
      <c r="L758" s="58" t="str">
        <f>RIGHT(Player_1[[#This Row],[Date]],4)</f>
        <v>2018</v>
      </c>
      <c r="M758" s="58" t="str">
        <f>LEFT(Player_1[[#This Row],[Date]],FIND("-",Player_1[[#This Row],[Date]],1)-1)</f>
        <v>9</v>
      </c>
      <c r="N758" s="58" t="str">
        <f>MID(Player_1[[#This Row],[Date]],FIND("-",Player_1[[#This Row],[Date]],1)+1,3)</f>
        <v>Aug</v>
      </c>
      <c r="O758" s="5">
        <f>DATEVALUE(Player_1[[#This Row],[Month]]&amp;" "&amp;Player_1[[#This Row],[Day]]&amp;", "&amp;Player_1[[#This Row],[Year]])</f>
        <v>43321</v>
      </c>
      <c r="P758" s="58">
        <f>COUNTIFS(A:A,Player_1[[#This Row],[Tournament]],E:E,Player_1[[#This Row],[Round]])</f>
        <v>2</v>
      </c>
      <c r="Q758" s="58" t="str">
        <f t="shared" si="11"/>
        <v>2018 DGPT - Discraft Ledgestone Insurance Open</v>
      </c>
      <c r="R758" s="58">
        <f>SUMIFS('Player 2 Rounds'!F:F,'Player 2 Rounds'!Q:Q,Q758,'Player 2 Rounds'!E:E,E758)</f>
        <v>59</v>
      </c>
      <c r="S758" s="58">
        <f>IF(AND(Player_1[[#This Row],[Opponent Score]]&gt;0,Player_1[[#This Row],[Opponent Score]]&gt;Player_1[[#This Row],[Score]],K:K=TRUE())=TRUE(),1,0)</f>
        <v>0</v>
      </c>
    </row>
    <row r="759" spans="1:19" x14ac:dyDescent="0.25">
      <c r="A759" s="58" t="s">
        <v>93</v>
      </c>
      <c r="B759" s="58" t="s">
        <v>58</v>
      </c>
      <c r="C759" s="58" t="s">
        <v>121</v>
      </c>
      <c r="D759" s="58" t="s">
        <v>17</v>
      </c>
      <c r="E759" s="58">
        <v>3</v>
      </c>
      <c r="F759">
        <v>61</v>
      </c>
      <c r="G759">
        <v>1000</v>
      </c>
      <c r="H759" s="58" t="s">
        <v>11</v>
      </c>
      <c r="I759" s="58" t="s">
        <v>11</v>
      </c>
      <c r="J759" s="58" t="b">
        <f>IF(COUNTIFS('Player 2 Rounds'!A:A,Player_1[[#This Row],[Tournament]],'Player 2 Rounds'!C:C,Player_1[[#This Row],[Date]])&gt;0,TRUE(),FALSE())</f>
        <v>1</v>
      </c>
      <c r="K759" s="58" t="b">
        <f>IF(COUNTIFS('Player 2 Rounds'!A:A,Player_1[[#This Row],[Tournament]],'Player 2 Rounds'!C:C,Player_1[[#This Row],[Date]],'Player 2 Rounds'!D:D,Player_1[[#This Row],[Division]])&gt;0,TRUE(),FALSE())</f>
        <v>1</v>
      </c>
      <c r="L759" s="58" t="str">
        <f>RIGHT(Player_1[[#This Row],[Date]],4)</f>
        <v>2012</v>
      </c>
      <c r="M759" s="58" t="str">
        <f>LEFT(Player_1[[#This Row],[Date]],FIND("-",Player_1[[#This Row],[Date]],1)-1)</f>
        <v>29</v>
      </c>
      <c r="N759" s="58" t="str">
        <f>MID(Player_1[[#This Row],[Date]],FIND("-",Player_1[[#This Row],[Date]],1)+1,3)</f>
        <v>Feb</v>
      </c>
      <c r="O759" s="5">
        <f>DATEVALUE(Player_1[[#This Row],[Month]]&amp;" "&amp;Player_1[[#This Row],[Day]]&amp;", "&amp;Player_1[[#This Row],[Year]])</f>
        <v>40968</v>
      </c>
      <c r="P759" s="58">
        <f>COUNTIFS(A:A,Player_1[[#This Row],[Tournament]],E:E,Player_1[[#This Row],[Round]])</f>
        <v>2</v>
      </c>
      <c r="Q759" s="58" t="str">
        <f t="shared" si="11"/>
        <v>2012 The Memorial Championship presented by Discraft</v>
      </c>
      <c r="R759" s="58">
        <f>SUMIFS('Player 2 Rounds'!F:F,'Player 2 Rounds'!Q:Q,Q759,'Player 2 Rounds'!E:E,E759)</f>
        <v>53</v>
      </c>
      <c r="S759" s="58">
        <f>IF(AND(Player_1[[#This Row],[Opponent Score]]&gt;0,Player_1[[#This Row],[Opponent Score]]&gt;Player_1[[#This Row],[Score]],K:K=TRUE())=TRUE(),1,0)</f>
        <v>0</v>
      </c>
    </row>
    <row r="760" spans="1:19" x14ac:dyDescent="0.25">
      <c r="A760" s="58" t="s">
        <v>91</v>
      </c>
      <c r="B760" s="58" t="s">
        <v>153</v>
      </c>
      <c r="C760" s="58" t="s">
        <v>294</v>
      </c>
      <c r="D760" s="58" t="s">
        <v>17</v>
      </c>
      <c r="E760" s="58">
        <v>3</v>
      </c>
      <c r="F760">
        <v>61</v>
      </c>
      <c r="G760">
        <v>1047</v>
      </c>
      <c r="H760" s="58" t="s">
        <v>11</v>
      </c>
      <c r="I760" s="58" t="s">
        <v>11</v>
      </c>
      <c r="J760" s="58" t="b">
        <f>IF(COUNTIFS('Player 2 Rounds'!A:A,Player_1[[#This Row],[Tournament]],'Player 2 Rounds'!C:C,Player_1[[#This Row],[Date]])&gt;0,TRUE(),FALSE())</f>
        <v>1</v>
      </c>
      <c r="K760" s="58" t="b">
        <f>IF(COUNTIFS('Player 2 Rounds'!A:A,Player_1[[#This Row],[Tournament]],'Player 2 Rounds'!C:C,Player_1[[#This Row],[Date]],'Player 2 Rounds'!D:D,Player_1[[#This Row],[Division]])&gt;0,TRUE(),FALSE())</f>
        <v>1</v>
      </c>
      <c r="L760" s="58" t="str">
        <f>RIGHT(Player_1[[#This Row],[Date]],4)</f>
        <v>2018</v>
      </c>
      <c r="M760" s="58" t="str">
        <f>LEFT(Player_1[[#This Row],[Date]],FIND("-",Player_1[[#This Row],[Date]],1)-1)</f>
        <v>3</v>
      </c>
      <c r="N760" s="58" t="str">
        <f>MID(Player_1[[#This Row],[Date]],FIND("-",Player_1[[#This Row],[Date]],1)+1,3)</f>
        <v>Oct</v>
      </c>
      <c r="O760" s="5">
        <f>DATEVALUE(Player_1[[#This Row],[Month]]&amp;" "&amp;Player_1[[#This Row],[Day]]&amp;", "&amp;Player_1[[#This Row],[Year]])</f>
        <v>43376</v>
      </c>
      <c r="P760" s="58">
        <f>COUNTIFS(A:A,Player_1[[#This Row],[Tournament]],E:E,Player_1[[#This Row],[Round]])</f>
        <v>3</v>
      </c>
      <c r="Q760" s="58" t="str">
        <f t="shared" si="11"/>
        <v>2018 United States Disc Golf Championship</v>
      </c>
      <c r="R760" s="58">
        <f>SUMIFS('Player 2 Rounds'!F:F,'Player 2 Rounds'!Q:Q,Q760,'Player 2 Rounds'!E:E,E760)</f>
        <v>63</v>
      </c>
      <c r="S760" s="58">
        <f>IF(AND(Player_1[[#This Row],[Opponent Score]]&gt;0,Player_1[[#This Row],[Opponent Score]]&gt;Player_1[[#This Row],[Score]],K:K=TRUE())=TRUE(),1,0)</f>
        <v>1</v>
      </c>
    </row>
    <row r="761" spans="1:19" x14ac:dyDescent="0.25">
      <c r="A761" s="58" t="s">
        <v>334</v>
      </c>
      <c r="B761" s="58" t="s">
        <v>9</v>
      </c>
      <c r="C761" s="58" t="s">
        <v>335</v>
      </c>
      <c r="D761" s="58" t="s">
        <v>17</v>
      </c>
      <c r="E761" s="58">
        <v>3</v>
      </c>
      <c r="F761">
        <v>44</v>
      </c>
      <c r="G761">
        <v>1109</v>
      </c>
      <c r="H761" s="58" t="s">
        <v>11</v>
      </c>
      <c r="I761" s="58" t="s">
        <v>11</v>
      </c>
      <c r="J761" s="58" t="b">
        <f>IF(COUNTIFS('Player 2 Rounds'!A:A,Player_1[[#This Row],[Tournament]],'Player 2 Rounds'!C:C,Player_1[[#This Row],[Date]])&gt;0,TRUE(),FALSE())</f>
        <v>1</v>
      </c>
      <c r="K761" s="58" t="b">
        <f>IF(COUNTIFS('Player 2 Rounds'!A:A,Player_1[[#This Row],[Tournament]],'Player 2 Rounds'!C:C,Player_1[[#This Row],[Date]],'Player 2 Rounds'!D:D,Player_1[[#This Row],[Division]])&gt;0,TRUE(),FALSE())</f>
        <v>1</v>
      </c>
      <c r="L761" s="58" t="str">
        <f>RIGHT(Player_1[[#This Row],[Date]],4)</f>
        <v>2018</v>
      </c>
      <c r="M761" s="58" t="str">
        <f>LEFT(Player_1[[#This Row],[Date]],FIND("-",Player_1[[#This Row],[Date]],1)-1)</f>
        <v>22</v>
      </c>
      <c r="N761" s="58" t="str">
        <f>MID(Player_1[[#This Row],[Date]],FIND("-",Player_1[[#This Row],[Date]],1)+1,3)</f>
        <v>Jun</v>
      </c>
      <c r="O761" s="5">
        <f>DATEVALUE(Player_1[[#This Row],[Month]]&amp;" "&amp;Player_1[[#This Row],[Day]]&amp;", "&amp;Player_1[[#This Row],[Year]])</f>
        <v>43273</v>
      </c>
      <c r="P761" s="58">
        <f>COUNTIFS(A:A,Player_1[[#This Row],[Tournament]],E:E,Player_1[[#This Row],[Round]])</f>
        <v>1</v>
      </c>
      <c r="Q761" s="58" t="str">
        <f t="shared" si="11"/>
        <v>2018 DGPT - Utah Open Presented by Prodigy Disc</v>
      </c>
      <c r="R761" s="58">
        <f>SUMIFS('Player 2 Rounds'!F:F,'Player 2 Rounds'!Q:Q,Q761,'Player 2 Rounds'!E:E,E761)</f>
        <v>46</v>
      </c>
      <c r="S761" s="58">
        <f>IF(AND(Player_1[[#This Row],[Opponent Score]]&gt;0,Player_1[[#This Row],[Opponent Score]]&gt;Player_1[[#This Row],[Score]],K:K=TRUE())=TRUE(),1,0)</f>
        <v>1</v>
      </c>
    </row>
    <row r="762" spans="1:19" x14ac:dyDescent="0.25">
      <c r="A762" s="58" t="s">
        <v>804</v>
      </c>
      <c r="B762" s="58" t="s">
        <v>9</v>
      </c>
      <c r="C762" s="58" t="s">
        <v>805</v>
      </c>
      <c r="D762" s="58" t="s">
        <v>17</v>
      </c>
      <c r="E762" s="58">
        <v>3</v>
      </c>
      <c r="F762">
        <v>59</v>
      </c>
      <c r="G762">
        <v>1033</v>
      </c>
      <c r="H762" s="58" t="s">
        <v>11</v>
      </c>
      <c r="I762" s="58" t="s">
        <v>11</v>
      </c>
      <c r="J762" s="58" t="b">
        <f>IF(COUNTIFS('Player 2 Rounds'!A:A,Player_1[[#This Row],[Tournament]],'Player 2 Rounds'!C:C,Player_1[[#This Row],[Date]])&gt;0,TRUE(),FALSE())</f>
        <v>0</v>
      </c>
      <c r="K762" s="58" t="b">
        <f>IF(COUNTIFS('Player 2 Rounds'!A:A,Player_1[[#This Row],[Tournament]],'Player 2 Rounds'!C:C,Player_1[[#This Row],[Date]],'Player 2 Rounds'!D:D,Player_1[[#This Row],[Division]])&gt;0,TRUE(),FALSE())</f>
        <v>0</v>
      </c>
      <c r="L762" s="58" t="str">
        <f>RIGHT(Player_1[[#This Row],[Date]],4)</f>
        <v>2011</v>
      </c>
      <c r="M762" s="58" t="str">
        <f>LEFT(Player_1[[#This Row],[Date]],FIND("-",Player_1[[#This Row],[Date]],1)-1)</f>
        <v>17</v>
      </c>
      <c r="N762" s="58" t="str">
        <f>MID(Player_1[[#This Row],[Date]],FIND("-",Player_1[[#This Row],[Date]],1)+1,3)</f>
        <v>Sep</v>
      </c>
      <c r="O762" s="5">
        <f>DATEVALUE(Player_1[[#This Row],[Month]]&amp;" "&amp;Player_1[[#This Row],[Day]]&amp;", "&amp;Player_1[[#This Row],[Year]])</f>
        <v>40803</v>
      </c>
      <c r="P762" s="58">
        <f>COUNTIFS(A:A,Player_1[[#This Row],[Tournament]],E:E,Player_1[[#This Row],[Round]])</f>
        <v>1</v>
      </c>
      <c r="Q762" s="58" t="str">
        <f t="shared" si="11"/>
        <v>2011 Disc Outfitters Patapsco Picnic</v>
      </c>
      <c r="R762" s="58">
        <f>SUMIFS('Player 2 Rounds'!F:F,'Player 2 Rounds'!Q:Q,Q762,'Player 2 Rounds'!E:E,E762)</f>
        <v>0</v>
      </c>
      <c r="S762" s="58">
        <f>IF(AND(Player_1[[#This Row],[Opponent Score]]&gt;0,Player_1[[#This Row],[Opponent Score]]&gt;Player_1[[#This Row],[Score]],K:K=TRUE())=TRUE(),1,0)</f>
        <v>0</v>
      </c>
    </row>
    <row r="763" spans="1:19" x14ac:dyDescent="0.25">
      <c r="A763" s="58" t="s">
        <v>292</v>
      </c>
      <c r="B763" s="58" t="s">
        <v>58</v>
      </c>
      <c r="C763" s="58" t="s">
        <v>293</v>
      </c>
      <c r="D763" s="58" t="s">
        <v>17</v>
      </c>
      <c r="E763" s="58">
        <v>3</v>
      </c>
      <c r="F763">
        <v>62</v>
      </c>
      <c r="G763">
        <v>1034</v>
      </c>
      <c r="H763" s="58" t="s">
        <v>11</v>
      </c>
      <c r="I763" s="58" t="s">
        <v>11</v>
      </c>
      <c r="J763" s="58" t="b">
        <f>IF(COUNTIFS('Player 2 Rounds'!A:A,Player_1[[#This Row],[Tournament]],'Player 2 Rounds'!C:C,Player_1[[#This Row],[Date]])&gt;0,TRUE(),FALSE())</f>
        <v>1</v>
      </c>
      <c r="K763" s="58" t="b">
        <f>IF(COUNTIFS('Player 2 Rounds'!A:A,Player_1[[#This Row],[Tournament]],'Player 2 Rounds'!C:C,Player_1[[#This Row],[Date]],'Player 2 Rounds'!D:D,Player_1[[#This Row],[Division]])&gt;0,TRUE(),FALSE())</f>
        <v>1</v>
      </c>
      <c r="L763" s="58" t="str">
        <f>RIGHT(Player_1[[#This Row],[Date]],4)</f>
        <v>2018</v>
      </c>
      <c r="M763" s="58" t="str">
        <f>LEFT(Player_1[[#This Row],[Date]],FIND("-",Player_1[[#This Row],[Date]],1)-1)</f>
        <v>12</v>
      </c>
      <c r="N763" s="58" t="str">
        <f>MID(Player_1[[#This Row],[Date]],FIND("-",Player_1[[#This Row],[Date]],1)+1,3)</f>
        <v>Oct</v>
      </c>
      <c r="O763" s="5">
        <f>DATEVALUE(Player_1[[#This Row],[Month]]&amp;" "&amp;Player_1[[#This Row],[Day]]&amp;", "&amp;Player_1[[#This Row],[Year]])</f>
        <v>43385</v>
      </c>
      <c r="P763" s="58">
        <f>COUNTIFS(A:A,Player_1[[#This Row],[Tournament]],E:E,Player_1[[#This Row],[Round]])</f>
        <v>1</v>
      </c>
      <c r="Q763" s="58" t="str">
        <f t="shared" si="11"/>
        <v>2018 The Ed Headrick Disc Golf Hall of Fame Classic presented by REC TEC Grills - National Tour Finale</v>
      </c>
      <c r="R763" s="58">
        <f>SUMIFS('Player 2 Rounds'!F:F,'Player 2 Rounds'!Q:Q,Q763,'Player 2 Rounds'!E:E,E763)</f>
        <v>58</v>
      </c>
      <c r="S763" s="58">
        <f>IF(AND(Player_1[[#This Row],[Opponent Score]]&gt;0,Player_1[[#This Row],[Opponent Score]]&gt;Player_1[[#This Row],[Score]],K:K=TRUE())=TRUE(),1,0)</f>
        <v>0</v>
      </c>
    </row>
    <row r="764" spans="1:19" x14ac:dyDescent="0.25">
      <c r="A764" s="58" t="s">
        <v>228</v>
      </c>
      <c r="B764" s="58" t="s">
        <v>13</v>
      </c>
      <c r="C764" s="58" t="s">
        <v>229</v>
      </c>
      <c r="D764" s="58" t="s">
        <v>17</v>
      </c>
      <c r="E764" s="58">
        <v>3</v>
      </c>
      <c r="F764">
        <v>81</v>
      </c>
      <c r="G764">
        <v>1001</v>
      </c>
      <c r="H764" s="58" t="s">
        <v>11</v>
      </c>
      <c r="I764" s="58" t="s">
        <v>11</v>
      </c>
      <c r="J764" s="58" t="b">
        <f>IF(COUNTIFS('Player 2 Rounds'!A:A,Player_1[[#This Row],[Tournament]],'Player 2 Rounds'!C:C,Player_1[[#This Row],[Date]])&gt;0,TRUE(),FALSE())</f>
        <v>1</v>
      </c>
      <c r="K764" s="58" t="b">
        <f>IF(COUNTIFS('Player 2 Rounds'!A:A,Player_1[[#This Row],[Tournament]],'Player 2 Rounds'!C:C,Player_1[[#This Row],[Date]],'Player 2 Rounds'!D:D,Player_1[[#This Row],[Division]])&gt;0,TRUE(),FALSE())</f>
        <v>1</v>
      </c>
      <c r="L764" s="58" t="str">
        <f>RIGHT(Player_1[[#This Row],[Date]],4)</f>
        <v>2011</v>
      </c>
      <c r="M764" s="58" t="str">
        <f>LEFT(Player_1[[#This Row],[Date]],FIND("-",Player_1[[#This Row],[Date]],1)-1)</f>
        <v>9</v>
      </c>
      <c r="N764" s="58" t="str">
        <f>MID(Player_1[[#This Row],[Date]],FIND("-",Player_1[[#This Row],[Date]],1)+1,3)</f>
        <v>Aug</v>
      </c>
      <c r="O764" s="5">
        <f>DATEVALUE(Player_1[[#This Row],[Month]]&amp;" "&amp;Player_1[[#This Row],[Day]]&amp;", "&amp;Player_1[[#This Row],[Year]])</f>
        <v>40764</v>
      </c>
      <c r="P764" s="58">
        <f>COUNTIFS(A:A,Player_1[[#This Row],[Tournament]],E:E,Player_1[[#This Row],[Round]])</f>
        <v>1</v>
      </c>
      <c r="Q764" s="58" t="str">
        <f t="shared" si="11"/>
        <v>2011 PDGA Professional Disc Golf World Championships</v>
      </c>
      <c r="R764" s="58">
        <f>SUMIFS('Player 2 Rounds'!F:F,'Player 2 Rounds'!Q:Q,Q764,'Player 2 Rounds'!E:E,E764)</f>
        <v>74</v>
      </c>
      <c r="S764" s="58">
        <f>IF(AND(Player_1[[#This Row],[Opponent Score]]&gt;0,Player_1[[#This Row],[Opponent Score]]&gt;Player_1[[#This Row],[Score]],K:K=TRUE())=TRUE(),1,0)</f>
        <v>0</v>
      </c>
    </row>
    <row r="765" spans="1:19" x14ac:dyDescent="0.25">
      <c r="A765" s="58" t="s">
        <v>330</v>
      </c>
      <c r="B765" s="58" t="s">
        <v>9</v>
      </c>
      <c r="C765" s="58" t="s">
        <v>331</v>
      </c>
      <c r="D765" s="58" t="s">
        <v>17</v>
      </c>
      <c r="E765" s="58">
        <v>3</v>
      </c>
      <c r="F765">
        <v>60</v>
      </c>
      <c r="G765">
        <v>1029</v>
      </c>
      <c r="H765" s="58" t="s">
        <v>11</v>
      </c>
      <c r="I765" s="58" t="s">
        <v>11</v>
      </c>
      <c r="J765" s="58" t="b">
        <f>IF(COUNTIFS('Player 2 Rounds'!A:A,Player_1[[#This Row],[Tournament]],'Player 2 Rounds'!C:C,Player_1[[#This Row],[Date]])&gt;0,TRUE(),FALSE())</f>
        <v>1</v>
      </c>
      <c r="K765" s="58" t="b">
        <f>IF(COUNTIFS('Player 2 Rounds'!A:A,Player_1[[#This Row],[Tournament]],'Player 2 Rounds'!C:C,Player_1[[#This Row],[Date]],'Player 2 Rounds'!D:D,Player_1[[#This Row],[Division]])&gt;0,TRUE(),FALSE())</f>
        <v>1</v>
      </c>
      <c r="L765" s="58" t="str">
        <f>RIGHT(Player_1[[#This Row],[Date]],4)</f>
        <v>2018</v>
      </c>
      <c r="M765" s="58" t="str">
        <f>LEFT(Player_1[[#This Row],[Date]],FIND("-",Player_1[[#This Row],[Date]],1)-1)</f>
        <v>25</v>
      </c>
      <c r="N765" s="58" t="str">
        <f>MID(Player_1[[#This Row],[Date]],FIND("-",Player_1[[#This Row],[Date]],1)+1,3)</f>
        <v>May</v>
      </c>
      <c r="O765" s="5">
        <f>DATEVALUE(Player_1[[#This Row],[Month]]&amp;" "&amp;Player_1[[#This Row],[Day]]&amp;", "&amp;Player_1[[#This Row],[Year]])</f>
        <v>43245</v>
      </c>
      <c r="P765" s="58">
        <f>COUNTIFS(A:A,Player_1[[#This Row],[Tournament]],E:E,Player_1[[#This Row],[Round]])</f>
        <v>1</v>
      </c>
      <c r="Q765" s="58" t="str">
        <f t="shared" si="11"/>
        <v>2018 DGPT - San Francisco Open presented by Innova Champion Discs</v>
      </c>
      <c r="R765" s="58">
        <f>SUMIFS('Player 2 Rounds'!F:F,'Player 2 Rounds'!Q:Q,Q765,'Player 2 Rounds'!E:E,E765)</f>
        <v>57</v>
      </c>
      <c r="S765" s="58">
        <f>IF(AND(Player_1[[#This Row],[Opponent Score]]&gt;0,Player_1[[#This Row],[Opponent Score]]&gt;Player_1[[#This Row],[Score]],K:K=TRUE())=TRUE(),1,0)</f>
        <v>0</v>
      </c>
    </row>
    <row r="766" spans="1:19" x14ac:dyDescent="0.25">
      <c r="A766" s="58" t="s">
        <v>123</v>
      </c>
      <c r="B766" s="58" t="s">
        <v>14</v>
      </c>
      <c r="C766" s="58" t="s">
        <v>124</v>
      </c>
      <c r="D766" s="58" t="s">
        <v>17</v>
      </c>
      <c r="E766" s="58">
        <v>3</v>
      </c>
      <c r="F766">
        <v>51</v>
      </c>
      <c r="G766">
        <v>1034</v>
      </c>
      <c r="H766" s="58" t="s">
        <v>11</v>
      </c>
      <c r="I766" s="58" t="s">
        <v>11</v>
      </c>
      <c r="J766" s="58" t="b">
        <f>IF(COUNTIFS('Player 2 Rounds'!A:A,Player_1[[#This Row],[Tournament]],'Player 2 Rounds'!C:C,Player_1[[#This Row],[Date]])&gt;0,TRUE(),FALSE())</f>
        <v>0</v>
      </c>
      <c r="K766" s="58" t="b">
        <f>IF(COUNTIFS('Player 2 Rounds'!A:A,Player_1[[#This Row],[Tournament]],'Player 2 Rounds'!C:C,Player_1[[#This Row],[Date]],'Player 2 Rounds'!D:D,Player_1[[#This Row],[Division]])&gt;0,TRUE(),FALSE())</f>
        <v>0</v>
      </c>
      <c r="L766" s="58" t="str">
        <f>RIGHT(Player_1[[#This Row],[Date]],4)</f>
        <v>2012</v>
      </c>
      <c r="M766" s="58" t="str">
        <f>LEFT(Player_1[[#This Row],[Date]],FIND("-",Player_1[[#This Row],[Date]],1)-1)</f>
        <v>11</v>
      </c>
      <c r="N766" s="58" t="str">
        <f>MID(Player_1[[#This Row],[Date]],FIND("-",Player_1[[#This Row],[Date]],1)+1,3)</f>
        <v>Feb</v>
      </c>
      <c r="O766" s="5">
        <f>DATEVALUE(Player_1[[#This Row],[Month]]&amp;" "&amp;Player_1[[#This Row],[Day]]&amp;", "&amp;Player_1[[#This Row],[Year]])</f>
        <v>40950</v>
      </c>
      <c r="P766" s="58">
        <f>COUNTIFS(A:A,Player_1[[#This Row],[Tournament]],E:E,Player_1[[#This Row],[Round]])</f>
        <v>1</v>
      </c>
      <c r="Q766" s="58" t="str">
        <f t="shared" si="11"/>
        <v>2012 Barnett Park's Disc Golf Championships</v>
      </c>
      <c r="R766" s="58">
        <f>SUMIFS('Player 2 Rounds'!F:F,'Player 2 Rounds'!Q:Q,Q766,'Player 2 Rounds'!E:E,E766)</f>
        <v>0</v>
      </c>
      <c r="S766" s="58">
        <f>IF(AND(Player_1[[#This Row],[Opponent Score]]&gt;0,Player_1[[#This Row],[Opponent Score]]&gt;Player_1[[#This Row],[Score]],K:K=TRUE())=TRUE(),1,0)</f>
        <v>0</v>
      </c>
    </row>
    <row r="767" spans="1:19" x14ac:dyDescent="0.25">
      <c r="A767" s="58" t="s">
        <v>268</v>
      </c>
      <c r="B767" s="58" t="s">
        <v>9</v>
      </c>
      <c r="C767" s="58" t="s">
        <v>269</v>
      </c>
      <c r="D767" s="58" t="s">
        <v>17</v>
      </c>
      <c r="E767" s="58">
        <v>3</v>
      </c>
      <c r="F767">
        <v>56</v>
      </c>
      <c r="G767">
        <v>1004</v>
      </c>
      <c r="H767" s="58" t="s">
        <v>11</v>
      </c>
      <c r="I767" s="58" t="s">
        <v>11</v>
      </c>
      <c r="J767" s="58" t="b">
        <f>IF(COUNTIFS('Player 2 Rounds'!A:A,Player_1[[#This Row],[Tournament]],'Player 2 Rounds'!C:C,Player_1[[#This Row],[Date]])&gt;0,TRUE(),FALSE())</f>
        <v>1</v>
      </c>
      <c r="K767" s="58" t="b">
        <f>IF(COUNTIFS('Player 2 Rounds'!A:A,Player_1[[#This Row],[Tournament]],'Player 2 Rounds'!C:C,Player_1[[#This Row],[Date]],'Player 2 Rounds'!D:D,Player_1[[#This Row],[Division]])&gt;0,TRUE(),FALSE())</f>
        <v>1</v>
      </c>
      <c r="L767" s="58" t="str">
        <f>RIGHT(Player_1[[#This Row],[Date]],4)</f>
        <v>2012</v>
      </c>
      <c r="M767" s="58" t="str">
        <f>LEFT(Player_1[[#This Row],[Date]],FIND("-",Player_1[[#This Row],[Date]],1)-1)</f>
        <v>24</v>
      </c>
      <c r="N767" s="58" t="str">
        <f>MID(Player_1[[#This Row],[Date]],FIND("-",Player_1[[#This Row],[Date]],1)+1,3)</f>
        <v>Feb</v>
      </c>
      <c r="O767" s="5">
        <f>DATEVALUE(Player_1[[#This Row],[Month]]&amp;" "&amp;Player_1[[#This Row],[Day]]&amp;", "&amp;Player_1[[#This Row],[Year]])</f>
        <v>40963</v>
      </c>
      <c r="P767" s="58">
        <f>COUNTIFS(A:A,Player_1[[#This Row],[Tournament]],E:E,Player_1[[#This Row],[Round]])</f>
        <v>1</v>
      </c>
      <c r="Q767" s="58" t="str">
        <f t="shared" si="11"/>
        <v>2012 Gentlemen's Club Challenge Presented by DiscGolfValues.com - Pro</v>
      </c>
      <c r="R767" s="58">
        <f>SUMIFS('Player 2 Rounds'!F:F,'Player 2 Rounds'!Q:Q,Q767,'Player 2 Rounds'!E:E,E767)</f>
        <v>47</v>
      </c>
      <c r="S767" s="58">
        <f>IF(AND(Player_1[[#This Row],[Opponent Score]]&gt;0,Player_1[[#This Row],[Opponent Score]]&gt;Player_1[[#This Row],[Score]],K:K=TRUE())=TRUE(),1,0)</f>
        <v>0</v>
      </c>
    </row>
    <row r="768" spans="1:19" x14ac:dyDescent="0.25">
      <c r="A768" s="58" t="s">
        <v>324</v>
      </c>
      <c r="B768" s="58" t="s">
        <v>58</v>
      </c>
      <c r="C768" s="58" t="s">
        <v>325</v>
      </c>
      <c r="D768" s="58" t="s">
        <v>17</v>
      </c>
      <c r="E768" s="58">
        <v>3</v>
      </c>
      <c r="F768">
        <v>59</v>
      </c>
      <c r="G768">
        <v>1059</v>
      </c>
      <c r="H768" s="58" t="s">
        <v>11</v>
      </c>
      <c r="I768" s="58" t="s">
        <v>11</v>
      </c>
      <c r="J768" s="58" t="b">
        <f>IF(COUNTIFS('Player 2 Rounds'!A:A,Player_1[[#This Row],[Tournament]],'Player 2 Rounds'!C:C,Player_1[[#This Row],[Date]])&gt;0,TRUE(),FALSE())</f>
        <v>1</v>
      </c>
      <c r="K768" s="58" t="b">
        <f>IF(COUNTIFS('Player 2 Rounds'!A:A,Player_1[[#This Row],[Tournament]],'Player 2 Rounds'!C:C,Player_1[[#This Row],[Date]],'Player 2 Rounds'!D:D,Player_1[[#This Row],[Division]])&gt;0,TRUE(),FALSE())</f>
        <v>1</v>
      </c>
      <c r="L768" s="58" t="str">
        <f>RIGHT(Player_1[[#This Row],[Date]],4)</f>
        <v>2018</v>
      </c>
      <c r="M768" s="58" t="str">
        <f>LEFT(Player_1[[#This Row],[Date]],FIND("-",Player_1[[#This Row],[Date]],1)-1)</f>
        <v>14</v>
      </c>
      <c r="N768" s="58" t="str">
        <f>MID(Player_1[[#This Row],[Date]],FIND("-",Player_1[[#This Row],[Date]],1)+1,3)</f>
        <v>Sep</v>
      </c>
      <c r="O768" s="5">
        <f>DATEVALUE(Player_1[[#This Row],[Month]]&amp;" "&amp;Player_1[[#This Row],[Day]]&amp;", "&amp;Player_1[[#This Row],[Year]])</f>
        <v>43357</v>
      </c>
      <c r="P768" s="58">
        <f>COUNTIFS(A:A,Player_1[[#This Row],[Tournament]],E:E,Player_1[[#This Row],[Round]])</f>
        <v>1</v>
      </c>
      <c r="Q768" s="58" t="str">
        <f t="shared" si="11"/>
        <v>2018 Delaware Disc Golf Challenge presented by Innova - National Tour</v>
      </c>
      <c r="R768" s="58">
        <f>SUMIFS('Player 2 Rounds'!F:F,'Player 2 Rounds'!Q:Q,Q768,'Player 2 Rounds'!E:E,E768)</f>
        <v>58</v>
      </c>
      <c r="S768" s="58">
        <f>IF(AND(Player_1[[#This Row],[Opponent Score]]&gt;0,Player_1[[#This Row],[Opponent Score]]&gt;Player_1[[#This Row],[Score]],K:K=TRUE())=TRUE(),1,0)</f>
        <v>0</v>
      </c>
    </row>
    <row r="769" spans="1:19" x14ac:dyDescent="0.25">
      <c r="A769" s="58" t="s">
        <v>355</v>
      </c>
      <c r="B769" s="58" t="s">
        <v>13</v>
      </c>
      <c r="C769" s="58" t="s">
        <v>356</v>
      </c>
      <c r="D769" s="58" t="s">
        <v>17</v>
      </c>
      <c r="E769" s="58">
        <v>3</v>
      </c>
      <c r="F769">
        <v>56</v>
      </c>
      <c r="G769">
        <v>1053</v>
      </c>
      <c r="H769" s="58" t="s">
        <v>11</v>
      </c>
      <c r="I769" s="58" t="s">
        <v>11</v>
      </c>
      <c r="J769" s="58" t="b">
        <f>IF(COUNTIFS('Player 2 Rounds'!A:A,Player_1[[#This Row],[Tournament]],'Player 2 Rounds'!C:C,Player_1[[#This Row],[Date]])&gt;0,TRUE(),FALSE())</f>
        <v>1</v>
      </c>
      <c r="K769" s="58" t="b">
        <f>IF(COUNTIFS('Player 2 Rounds'!A:A,Player_1[[#This Row],[Tournament]],'Player 2 Rounds'!C:C,Player_1[[#This Row],[Date]],'Player 2 Rounds'!D:D,Player_1[[#This Row],[Division]])&gt;0,TRUE(),FALSE())</f>
        <v>1</v>
      </c>
      <c r="L769" s="58" t="str">
        <f>RIGHT(Player_1[[#This Row],[Date]],4)</f>
        <v>2018</v>
      </c>
      <c r="M769" s="58" t="str">
        <f>LEFT(Player_1[[#This Row],[Date]],FIND("-",Player_1[[#This Row],[Date]],1)-1)</f>
        <v>5</v>
      </c>
      <c r="N769" s="58" t="str">
        <f>MID(Player_1[[#This Row],[Date]],FIND("-",Player_1[[#This Row],[Date]],1)+1,3)</f>
        <v>Sep</v>
      </c>
      <c r="O769" s="5">
        <f>DATEVALUE(Player_1[[#This Row],[Month]]&amp;" "&amp;Player_1[[#This Row],[Day]]&amp;", "&amp;Player_1[[#This Row],[Year]])</f>
        <v>43348</v>
      </c>
      <c r="P769" s="58">
        <f>COUNTIFS(A:A,Player_1[[#This Row],[Tournament]],E:E,Player_1[[#This Row],[Round]])</f>
        <v>1</v>
      </c>
      <c r="Q769" s="58" t="str">
        <f t="shared" si="11"/>
        <v>2018 PDGA Professional Disc Golf World Championships</v>
      </c>
      <c r="R769" s="58">
        <f>SUMIFS('Player 2 Rounds'!F:F,'Player 2 Rounds'!Q:Q,Q769,'Player 2 Rounds'!E:E,E769)</f>
        <v>60</v>
      </c>
      <c r="S769" s="58">
        <f>IF(AND(Player_1[[#This Row],[Opponent Score]]&gt;0,Player_1[[#This Row],[Opponent Score]]&gt;Player_1[[#This Row],[Score]],K:K=TRUE())=TRUE(),1,0)</f>
        <v>1</v>
      </c>
    </row>
    <row r="770" spans="1:19" x14ac:dyDescent="0.25">
      <c r="A770" s="58" t="s">
        <v>232</v>
      </c>
      <c r="B770" s="58" t="s">
        <v>58</v>
      </c>
      <c r="C770" s="58" t="s">
        <v>233</v>
      </c>
      <c r="D770" s="58" t="s">
        <v>17</v>
      </c>
      <c r="E770" s="58">
        <v>3</v>
      </c>
      <c r="F770">
        <v>62</v>
      </c>
      <c r="G770">
        <v>1029</v>
      </c>
      <c r="H770" s="58" t="s">
        <v>11</v>
      </c>
      <c r="I770" s="58" t="s">
        <v>11</v>
      </c>
      <c r="J770" s="58" t="b">
        <f>IF(COUNTIFS('Player 2 Rounds'!A:A,Player_1[[#This Row],[Tournament]],'Player 2 Rounds'!C:C,Player_1[[#This Row],[Date]])&gt;0,TRUE(),FALSE())</f>
        <v>1</v>
      </c>
      <c r="K770" s="58" t="b">
        <f>IF(COUNTIFS('Player 2 Rounds'!A:A,Player_1[[#This Row],[Tournament]],'Player 2 Rounds'!C:C,Player_1[[#This Row],[Date]],'Player 2 Rounds'!D:D,Player_1[[#This Row],[Division]])&gt;0,TRUE(),FALSE())</f>
        <v>1</v>
      </c>
      <c r="L770" s="58" t="str">
        <f>RIGHT(Player_1[[#This Row],[Date]],4)</f>
        <v>2011</v>
      </c>
      <c r="M770" s="58" t="str">
        <f>LEFT(Player_1[[#This Row],[Date]],FIND("-",Player_1[[#This Row],[Date]],1)-1)</f>
        <v>27</v>
      </c>
      <c r="N770" s="58" t="str">
        <f>MID(Player_1[[#This Row],[Date]],FIND("-",Player_1[[#This Row],[Date]],1)+1,3)</f>
        <v>Aug</v>
      </c>
      <c r="O770" s="5">
        <f>DATEVALUE(Player_1[[#This Row],[Month]]&amp;" "&amp;Player_1[[#This Row],[Day]]&amp;", "&amp;Player_1[[#This Row],[Year]])</f>
        <v>40782</v>
      </c>
      <c r="P770" s="58">
        <f>COUNTIFS(A:A,Player_1[[#This Row],[Tournament]],E:E,Player_1[[#This Row],[Round]])</f>
        <v>2</v>
      </c>
      <c r="Q770" s="58" t="str">
        <f t="shared" ref="Q770:Q833" si="12">IF(ISERROR(FIND(L770,A770,1))=TRUE(),L770&amp;" "&amp;A770,A770)</f>
        <v>2011 Scholl's Bicycle Center Pittsburgh Flying Disc Open</v>
      </c>
      <c r="R770" s="58">
        <f>SUMIFS('Player 2 Rounds'!F:F,'Player 2 Rounds'!Q:Q,Q770,'Player 2 Rounds'!E:E,E770)</f>
        <v>57</v>
      </c>
      <c r="S770" s="58">
        <f>IF(AND(Player_1[[#This Row],[Opponent Score]]&gt;0,Player_1[[#This Row],[Opponent Score]]&gt;Player_1[[#This Row],[Score]],K:K=TRUE())=TRUE(),1,0)</f>
        <v>0</v>
      </c>
    </row>
    <row r="771" spans="1:19" x14ac:dyDescent="0.25">
      <c r="A771" s="58" t="s">
        <v>326</v>
      </c>
      <c r="B771" s="58" t="s">
        <v>58</v>
      </c>
      <c r="C771" s="58" t="s">
        <v>327</v>
      </c>
      <c r="D771" s="58" t="s">
        <v>17</v>
      </c>
      <c r="E771" s="58">
        <v>3</v>
      </c>
      <c r="F771">
        <v>55</v>
      </c>
      <c r="G771">
        <v>1030</v>
      </c>
      <c r="H771" s="58" t="s">
        <v>11</v>
      </c>
      <c r="I771" s="58" t="s">
        <v>11</v>
      </c>
      <c r="J771" s="58" t="b">
        <f>IF(COUNTIFS('Player 2 Rounds'!A:A,Player_1[[#This Row],[Tournament]],'Player 2 Rounds'!C:C,Player_1[[#This Row],[Date]])&gt;0,TRUE(),FALSE())</f>
        <v>1</v>
      </c>
      <c r="K771" s="58" t="b">
        <f>IF(COUNTIFS('Player 2 Rounds'!A:A,Player_1[[#This Row],[Tournament]],'Player 2 Rounds'!C:C,Player_1[[#This Row],[Date]],'Player 2 Rounds'!D:D,Player_1[[#This Row],[Division]])&gt;0,TRUE(),FALSE())</f>
        <v>1</v>
      </c>
      <c r="L771" s="58" t="str">
        <f>RIGHT(Player_1[[#This Row],[Date]],4)</f>
        <v>2018</v>
      </c>
      <c r="M771" s="58" t="str">
        <f>LEFT(Player_1[[#This Row],[Date]],FIND("-",Player_1[[#This Row],[Date]],1)-1)</f>
        <v>8</v>
      </c>
      <c r="N771" s="58" t="str">
        <f>MID(Player_1[[#This Row],[Date]],FIND("-",Player_1[[#This Row],[Date]],1)+1,3)</f>
        <v>Jun</v>
      </c>
      <c r="O771" s="5">
        <f>DATEVALUE(Player_1[[#This Row],[Month]]&amp;" "&amp;Player_1[[#This Row],[Day]]&amp;", "&amp;Player_1[[#This Row],[Year]])</f>
        <v>43259</v>
      </c>
      <c r="P771" s="58">
        <f>COUNTIFS(A:A,Player_1[[#This Row],[Tournament]],E:E,Player_1[[#This Row],[Round]])</f>
        <v>3</v>
      </c>
      <c r="Q771" s="58" t="str">
        <f t="shared" si="12"/>
        <v>2018 Beaver State Fling presented by KEEN - National Tour</v>
      </c>
      <c r="R771" s="58">
        <f>SUMIFS('Player 2 Rounds'!F:F,'Player 2 Rounds'!Q:Q,Q771,'Player 2 Rounds'!E:E,E771)</f>
        <v>59</v>
      </c>
      <c r="S771" s="58">
        <f>IF(AND(Player_1[[#This Row],[Opponent Score]]&gt;0,Player_1[[#This Row],[Opponent Score]]&gt;Player_1[[#This Row],[Score]],K:K=TRUE())=TRUE(),1,0)</f>
        <v>1</v>
      </c>
    </row>
    <row r="772" spans="1:19" x14ac:dyDescent="0.25">
      <c r="A772" s="58" t="s">
        <v>788</v>
      </c>
      <c r="B772" s="58" t="s">
        <v>9</v>
      </c>
      <c r="C772" s="58" t="s">
        <v>808</v>
      </c>
      <c r="D772" s="58" t="s">
        <v>17</v>
      </c>
      <c r="E772" s="58">
        <v>3</v>
      </c>
      <c r="F772">
        <v>97</v>
      </c>
      <c r="G772">
        <v>1018</v>
      </c>
      <c r="H772" s="58" t="s">
        <v>11</v>
      </c>
      <c r="I772" s="58" t="s">
        <v>11</v>
      </c>
      <c r="J772" s="58" t="b">
        <f>IF(COUNTIFS('Player 2 Rounds'!A:A,Player_1[[#This Row],[Tournament]],'Player 2 Rounds'!C:C,Player_1[[#This Row],[Date]])&gt;0,TRUE(),FALSE())</f>
        <v>0</v>
      </c>
      <c r="K772" s="58" t="b">
        <f>IF(COUNTIFS('Player 2 Rounds'!A:A,Player_1[[#This Row],[Tournament]],'Player 2 Rounds'!C:C,Player_1[[#This Row],[Date]],'Player 2 Rounds'!D:D,Player_1[[#This Row],[Division]])&gt;0,TRUE(),FALSE())</f>
        <v>0</v>
      </c>
      <c r="L772" s="58" t="str">
        <f>RIGHT(Player_1[[#This Row],[Date]],4)</f>
        <v>2011</v>
      </c>
      <c r="M772" s="58" t="str">
        <f>LEFT(Player_1[[#This Row],[Date]],FIND("-",Player_1[[#This Row],[Date]],1)-1)</f>
        <v>10</v>
      </c>
      <c r="N772" s="58" t="str">
        <f>MID(Player_1[[#This Row],[Date]],FIND("-",Player_1[[#This Row],[Date]],1)+1,3)</f>
        <v>Sep</v>
      </c>
      <c r="O772" s="5">
        <f>DATEVALUE(Player_1[[#This Row],[Month]]&amp;" "&amp;Player_1[[#This Row],[Day]]&amp;", "&amp;Player_1[[#This Row],[Year]])</f>
        <v>40796</v>
      </c>
      <c r="P772" s="58">
        <f>COUNTIFS(A:A,Player_1[[#This Row],[Tournament]],E:E,Player_1[[#This Row],[Round]])</f>
        <v>2</v>
      </c>
      <c r="Q772" s="58" t="str">
        <f t="shared" si="12"/>
        <v>2011 Eric C Yetter Champions' Cup</v>
      </c>
      <c r="R772" s="58">
        <f>SUMIFS('Player 2 Rounds'!F:F,'Player 2 Rounds'!Q:Q,Q772,'Player 2 Rounds'!E:E,E772)</f>
        <v>0</v>
      </c>
      <c r="S772" s="58">
        <f>IF(AND(Player_1[[#This Row],[Opponent Score]]&gt;0,Player_1[[#This Row],[Opponent Score]]&gt;Player_1[[#This Row],[Score]],K:K=TRUE())=TRUE(),1,0)</f>
        <v>0</v>
      </c>
    </row>
    <row r="773" spans="1:19" x14ac:dyDescent="0.25">
      <c r="A773" s="58" t="s">
        <v>600</v>
      </c>
      <c r="B773" s="58" t="s">
        <v>9</v>
      </c>
      <c r="C773" s="58" t="s">
        <v>803</v>
      </c>
      <c r="D773" s="58" t="s">
        <v>17</v>
      </c>
      <c r="E773" s="58">
        <v>3</v>
      </c>
      <c r="F773">
        <v>72</v>
      </c>
      <c r="G773">
        <v>1038</v>
      </c>
      <c r="H773" s="58" t="s">
        <v>11</v>
      </c>
      <c r="I773" s="58" t="s">
        <v>11</v>
      </c>
      <c r="J773" s="58" t="b">
        <f>IF(COUNTIFS('Player 2 Rounds'!A:A,Player_1[[#This Row],[Tournament]],'Player 2 Rounds'!C:C,Player_1[[#This Row],[Date]])&gt;0,TRUE(),FALSE())</f>
        <v>0</v>
      </c>
      <c r="K773" s="58" t="b">
        <f>IF(COUNTIFS('Player 2 Rounds'!A:A,Player_1[[#This Row],[Tournament]],'Player 2 Rounds'!C:C,Player_1[[#This Row],[Date]],'Player 2 Rounds'!D:D,Player_1[[#This Row],[Division]])&gt;0,TRUE(),FALSE())</f>
        <v>0</v>
      </c>
      <c r="L773" s="58" t="str">
        <f>RIGHT(Player_1[[#This Row],[Date]],4)</f>
        <v>2011</v>
      </c>
      <c r="M773" s="58" t="str">
        <f>LEFT(Player_1[[#This Row],[Date]],FIND("-",Player_1[[#This Row],[Date]],1)-1)</f>
        <v>29</v>
      </c>
      <c r="N773" s="58" t="str">
        <f>MID(Player_1[[#This Row],[Date]],FIND("-",Player_1[[#This Row],[Date]],1)+1,3)</f>
        <v>Jul</v>
      </c>
      <c r="O773" s="5">
        <f>DATEVALUE(Player_1[[#This Row],[Month]]&amp;" "&amp;Player_1[[#This Row],[Day]]&amp;", "&amp;Player_1[[#This Row],[Year]])</f>
        <v>40753</v>
      </c>
      <c r="P773" s="58">
        <f>COUNTIFS(A:A,Player_1[[#This Row],[Tournament]],E:E,Player_1[[#This Row],[Round]])</f>
        <v>1</v>
      </c>
      <c r="Q773" s="58" t="str">
        <f t="shared" si="12"/>
        <v>2011 Santa Maria Open</v>
      </c>
      <c r="R773" s="58">
        <f>SUMIFS('Player 2 Rounds'!F:F,'Player 2 Rounds'!Q:Q,Q773,'Player 2 Rounds'!E:E,E773)</f>
        <v>0</v>
      </c>
      <c r="S773" s="58">
        <f>IF(AND(Player_1[[#This Row],[Opponent Score]]&gt;0,Player_1[[#This Row],[Opponent Score]]&gt;Player_1[[#This Row],[Score]],K:K=TRUE())=TRUE(),1,0)</f>
        <v>0</v>
      </c>
    </row>
    <row r="774" spans="1:19" x14ac:dyDescent="0.25">
      <c r="A774" s="58" t="s">
        <v>806</v>
      </c>
      <c r="B774" s="58" t="s">
        <v>9</v>
      </c>
      <c r="C774" s="58" t="s">
        <v>807</v>
      </c>
      <c r="D774" s="58" t="s">
        <v>17</v>
      </c>
      <c r="E774" s="58">
        <v>3</v>
      </c>
      <c r="F774">
        <v>42</v>
      </c>
      <c r="G774">
        <v>1070</v>
      </c>
      <c r="H774" s="58" t="s">
        <v>11</v>
      </c>
      <c r="I774" s="58" t="s">
        <v>11</v>
      </c>
      <c r="J774" s="58" t="b">
        <f>IF(COUNTIFS('Player 2 Rounds'!A:A,Player_1[[#This Row],[Tournament]],'Player 2 Rounds'!C:C,Player_1[[#This Row],[Date]])&gt;0,TRUE(),FALSE())</f>
        <v>0</v>
      </c>
      <c r="K774" s="58" t="b">
        <f>IF(COUNTIFS('Player 2 Rounds'!A:A,Player_1[[#This Row],[Tournament]],'Player 2 Rounds'!C:C,Player_1[[#This Row],[Date]],'Player 2 Rounds'!D:D,Player_1[[#This Row],[Division]])&gt;0,TRUE(),FALSE())</f>
        <v>0</v>
      </c>
      <c r="L774" s="58" t="str">
        <f>RIGHT(Player_1[[#This Row],[Date]],4)</f>
        <v>2018</v>
      </c>
      <c r="M774" s="58" t="str">
        <f>LEFT(Player_1[[#This Row],[Date]],FIND("-",Player_1[[#This Row],[Date]],1)-1)</f>
        <v>18</v>
      </c>
      <c r="N774" s="58" t="str">
        <f>MID(Player_1[[#This Row],[Date]],FIND("-",Player_1[[#This Row],[Date]],1)+1,3)</f>
        <v>Aug</v>
      </c>
      <c r="O774" s="5">
        <f>DATEVALUE(Player_1[[#This Row],[Month]]&amp;" "&amp;Player_1[[#This Row],[Day]]&amp;", "&amp;Player_1[[#This Row],[Year]])</f>
        <v>43330</v>
      </c>
      <c r="P774" s="58">
        <f>COUNTIFS(A:A,Player_1[[#This Row],[Tournament]],E:E,Player_1[[#This Row],[Round]])</f>
        <v>1</v>
      </c>
      <c r="Q774" s="58" t="str">
        <f t="shared" si="12"/>
        <v>2018 The Vacationland Open presented by G-Force Putting League</v>
      </c>
      <c r="R774" s="58">
        <f>SUMIFS('Player 2 Rounds'!F:F,'Player 2 Rounds'!Q:Q,Q774,'Player 2 Rounds'!E:E,E774)</f>
        <v>0</v>
      </c>
      <c r="S774" s="58">
        <f>IF(AND(Player_1[[#This Row],[Opponent Score]]&gt;0,Player_1[[#This Row],[Opponent Score]]&gt;Player_1[[#This Row],[Score]],K:K=TRUE())=TRUE(),1,0)</f>
        <v>0</v>
      </c>
    </row>
    <row r="775" spans="1:19" x14ac:dyDescent="0.25">
      <c r="A775" s="58" t="s">
        <v>118</v>
      </c>
      <c r="B775" s="58" t="s">
        <v>12</v>
      </c>
      <c r="C775" s="58" t="s">
        <v>119</v>
      </c>
      <c r="D775" s="58" t="s">
        <v>17</v>
      </c>
      <c r="E775" s="58">
        <v>3</v>
      </c>
      <c r="F775">
        <v>48</v>
      </c>
      <c r="G775">
        <v>1022</v>
      </c>
      <c r="H775" s="58" t="s">
        <v>11</v>
      </c>
      <c r="I775" s="58" t="s">
        <v>11</v>
      </c>
      <c r="J775" s="58" t="b">
        <f>IF(COUNTIFS('Player 2 Rounds'!A:A,Player_1[[#This Row],[Tournament]],'Player 2 Rounds'!C:C,Player_1[[#This Row],[Date]])&gt;0,TRUE(),FALSE())</f>
        <v>0</v>
      </c>
      <c r="K775" s="58" t="b">
        <f>IF(COUNTIFS('Player 2 Rounds'!A:A,Player_1[[#This Row],[Tournament]],'Player 2 Rounds'!C:C,Player_1[[#This Row],[Date]],'Player 2 Rounds'!D:D,Player_1[[#This Row],[Division]])&gt;0,TRUE(),FALSE())</f>
        <v>0</v>
      </c>
      <c r="L775" s="58" t="str">
        <f>RIGHT(Player_1[[#This Row],[Date]],4)</f>
        <v>2012</v>
      </c>
      <c r="M775" s="58" t="str">
        <f>LEFT(Player_1[[#This Row],[Date]],FIND("-",Player_1[[#This Row],[Date]],1)-1)</f>
        <v>14</v>
      </c>
      <c r="N775" s="58" t="str">
        <f>MID(Player_1[[#This Row],[Date]],FIND("-",Player_1[[#This Row],[Date]],1)+1,3)</f>
        <v>Jan</v>
      </c>
      <c r="O775" s="5">
        <f>DATEVALUE(Player_1[[#This Row],[Month]]&amp;" "&amp;Player_1[[#This Row],[Day]]&amp;", "&amp;Player_1[[#This Row],[Year]])</f>
        <v>40922</v>
      </c>
      <c r="P775" s="58">
        <f>COUNTIFS(A:A,Player_1[[#This Row],[Tournament]],E:E,Player_1[[#This Row],[Round]])</f>
        <v>1</v>
      </c>
      <c r="Q775" s="58" t="str">
        <f t="shared" si="12"/>
        <v>Tocobaga Games 2012</v>
      </c>
      <c r="R775" s="58">
        <f>SUMIFS('Player 2 Rounds'!F:F,'Player 2 Rounds'!Q:Q,Q775,'Player 2 Rounds'!E:E,E775)</f>
        <v>0</v>
      </c>
      <c r="S775" s="58">
        <f>IF(AND(Player_1[[#This Row],[Opponent Score]]&gt;0,Player_1[[#This Row],[Opponent Score]]&gt;Player_1[[#This Row],[Score]],K:K=TRUE())=TRUE(),1,0)</f>
        <v>0</v>
      </c>
    </row>
    <row r="776" spans="1:19" x14ac:dyDescent="0.25">
      <c r="A776" s="58" t="s">
        <v>339</v>
      </c>
      <c r="B776" s="58" t="s">
        <v>9</v>
      </c>
      <c r="C776" s="58" t="s">
        <v>340</v>
      </c>
      <c r="D776" s="58" t="s">
        <v>17</v>
      </c>
      <c r="E776" s="58">
        <v>3</v>
      </c>
      <c r="F776">
        <v>52</v>
      </c>
      <c r="G776">
        <v>1047</v>
      </c>
      <c r="H776" s="58" t="s">
        <v>11</v>
      </c>
      <c r="I776" s="58" t="s">
        <v>11</v>
      </c>
      <c r="J776" s="58" t="b">
        <f>IF(COUNTIFS('Player 2 Rounds'!A:A,Player_1[[#This Row],[Tournament]],'Player 2 Rounds'!C:C,Player_1[[#This Row],[Date]])&gt;0,TRUE(),FALSE())</f>
        <v>1</v>
      </c>
      <c r="K776" s="58" t="b">
        <f>IF(COUNTIFS('Player 2 Rounds'!A:A,Player_1[[#This Row],[Tournament]],'Player 2 Rounds'!C:C,Player_1[[#This Row],[Date]],'Player 2 Rounds'!D:D,Player_1[[#This Row],[Division]])&gt;0,TRUE(),FALSE())</f>
        <v>1</v>
      </c>
      <c r="L776" s="58" t="str">
        <f>RIGHT(Player_1[[#This Row],[Date]],4)</f>
        <v>2018</v>
      </c>
      <c r="M776" s="58" t="str">
        <f>LEFT(Player_1[[#This Row],[Date]],FIND("-",Player_1[[#This Row],[Date]],1)-1)</f>
        <v>4</v>
      </c>
      <c r="N776" s="58" t="str">
        <f>MID(Player_1[[#This Row],[Date]],FIND("-",Player_1[[#This Row],[Date]],1)+1,3)</f>
        <v>May</v>
      </c>
      <c r="O776" s="5">
        <f>DATEVALUE(Player_1[[#This Row],[Month]]&amp;" "&amp;Player_1[[#This Row],[Day]]&amp;", "&amp;Player_1[[#This Row],[Year]])</f>
        <v>43224</v>
      </c>
      <c r="P776" s="58">
        <f>COUNTIFS(A:A,Player_1[[#This Row],[Tournament]],E:E,Player_1[[#This Row],[Round]])</f>
        <v>1</v>
      </c>
      <c r="Q776" s="58" t="str">
        <f t="shared" si="12"/>
        <v>2018 Arby's DFW presents the Nick Hyde Memorial - Pro Weekend - powered by Innova driven by Hyzerbomb</v>
      </c>
      <c r="R776" s="58">
        <f>SUMIFS('Player 2 Rounds'!F:F,'Player 2 Rounds'!Q:Q,Q776,'Player 2 Rounds'!E:E,E776)</f>
        <v>49</v>
      </c>
      <c r="S776" s="58">
        <f>IF(AND(Player_1[[#This Row],[Opponent Score]]&gt;0,Player_1[[#This Row],[Opponent Score]]&gt;Player_1[[#This Row],[Score]],K:K=TRUE())=TRUE(),1,0)</f>
        <v>0</v>
      </c>
    </row>
    <row r="777" spans="1:19" x14ac:dyDescent="0.25">
      <c r="A777" s="58" t="s">
        <v>820</v>
      </c>
      <c r="B777" s="58" t="s">
        <v>14</v>
      </c>
      <c r="C777" s="58" t="s">
        <v>821</v>
      </c>
      <c r="D777" s="58" t="s">
        <v>17</v>
      </c>
      <c r="E777" s="58">
        <v>3</v>
      </c>
      <c r="F777">
        <v>48</v>
      </c>
      <c r="G777">
        <v>1005</v>
      </c>
      <c r="H777" s="58" t="s">
        <v>11</v>
      </c>
      <c r="I777" s="58" t="s">
        <v>11</v>
      </c>
      <c r="J777" s="58" t="b">
        <f>IF(COUNTIFS('Player 2 Rounds'!A:A,Player_1[[#This Row],[Tournament]],'Player 2 Rounds'!C:C,Player_1[[#This Row],[Date]])&gt;0,TRUE(),FALSE())</f>
        <v>0</v>
      </c>
      <c r="K777" s="58" t="b">
        <f>IF(COUNTIFS('Player 2 Rounds'!A:A,Player_1[[#This Row],[Tournament]],'Player 2 Rounds'!C:C,Player_1[[#This Row],[Date]],'Player 2 Rounds'!D:D,Player_1[[#This Row],[Division]])&gt;0,TRUE(),FALSE())</f>
        <v>0</v>
      </c>
      <c r="L777" s="58" t="str">
        <f>RIGHT(Player_1[[#This Row],[Date]],4)</f>
        <v>2012</v>
      </c>
      <c r="M777" s="58" t="str">
        <f>LEFT(Player_1[[#This Row],[Date]],FIND("-",Player_1[[#This Row],[Date]],1)-1)</f>
        <v>31</v>
      </c>
      <c r="N777" s="58" t="str">
        <f>MID(Player_1[[#This Row],[Date]],FIND("-",Player_1[[#This Row],[Date]],1)+1,3)</f>
        <v>Mar</v>
      </c>
      <c r="O777" s="5">
        <f>DATEVALUE(Player_1[[#This Row],[Month]]&amp;" "&amp;Player_1[[#This Row],[Day]]&amp;", "&amp;Player_1[[#This Row],[Year]])</f>
        <v>40999</v>
      </c>
      <c r="P777" s="58">
        <f>COUNTIFS(A:A,Player_1[[#This Row],[Tournament]],E:E,Player_1[[#This Row],[Round]])</f>
        <v>1</v>
      </c>
      <c r="Q777" s="58" t="str">
        <f t="shared" si="12"/>
        <v>2012 Spike Hyzer Presents: Bark Buster Bonanza II</v>
      </c>
      <c r="R777" s="58">
        <f>SUMIFS('Player 2 Rounds'!F:F,'Player 2 Rounds'!Q:Q,Q777,'Player 2 Rounds'!E:E,E777)</f>
        <v>0</v>
      </c>
      <c r="S777" s="58">
        <f>IF(AND(Player_1[[#This Row],[Opponent Score]]&gt;0,Player_1[[#This Row],[Opponent Score]]&gt;Player_1[[#This Row],[Score]],K:K=TRUE())=TRUE(),1,0)</f>
        <v>0</v>
      </c>
    </row>
    <row r="778" spans="1:19" x14ac:dyDescent="0.25">
      <c r="A778" s="58" t="s">
        <v>234</v>
      </c>
      <c r="B778" s="58" t="s">
        <v>58</v>
      </c>
      <c r="C778" s="58" t="s">
        <v>291</v>
      </c>
      <c r="D778" s="58" t="s">
        <v>17</v>
      </c>
      <c r="E778" s="58">
        <v>3</v>
      </c>
      <c r="F778">
        <v>48</v>
      </c>
      <c r="G778">
        <v>1067</v>
      </c>
      <c r="H778" s="58" t="s">
        <v>11</v>
      </c>
      <c r="I778" s="58" t="s">
        <v>11</v>
      </c>
      <c r="J778" s="58" t="b">
        <f>IF(COUNTIFS('Player 2 Rounds'!A:A,Player_1[[#This Row],[Tournament]],'Player 2 Rounds'!C:C,Player_1[[#This Row],[Date]])&gt;0,TRUE(),FALSE())</f>
        <v>1</v>
      </c>
      <c r="K778" s="58" t="b">
        <f>IF(COUNTIFS('Player 2 Rounds'!A:A,Player_1[[#This Row],[Tournament]],'Player 2 Rounds'!C:C,Player_1[[#This Row],[Date]],'Player 2 Rounds'!D:D,Player_1[[#This Row],[Division]])&gt;0,TRUE(),FALSE())</f>
        <v>1</v>
      </c>
      <c r="L778" s="58" t="str">
        <f>RIGHT(Player_1[[#This Row],[Date]],4)</f>
        <v>2019</v>
      </c>
      <c r="M778" s="58" t="str">
        <f>LEFT(Player_1[[#This Row],[Date]],FIND("-",Player_1[[#This Row],[Date]],1)-1)</f>
        <v>21</v>
      </c>
      <c r="N778" s="58" t="str">
        <f>MID(Player_1[[#This Row],[Date]],FIND("-",Player_1[[#This Row],[Date]],1)+1,3)</f>
        <v>Feb</v>
      </c>
      <c r="O778" s="5">
        <f>DATEVALUE(Player_1[[#This Row],[Month]]&amp;" "&amp;Player_1[[#This Row],[Day]]&amp;", "&amp;Player_1[[#This Row],[Year]])</f>
        <v>43517</v>
      </c>
      <c r="P778" s="58">
        <f>COUNTIFS(A:A,Player_1[[#This Row],[Tournament]],E:E,Player_1[[#This Row],[Round]])</f>
        <v>2</v>
      </c>
      <c r="Q778" s="58" t="str">
        <f t="shared" si="12"/>
        <v>2019 Las Vegas Challenge presented by Innova Champion Discs - National Tour</v>
      </c>
      <c r="R778" s="58">
        <f>SUMIFS('Player 2 Rounds'!F:F,'Player 2 Rounds'!Q:Q,Q778,'Player 2 Rounds'!E:E,E778)</f>
        <v>47</v>
      </c>
      <c r="S778" s="58">
        <f>IF(AND(Player_1[[#This Row],[Opponent Score]]&gt;0,Player_1[[#This Row],[Opponent Score]]&gt;Player_1[[#This Row],[Score]],K:K=TRUE())=TRUE(),1,0)</f>
        <v>0</v>
      </c>
    </row>
    <row r="779" spans="1:19" x14ac:dyDescent="0.25">
      <c r="A779" s="58" t="s">
        <v>278</v>
      </c>
      <c r="B779" s="58" t="s">
        <v>9</v>
      </c>
      <c r="C779" s="58" t="s">
        <v>279</v>
      </c>
      <c r="D779" s="58" t="s">
        <v>17</v>
      </c>
      <c r="E779" s="58">
        <v>3</v>
      </c>
      <c r="F779">
        <v>66</v>
      </c>
      <c r="G779">
        <v>1006</v>
      </c>
      <c r="H779" s="58" t="s">
        <v>11</v>
      </c>
      <c r="I779" s="58" t="s">
        <v>11</v>
      </c>
      <c r="J779" s="58" t="b">
        <f>IF(COUNTIFS('Player 2 Rounds'!A:A,Player_1[[#This Row],[Tournament]],'Player 2 Rounds'!C:C,Player_1[[#This Row],[Date]])&gt;0,TRUE(),FALSE())</f>
        <v>1</v>
      </c>
      <c r="K779" s="58" t="b">
        <f>IF(COUNTIFS('Player 2 Rounds'!A:A,Player_1[[#This Row],[Tournament]],'Player 2 Rounds'!C:C,Player_1[[#This Row],[Date]],'Player 2 Rounds'!D:D,Player_1[[#This Row],[Division]])&gt;0,TRUE(),FALSE())</f>
        <v>1</v>
      </c>
      <c r="L779" s="58" t="str">
        <f>RIGHT(Player_1[[#This Row],[Date]],4)</f>
        <v>2012</v>
      </c>
      <c r="M779" s="58" t="str">
        <f>LEFT(Player_1[[#This Row],[Date]],FIND("-",Player_1[[#This Row],[Date]],1)-1)</f>
        <v>13</v>
      </c>
      <c r="N779" s="58" t="str">
        <f>MID(Player_1[[#This Row],[Date]],FIND("-",Player_1[[#This Row],[Date]],1)+1,3)</f>
        <v>Apr</v>
      </c>
      <c r="O779" s="5">
        <f>DATEVALUE(Player_1[[#This Row],[Month]]&amp;" "&amp;Player_1[[#This Row],[Day]]&amp;", "&amp;Player_1[[#This Row],[Year]])</f>
        <v>41012</v>
      </c>
      <c r="P779" s="58">
        <f>COUNTIFS(A:A,Player_1[[#This Row],[Tournament]],E:E,Player_1[[#This Row],[Round]])</f>
        <v>1</v>
      </c>
      <c r="Q779" s="58" t="str">
        <f t="shared" si="12"/>
        <v>2012 Dynamic Discs Glass Blown Open sponsored by Discraft</v>
      </c>
      <c r="R779" s="58">
        <f>SUMIFS('Player 2 Rounds'!F:F,'Player 2 Rounds'!Q:Q,Q779,'Player 2 Rounds'!E:E,E779)</f>
        <v>63</v>
      </c>
      <c r="S779" s="58">
        <f>IF(AND(Player_1[[#This Row],[Opponent Score]]&gt;0,Player_1[[#This Row],[Opponent Score]]&gt;Player_1[[#This Row],[Score]],K:K=TRUE())=TRUE(),1,0)</f>
        <v>0</v>
      </c>
    </row>
    <row r="780" spans="1:19" x14ac:dyDescent="0.25">
      <c r="A780" s="58" t="s">
        <v>814</v>
      </c>
      <c r="B780" s="58" t="s">
        <v>58</v>
      </c>
      <c r="C780" s="58" t="s">
        <v>815</v>
      </c>
      <c r="D780" s="58" t="s">
        <v>17</v>
      </c>
      <c r="E780" s="58">
        <v>3</v>
      </c>
      <c r="F780">
        <v>51</v>
      </c>
      <c r="G780">
        <v>996</v>
      </c>
      <c r="H780" s="58" t="s">
        <v>11</v>
      </c>
      <c r="I780" s="58" t="s">
        <v>11</v>
      </c>
      <c r="J780" s="58" t="b">
        <f>IF(COUNTIFS('Player 2 Rounds'!A:A,Player_1[[#This Row],[Tournament]],'Player 2 Rounds'!C:C,Player_1[[#This Row],[Date]])&gt;0,TRUE(),FALSE())</f>
        <v>0</v>
      </c>
      <c r="K780" s="58" t="b">
        <f>IF(COUNTIFS('Player 2 Rounds'!A:A,Player_1[[#This Row],[Tournament]],'Player 2 Rounds'!C:C,Player_1[[#This Row],[Date]],'Player 2 Rounds'!D:D,Player_1[[#This Row],[Division]])&gt;0,TRUE(),FALSE())</f>
        <v>0</v>
      </c>
      <c r="L780" s="58" t="str">
        <f>RIGHT(Player_1[[#This Row],[Date]],4)</f>
        <v>2011</v>
      </c>
      <c r="M780" s="58" t="str">
        <f>LEFT(Player_1[[#This Row],[Date]],FIND("-",Player_1[[#This Row],[Date]],1)-1)</f>
        <v>15</v>
      </c>
      <c r="N780" s="58" t="str">
        <f>MID(Player_1[[#This Row],[Date]],FIND("-",Player_1[[#This Row],[Date]],1)+1,3)</f>
        <v>Jul</v>
      </c>
      <c r="O780" s="5">
        <f>DATEVALUE(Player_1[[#This Row],[Month]]&amp;" "&amp;Player_1[[#This Row],[Day]]&amp;", "&amp;Player_1[[#This Row],[Year]])</f>
        <v>40739</v>
      </c>
      <c r="P780" s="58">
        <f>COUNTIFS(A:A,Player_1[[#This Row],[Tournament]],E:E,Player_1[[#This Row],[Round]])</f>
        <v>1</v>
      </c>
      <c r="Q780" s="58" t="str">
        <f t="shared" si="12"/>
        <v>2011 King of the Lake</v>
      </c>
      <c r="R780" s="58">
        <f>SUMIFS('Player 2 Rounds'!F:F,'Player 2 Rounds'!Q:Q,Q780,'Player 2 Rounds'!E:E,E780)</f>
        <v>0</v>
      </c>
      <c r="S780" s="58">
        <f>IF(AND(Player_1[[#This Row],[Opponent Score]]&gt;0,Player_1[[#This Row],[Opponent Score]]&gt;Player_1[[#This Row],[Score]],K:K=TRUE())=TRUE(),1,0)</f>
        <v>0</v>
      </c>
    </row>
    <row r="781" spans="1:19" x14ac:dyDescent="0.25">
      <c r="A781" s="58" t="s">
        <v>347</v>
      </c>
      <c r="B781" s="58" t="s">
        <v>9</v>
      </c>
      <c r="C781" s="58" t="s">
        <v>348</v>
      </c>
      <c r="D781" s="58" t="s">
        <v>17</v>
      </c>
      <c r="E781" s="58">
        <v>3</v>
      </c>
      <c r="F781">
        <v>60</v>
      </c>
      <c r="G781">
        <v>1007</v>
      </c>
      <c r="H781" s="58" t="s">
        <v>11</v>
      </c>
      <c r="I781" s="58" t="s">
        <v>11</v>
      </c>
      <c r="J781" s="58" t="b">
        <f>IF(COUNTIFS('Player 2 Rounds'!A:A,Player_1[[#This Row],[Tournament]],'Player 2 Rounds'!C:C,Player_1[[#This Row],[Date]])&gt;0,TRUE(),FALSE())</f>
        <v>1</v>
      </c>
      <c r="K781" s="58" t="b">
        <f>IF(COUNTIFS('Player 2 Rounds'!A:A,Player_1[[#This Row],[Tournament]],'Player 2 Rounds'!C:C,Player_1[[#This Row],[Date]],'Player 2 Rounds'!D:D,Player_1[[#This Row],[Division]])&gt;0,TRUE(),FALSE())</f>
        <v>1</v>
      </c>
      <c r="L781" s="58" t="str">
        <f>RIGHT(Player_1[[#This Row],[Date]],4)</f>
        <v>2018</v>
      </c>
      <c r="M781" s="58" t="str">
        <f>LEFT(Player_1[[#This Row],[Date]],FIND("-",Player_1[[#This Row],[Date]],1)-1)</f>
        <v>24</v>
      </c>
      <c r="N781" s="58" t="str">
        <f>MID(Player_1[[#This Row],[Date]],FIND("-",Player_1[[#This Row],[Date]],1)+1,3)</f>
        <v>Aug</v>
      </c>
      <c r="O781" s="5">
        <f>DATEVALUE(Player_1[[#This Row],[Month]]&amp;" "&amp;Player_1[[#This Row],[Day]]&amp;", "&amp;Player_1[[#This Row],[Year]])</f>
        <v>43336</v>
      </c>
      <c r="P781" s="58">
        <f>COUNTIFS(A:A,Player_1[[#This Row],[Tournament]],E:E,Player_1[[#This Row],[Round]])</f>
        <v>5</v>
      </c>
      <c r="Q781" s="58" t="str">
        <f t="shared" si="12"/>
        <v>2018 DGPT - MVP Open at Maple Hill</v>
      </c>
      <c r="R781" s="58">
        <f>SUMIFS('Player 2 Rounds'!F:F,'Player 2 Rounds'!Q:Q,Q781,'Player 2 Rounds'!E:E,E781)</f>
        <v>51</v>
      </c>
      <c r="S781" s="58">
        <f>IF(AND(Player_1[[#This Row],[Opponent Score]]&gt;0,Player_1[[#This Row],[Opponent Score]]&gt;Player_1[[#This Row],[Score]],K:K=TRUE())=TRUE(),1,0)</f>
        <v>0</v>
      </c>
    </row>
    <row r="782" spans="1:19" x14ac:dyDescent="0.25">
      <c r="A782" s="58" t="s">
        <v>833</v>
      </c>
      <c r="B782" s="58" t="s">
        <v>9</v>
      </c>
      <c r="C782" s="58" t="s">
        <v>834</v>
      </c>
      <c r="D782" s="58" t="s">
        <v>17</v>
      </c>
      <c r="E782" s="58">
        <v>3</v>
      </c>
      <c r="F782">
        <v>47</v>
      </c>
      <c r="G782">
        <v>1068</v>
      </c>
      <c r="H782" s="58" t="s">
        <v>11</v>
      </c>
      <c r="I782" s="58" t="s">
        <v>11</v>
      </c>
      <c r="J782" s="58" t="b">
        <f>IF(COUNTIFS('Player 2 Rounds'!A:A,Player_1[[#This Row],[Tournament]],'Player 2 Rounds'!C:C,Player_1[[#This Row],[Date]])&gt;0,TRUE(),FALSE())</f>
        <v>0</v>
      </c>
      <c r="K782" s="58" t="b">
        <f>IF(COUNTIFS('Player 2 Rounds'!A:A,Player_1[[#This Row],[Tournament]],'Player 2 Rounds'!C:C,Player_1[[#This Row],[Date]],'Player 2 Rounds'!D:D,Player_1[[#This Row],[Division]])&gt;0,TRUE(),FALSE())</f>
        <v>0</v>
      </c>
      <c r="L782" s="58" t="str">
        <f>RIGHT(Player_1[[#This Row],[Date]],4)</f>
        <v>2018</v>
      </c>
      <c r="M782" s="58" t="str">
        <f>LEFT(Player_1[[#This Row],[Date]],FIND("-",Player_1[[#This Row],[Date]],1)-1)</f>
        <v>28</v>
      </c>
      <c r="N782" s="58" t="str">
        <f>MID(Player_1[[#This Row],[Date]],FIND("-",Player_1[[#This Row],[Date]],1)+1,3)</f>
        <v>Jun</v>
      </c>
      <c r="O782" s="5">
        <f>DATEVALUE(Player_1[[#This Row],[Month]]&amp;" "&amp;Player_1[[#This Row],[Day]]&amp;", "&amp;Player_1[[#This Row],[Year]])</f>
        <v>43279</v>
      </c>
      <c r="P782" s="58">
        <f>COUNTIFS(A:A,Player_1[[#This Row],[Tournament]],E:E,Player_1[[#This Row],[Round]])</f>
        <v>1</v>
      </c>
      <c r="Q782" s="58" t="str">
        <f t="shared" si="12"/>
        <v>2018 Latitude 64 Tyyni Sponsored by Dynamic Discs</v>
      </c>
      <c r="R782" s="58">
        <f>SUMIFS('Player 2 Rounds'!F:F,'Player 2 Rounds'!Q:Q,Q782,'Player 2 Rounds'!E:E,E782)</f>
        <v>0</v>
      </c>
      <c r="S782" s="58">
        <f>IF(AND(Player_1[[#This Row],[Opponent Score]]&gt;0,Player_1[[#This Row],[Opponent Score]]&gt;Player_1[[#This Row],[Score]],K:K=TRUE())=TRUE(),1,0)</f>
        <v>0</v>
      </c>
    </row>
    <row r="783" spans="1:19" x14ac:dyDescent="0.25">
      <c r="A783" s="58" t="s">
        <v>831</v>
      </c>
      <c r="B783" s="58" t="s">
        <v>14</v>
      </c>
      <c r="C783" s="58" t="s">
        <v>832</v>
      </c>
      <c r="D783" s="58" t="s">
        <v>17</v>
      </c>
      <c r="E783" s="58">
        <v>3</v>
      </c>
      <c r="F783">
        <v>47</v>
      </c>
      <c r="G783">
        <v>1039</v>
      </c>
      <c r="H783" s="58" t="s">
        <v>11</v>
      </c>
      <c r="I783" s="58" t="s">
        <v>11</v>
      </c>
      <c r="J783" s="58" t="b">
        <f>IF(COUNTIFS('Player 2 Rounds'!A:A,Player_1[[#This Row],[Tournament]],'Player 2 Rounds'!C:C,Player_1[[#This Row],[Date]])&gt;0,TRUE(),FALSE())</f>
        <v>0</v>
      </c>
      <c r="K783" s="58" t="b">
        <f>IF(COUNTIFS('Player 2 Rounds'!A:A,Player_1[[#This Row],[Tournament]],'Player 2 Rounds'!C:C,Player_1[[#This Row],[Date]],'Player 2 Rounds'!D:D,Player_1[[#This Row],[Division]])&gt;0,TRUE(),FALSE())</f>
        <v>0</v>
      </c>
      <c r="L783" s="58" t="str">
        <f>RIGHT(Player_1[[#This Row],[Date]],4)</f>
        <v>2012</v>
      </c>
      <c r="M783" s="58" t="str">
        <f>LEFT(Player_1[[#This Row],[Date]],FIND("-",Player_1[[#This Row],[Date]],1)-1)</f>
        <v>28</v>
      </c>
      <c r="N783" s="58" t="str">
        <f>MID(Player_1[[#This Row],[Date]],FIND("-",Player_1[[#This Row],[Date]],1)+1,3)</f>
        <v>Jan</v>
      </c>
      <c r="O783" s="5">
        <f>DATEVALUE(Player_1[[#This Row],[Month]]&amp;" "&amp;Player_1[[#This Row],[Day]]&amp;", "&amp;Player_1[[#This Row],[Year]])</f>
        <v>40936</v>
      </c>
      <c r="P783" s="58">
        <f>COUNTIFS(A:A,Player_1[[#This Row],[Tournament]],E:E,Player_1[[#This Row],[Round]])</f>
        <v>1</v>
      </c>
      <c r="Q783" s="58" t="str">
        <f t="shared" si="12"/>
        <v>2012 11th Annual SW Florida Open</v>
      </c>
      <c r="R783" s="58">
        <f>SUMIFS('Player 2 Rounds'!F:F,'Player 2 Rounds'!Q:Q,Q783,'Player 2 Rounds'!E:E,E783)</f>
        <v>0</v>
      </c>
      <c r="S783" s="58">
        <f>IF(AND(Player_1[[#This Row],[Opponent Score]]&gt;0,Player_1[[#This Row],[Opponent Score]]&gt;Player_1[[#This Row],[Score]],K:K=TRUE())=TRUE(),1,0)</f>
        <v>0</v>
      </c>
    </row>
    <row r="784" spans="1:19" x14ac:dyDescent="0.25">
      <c r="A784" s="58" t="s">
        <v>141</v>
      </c>
      <c r="B784" s="58" t="s">
        <v>13</v>
      </c>
      <c r="C784" s="58" t="s">
        <v>142</v>
      </c>
      <c r="D784" s="58" t="s">
        <v>17</v>
      </c>
      <c r="E784" s="58">
        <v>3</v>
      </c>
      <c r="F784">
        <v>53</v>
      </c>
      <c r="G784">
        <v>1028</v>
      </c>
      <c r="H784" s="58" t="s">
        <v>11</v>
      </c>
      <c r="I784" s="58" t="s">
        <v>11</v>
      </c>
      <c r="J784" s="58" t="b">
        <f>IF(COUNTIFS('Player 2 Rounds'!A:A,Player_1[[#This Row],[Tournament]],'Player 2 Rounds'!C:C,Player_1[[#This Row],[Date]])&gt;0,TRUE(),FALSE())</f>
        <v>1</v>
      </c>
      <c r="K784" s="58" t="b">
        <f>IF(COUNTIFS('Player 2 Rounds'!A:A,Player_1[[#This Row],[Tournament]],'Player 2 Rounds'!C:C,Player_1[[#This Row],[Date]],'Player 2 Rounds'!D:D,Player_1[[#This Row],[Division]])&gt;0,TRUE(),FALSE())</f>
        <v>1</v>
      </c>
      <c r="L784" s="58" t="str">
        <f>RIGHT(Player_1[[#This Row],[Date]],4)</f>
        <v>2011</v>
      </c>
      <c r="M784" s="58" t="str">
        <f>LEFT(Player_1[[#This Row],[Date]],FIND("-",Player_1[[#This Row],[Date]],1)-1)</f>
        <v>23</v>
      </c>
      <c r="N784" s="58" t="str">
        <f>MID(Player_1[[#This Row],[Date]],FIND("-",Player_1[[#This Row],[Date]],1)+1,3)</f>
        <v>Sep</v>
      </c>
      <c r="O784" s="5">
        <f>DATEVALUE(Player_1[[#This Row],[Month]]&amp;" "&amp;Player_1[[#This Row],[Day]]&amp;", "&amp;Player_1[[#This Row],[Year]])</f>
        <v>40809</v>
      </c>
      <c r="P784" s="58">
        <f>COUNTIFS(A:A,Player_1[[#This Row],[Tournament]],E:E,Player_1[[#This Row],[Round]])</f>
        <v>1</v>
      </c>
      <c r="Q784" s="58" t="str">
        <f t="shared" si="12"/>
        <v>2011 The PDGA Championship</v>
      </c>
      <c r="R784" s="58">
        <f>SUMIFS('Player 2 Rounds'!F:F,'Player 2 Rounds'!Q:Q,Q784,'Player 2 Rounds'!E:E,E784)</f>
        <v>51</v>
      </c>
      <c r="S784" s="58">
        <f>IF(AND(Player_1[[#This Row],[Opponent Score]]&gt;0,Player_1[[#This Row],[Opponent Score]]&gt;Player_1[[#This Row],[Score]],K:K=TRUE())=TRUE(),1,0)</f>
        <v>0</v>
      </c>
    </row>
    <row r="785" spans="1:19" x14ac:dyDescent="0.25">
      <c r="A785" s="58" t="s">
        <v>801</v>
      </c>
      <c r="B785" s="58" t="s">
        <v>14</v>
      </c>
      <c r="C785" s="58" t="s">
        <v>802</v>
      </c>
      <c r="D785" s="58" t="s">
        <v>17</v>
      </c>
      <c r="E785" s="58">
        <v>3</v>
      </c>
      <c r="F785">
        <v>69</v>
      </c>
      <c r="G785">
        <v>1020</v>
      </c>
      <c r="H785" s="58" t="s">
        <v>11</v>
      </c>
      <c r="I785" s="58" t="s">
        <v>11</v>
      </c>
      <c r="J785" s="58" t="b">
        <f>IF(COUNTIFS('Player 2 Rounds'!A:A,Player_1[[#This Row],[Tournament]],'Player 2 Rounds'!C:C,Player_1[[#This Row],[Date]])&gt;0,TRUE(),FALSE())</f>
        <v>0</v>
      </c>
      <c r="K785" s="58" t="b">
        <f>IF(COUNTIFS('Player 2 Rounds'!A:A,Player_1[[#This Row],[Tournament]],'Player 2 Rounds'!C:C,Player_1[[#This Row],[Date]],'Player 2 Rounds'!D:D,Player_1[[#This Row],[Division]])&gt;0,TRUE(),FALSE())</f>
        <v>0</v>
      </c>
      <c r="L785" s="58" t="str">
        <f>RIGHT(Player_1[[#This Row],[Date]],4)</f>
        <v>2011</v>
      </c>
      <c r="M785" s="58" t="str">
        <f>LEFT(Player_1[[#This Row],[Date]],FIND("-",Player_1[[#This Row],[Date]],1)-1)</f>
        <v>23</v>
      </c>
      <c r="N785" s="58" t="str">
        <f>MID(Player_1[[#This Row],[Date]],FIND("-",Player_1[[#This Row],[Date]],1)+1,3)</f>
        <v>Jul</v>
      </c>
      <c r="O785" s="5">
        <f>DATEVALUE(Player_1[[#This Row],[Month]]&amp;" "&amp;Player_1[[#This Row],[Day]]&amp;", "&amp;Player_1[[#This Row],[Year]])</f>
        <v>40747</v>
      </c>
      <c r="P785" s="58">
        <f>COUNTIFS(A:A,Player_1[[#This Row],[Tournament]],E:E,Player_1[[#This Row],[Round]])</f>
        <v>1</v>
      </c>
      <c r="Q785" s="58" t="str">
        <f t="shared" si="12"/>
        <v>2011 San Francisco Safari</v>
      </c>
      <c r="R785" s="58">
        <f>SUMIFS('Player 2 Rounds'!F:F,'Player 2 Rounds'!Q:Q,Q785,'Player 2 Rounds'!E:E,E785)</f>
        <v>0</v>
      </c>
      <c r="S785" s="58">
        <f>IF(AND(Player_1[[#This Row],[Opponent Score]]&gt;0,Player_1[[#This Row],[Opponent Score]]&gt;Player_1[[#This Row],[Score]],K:K=TRUE())=TRUE(),1,0)</f>
        <v>0</v>
      </c>
    </row>
    <row r="786" spans="1:19" x14ac:dyDescent="0.25">
      <c r="A786" s="58" t="s">
        <v>341</v>
      </c>
      <c r="B786" s="58" t="s">
        <v>58</v>
      </c>
      <c r="C786" s="58" t="s">
        <v>342</v>
      </c>
      <c r="D786" s="58" t="s">
        <v>17</v>
      </c>
      <c r="E786" s="58">
        <v>3</v>
      </c>
      <c r="F786">
        <v>54</v>
      </c>
      <c r="G786">
        <v>1040</v>
      </c>
      <c r="H786" s="58" t="s">
        <v>11</v>
      </c>
      <c r="I786" s="58" t="s">
        <v>11</v>
      </c>
      <c r="J786" s="58" t="b">
        <f>IF(COUNTIFS('Player 2 Rounds'!A:A,Player_1[[#This Row],[Tournament]],'Player 2 Rounds'!C:C,Player_1[[#This Row],[Date]])&gt;0,TRUE(),FALSE())</f>
        <v>1</v>
      </c>
      <c r="K786" s="58" t="b">
        <f>IF(COUNTIFS('Player 2 Rounds'!A:A,Player_1[[#This Row],[Tournament]],'Player 2 Rounds'!C:C,Player_1[[#This Row],[Date]],'Player 2 Rounds'!D:D,Player_1[[#This Row],[Division]])&gt;0,TRUE(),FALSE())</f>
        <v>1</v>
      </c>
      <c r="L786" s="58" t="str">
        <f>RIGHT(Player_1[[#This Row],[Date]],4)</f>
        <v>2018</v>
      </c>
      <c r="M786" s="58" t="str">
        <f>LEFT(Player_1[[#This Row],[Date]],FIND("-",Player_1[[#This Row],[Date]],1)-1)</f>
        <v>18</v>
      </c>
      <c r="N786" s="58" t="str">
        <f>MID(Player_1[[#This Row],[Date]],FIND("-",Player_1[[#This Row],[Date]],1)+1,3)</f>
        <v>May</v>
      </c>
      <c r="O786" s="5">
        <f>DATEVALUE(Player_1[[#This Row],[Month]]&amp;" "&amp;Player_1[[#This Row],[Day]]&amp;", "&amp;Player_1[[#This Row],[Year]])</f>
        <v>43238</v>
      </c>
      <c r="P786" s="58">
        <f>COUNTIFS(A:A,Player_1[[#This Row],[Tournament]],E:E,Player_1[[#This Row],[Round]])</f>
        <v>2</v>
      </c>
      <c r="Q786" s="58" t="str">
        <f t="shared" si="12"/>
        <v>2018 Santa Cruz Masters Cup presented by Innova - National Tour</v>
      </c>
      <c r="R786" s="58">
        <f>SUMIFS('Player 2 Rounds'!F:F,'Player 2 Rounds'!Q:Q,Q786,'Player 2 Rounds'!E:E,E786)</f>
        <v>50</v>
      </c>
      <c r="S786" s="58">
        <f>IF(AND(Player_1[[#This Row],[Opponent Score]]&gt;0,Player_1[[#This Row],[Opponent Score]]&gt;Player_1[[#This Row],[Score]],K:K=TRUE())=TRUE(),1,0)</f>
        <v>0</v>
      </c>
    </row>
    <row r="787" spans="1:19" x14ac:dyDescent="0.25">
      <c r="A787" s="58" t="s">
        <v>822</v>
      </c>
      <c r="B787" s="58" t="s">
        <v>14</v>
      </c>
      <c r="C787" s="58" t="s">
        <v>262</v>
      </c>
      <c r="D787" s="58" t="s">
        <v>17</v>
      </c>
      <c r="E787" s="58">
        <v>3</v>
      </c>
      <c r="F787">
        <v>58</v>
      </c>
      <c r="G787">
        <v>1054</v>
      </c>
      <c r="H787" s="58" t="s">
        <v>11</v>
      </c>
      <c r="I787" s="58" t="s">
        <v>11</v>
      </c>
      <c r="J787" s="58" t="b">
        <f>IF(COUNTIFS('Player 2 Rounds'!A:A,Player_1[[#This Row],[Tournament]],'Player 2 Rounds'!C:C,Player_1[[#This Row],[Date]])&gt;0,TRUE(),FALSE())</f>
        <v>0</v>
      </c>
      <c r="K787" s="58" t="b">
        <f>IF(COUNTIFS('Player 2 Rounds'!A:A,Player_1[[#This Row],[Tournament]],'Player 2 Rounds'!C:C,Player_1[[#This Row],[Date]],'Player 2 Rounds'!D:D,Player_1[[#This Row],[Division]])&gt;0,TRUE(),FALSE())</f>
        <v>0</v>
      </c>
      <c r="L787" s="58" t="str">
        <f>RIGHT(Player_1[[#This Row],[Date]],4)</f>
        <v>2012</v>
      </c>
      <c r="M787" s="58" t="str">
        <f>LEFT(Player_1[[#This Row],[Date]],FIND("-",Player_1[[#This Row],[Date]],1)-1)</f>
        <v>24</v>
      </c>
      <c r="N787" s="58" t="str">
        <f>MID(Player_1[[#This Row],[Date]],FIND("-",Player_1[[#This Row],[Date]],1)+1,3)</f>
        <v>Mar</v>
      </c>
      <c r="O787" s="5">
        <f>DATEVALUE(Player_1[[#This Row],[Month]]&amp;" "&amp;Player_1[[#This Row],[Day]]&amp;", "&amp;Player_1[[#This Row],[Year]])</f>
        <v>40992</v>
      </c>
      <c r="P787" s="58">
        <f>COUNTIFS(A:A,Player_1[[#This Row],[Tournament]],E:E,Player_1[[#This Row],[Round]])</f>
        <v>1</v>
      </c>
      <c r="Q787" s="58" t="str">
        <f t="shared" si="12"/>
        <v>2012 Carolina Clash presented by Dynamic Discs</v>
      </c>
      <c r="R787" s="58">
        <f>SUMIFS('Player 2 Rounds'!F:F,'Player 2 Rounds'!Q:Q,Q787,'Player 2 Rounds'!E:E,E787)</f>
        <v>0</v>
      </c>
      <c r="S787" s="58">
        <f>IF(AND(Player_1[[#This Row],[Opponent Score]]&gt;0,Player_1[[#This Row],[Opponent Score]]&gt;Player_1[[#This Row],[Score]],K:K=TRUE())=TRUE(),1,0)</f>
        <v>0</v>
      </c>
    </row>
    <row r="788" spans="1:19" x14ac:dyDescent="0.25">
      <c r="A788" s="58" t="s">
        <v>576</v>
      </c>
      <c r="B788" s="58" t="s">
        <v>58</v>
      </c>
      <c r="C788" s="58" t="s">
        <v>577</v>
      </c>
      <c r="D788" s="58" t="s">
        <v>17</v>
      </c>
      <c r="E788" s="58">
        <v>3</v>
      </c>
      <c r="F788">
        <v>65</v>
      </c>
      <c r="G788">
        <v>1043</v>
      </c>
      <c r="H788" s="58" t="s">
        <v>11</v>
      </c>
      <c r="I788" s="58" t="s">
        <v>11</v>
      </c>
      <c r="J788" s="58" t="b">
        <f>IF(COUNTIFS('Player 2 Rounds'!A:A,Player_1[[#This Row],[Tournament]],'Player 2 Rounds'!C:C,Player_1[[#This Row],[Date]])&gt;0,TRUE(),FALSE())</f>
        <v>1</v>
      </c>
      <c r="K788" s="58" t="b">
        <f>IF(COUNTIFS('Player 2 Rounds'!A:A,Player_1[[#This Row],[Tournament]],'Player 2 Rounds'!C:C,Player_1[[#This Row],[Date]],'Player 2 Rounds'!D:D,Player_1[[#This Row],[Division]])&gt;0,TRUE(),FALSE())</f>
        <v>1</v>
      </c>
      <c r="L788" s="58" t="str">
        <f>RIGHT(Player_1[[#This Row],[Date]],4)</f>
        <v>2021</v>
      </c>
      <c r="M788" s="58" t="str">
        <f>LEFT(Player_1[[#This Row],[Date]],FIND("-",Player_1[[#This Row],[Date]],1)-1)</f>
        <v>5</v>
      </c>
      <c r="N788" s="58" t="str">
        <f>MID(Player_1[[#This Row],[Date]],FIND("-",Player_1[[#This Row],[Date]],1)+1,3)</f>
        <v>Aug</v>
      </c>
      <c r="O788" s="5">
        <f>DATEVALUE(Player_1[[#This Row],[Month]]&amp;" "&amp;Player_1[[#This Row],[Day]]&amp;", "&amp;Player_1[[#This Row],[Year]])</f>
        <v>44413</v>
      </c>
      <c r="P788" s="58">
        <f>COUNTIFS(A:A,Player_1[[#This Row],[Tournament]],E:E,Player_1[[#This Row],[Round]])</f>
        <v>1</v>
      </c>
      <c r="Q788" s="58" t="str">
        <f t="shared" si="12"/>
        <v>2021 DGPT - Discraft Ledgestone Insurance Open presented by GRIPeq</v>
      </c>
      <c r="R788" s="58">
        <f>SUMIFS('Player 2 Rounds'!F:F,'Player 2 Rounds'!Q:Q,Q788,'Player 2 Rounds'!E:E,E788)</f>
        <v>70</v>
      </c>
      <c r="S788" s="58">
        <f>IF(AND(Player_1[[#This Row],[Opponent Score]]&gt;0,Player_1[[#This Row],[Opponent Score]]&gt;Player_1[[#This Row],[Score]],K:K=TRUE())=TRUE(),1,0)</f>
        <v>1</v>
      </c>
    </row>
    <row r="789" spans="1:19" x14ac:dyDescent="0.25">
      <c r="A789" s="58" t="s">
        <v>570</v>
      </c>
      <c r="B789" s="58" t="s">
        <v>58</v>
      </c>
      <c r="C789" s="58" t="s">
        <v>571</v>
      </c>
      <c r="D789" s="58" t="s">
        <v>17</v>
      </c>
      <c r="E789" s="58">
        <v>3</v>
      </c>
      <c r="F789">
        <v>60</v>
      </c>
      <c r="G789">
        <v>1040</v>
      </c>
      <c r="H789" s="58" t="s">
        <v>11</v>
      </c>
      <c r="I789" s="58" t="s">
        <v>11</v>
      </c>
      <c r="J789" s="58" t="b">
        <f>IF(COUNTIFS('Player 2 Rounds'!A:A,Player_1[[#This Row],[Tournament]],'Player 2 Rounds'!C:C,Player_1[[#This Row],[Date]])&gt;0,TRUE(),FALSE())</f>
        <v>1</v>
      </c>
      <c r="K789" s="58" t="b">
        <f>IF(COUNTIFS('Player 2 Rounds'!A:A,Player_1[[#This Row],[Tournament]],'Player 2 Rounds'!C:C,Player_1[[#This Row],[Date]],'Player 2 Rounds'!D:D,Player_1[[#This Row],[Division]])&gt;0,TRUE(),FALSE())</f>
        <v>1</v>
      </c>
      <c r="L789" s="58" t="str">
        <f>RIGHT(Player_1[[#This Row],[Date]],4)</f>
        <v>2021</v>
      </c>
      <c r="M789" s="58" t="str">
        <f>LEFT(Player_1[[#This Row],[Date]],FIND("-",Player_1[[#This Row],[Date]],1)-1)</f>
        <v>13</v>
      </c>
      <c r="N789" s="58" t="str">
        <f>MID(Player_1[[#This Row],[Date]],FIND("-",Player_1[[#This Row],[Date]],1)+1,3)</f>
        <v>Aug</v>
      </c>
      <c r="O789" s="5">
        <f>DATEVALUE(Player_1[[#This Row],[Month]]&amp;" "&amp;Player_1[[#This Row],[Day]]&amp;", "&amp;Player_1[[#This Row],[Year]])</f>
        <v>44421</v>
      </c>
      <c r="P789" s="58">
        <f>COUNTIFS(A:A,Player_1[[#This Row],[Tournament]],E:E,Player_1[[#This Row],[Round]])</f>
        <v>2</v>
      </c>
      <c r="Q789" s="58" t="str">
        <f t="shared" si="12"/>
        <v>2021 DGPT - Idlewild Open presented by Dynamic Discs &amp; The Nati</v>
      </c>
      <c r="R789" s="58">
        <f>SUMIFS('Player 2 Rounds'!F:F,'Player 2 Rounds'!Q:Q,Q789,'Player 2 Rounds'!E:E,E789)</f>
        <v>65</v>
      </c>
      <c r="S789" s="58">
        <f>IF(AND(Player_1[[#This Row],[Opponent Score]]&gt;0,Player_1[[#This Row],[Opponent Score]]&gt;Player_1[[#This Row],[Score]],K:K=TRUE())=TRUE(),1,0)</f>
        <v>1</v>
      </c>
    </row>
    <row r="790" spans="1:19" x14ac:dyDescent="0.25">
      <c r="A790" s="58" t="s">
        <v>572</v>
      </c>
      <c r="B790" s="58" t="s">
        <v>58</v>
      </c>
      <c r="C790" s="58" t="s">
        <v>573</v>
      </c>
      <c r="D790" s="58" t="s">
        <v>17</v>
      </c>
      <c r="E790" s="58">
        <v>3</v>
      </c>
      <c r="F790">
        <v>54</v>
      </c>
      <c r="G790">
        <v>1059</v>
      </c>
      <c r="H790" s="58" t="s">
        <v>11</v>
      </c>
      <c r="I790" s="58" t="s">
        <v>11</v>
      </c>
      <c r="J790" s="58" t="b">
        <f>IF(COUNTIFS('Player 2 Rounds'!A:A,Player_1[[#This Row],[Tournament]],'Player 2 Rounds'!C:C,Player_1[[#This Row],[Date]])&gt;0,TRUE(),FALSE())</f>
        <v>1</v>
      </c>
      <c r="K790" s="58" t="b">
        <f>IF(COUNTIFS('Player 2 Rounds'!A:A,Player_1[[#This Row],[Tournament]],'Player 2 Rounds'!C:C,Player_1[[#This Row],[Date]],'Player 2 Rounds'!D:D,Player_1[[#This Row],[Division]])&gt;0,TRUE(),FALSE())</f>
        <v>1</v>
      </c>
      <c r="L790" s="58" t="str">
        <f>RIGHT(Player_1[[#This Row],[Date]],4)</f>
        <v>2021</v>
      </c>
      <c r="M790" s="58" t="str">
        <f>LEFT(Player_1[[#This Row],[Date]],FIND("-",Player_1[[#This Row],[Date]],1)-1)</f>
        <v>30</v>
      </c>
      <c r="N790" s="58" t="str">
        <f>MID(Player_1[[#This Row],[Date]],FIND("-",Player_1[[#This Row],[Date]],1)+1,3)</f>
        <v>Jul</v>
      </c>
      <c r="O790" s="5">
        <f>DATEVALUE(Player_1[[#This Row],[Month]]&amp;" "&amp;Player_1[[#This Row],[Day]]&amp;", "&amp;Player_1[[#This Row],[Year]])</f>
        <v>44407</v>
      </c>
      <c r="P790" s="58">
        <f>COUNTIFS(A:A,Player_1[[#This Row],[Tournament]],E:E,Player_1[[#This Row],[Round]])</f>
        <v>2</v>
      </c>
      <c r="Q790" s="58" t="str">
        <f t="shared" si="12"/>
        <v>2021 DGPT - The Preserve Championship designed by Leiviska Disc Golf</v>
      </c>
      <c r="R790" s="58">
        <f>SUMIFS('Player 2 Rounds'!F:F,'Player 2 Rounds'!Q:Q,Q790,'Player 2 Rounds'!E:E,E790)</f>
        <v>54</v>
      </c>
      <c r="S790" s="58">
        <f>IF(AND(Player_1[[#This Row],[Opponent Score]]&gt;0,Player_1[[#This Row],[Opponent Score]]&gt;Player_1[[#This Row],[Score]],K:K=TRUE())=TRUE(),1,0)</f>
        <v>0</v>
      </c>
    </row>
    <row r="791" spans="1:19" x14ac:dyDescent="0.25">
      <c r="A791" s="58" t="s">
        <v>545</v>
      </c>
      <c r="B791" s="58" t="s">
        <v>58</v>
      </c>
      <c r="C791" s="58" t="s">
        <v>15</v>
      </c>
      <c r="D791" s="58" t="s">
        <v>17</v>
      </c>
      <c r="E791" s="58">
        <v>3</v>
      </c>
      <c r="F791">
        <v>58</v>
      </c>
      <c r="G791">
        <v>1032</v>
      </c>
      <c r="H791" s="58" t="s">
        <v>11</v>
      </c>
      <c r="I791" s="58" t="s">
        <v>11</v>
      </c>
      <c r="J791" s="58" t="b">
        <f>IF(COUNTIFS('Player 2 Rounds'!A:A,Player_1[[#This Row],[Tournament]],'Player 2 Rounds'!C:C,Player_1[[#This Row],[Date]])&gt;0,TRUE(),FALSE())</f>
        <v>1</v>
      </c>
      <c r="K791" s="58" t="b">
        <f>IF(COUNTIFS('Player 2 Rounds'!A:A,Player_1[[#This Row],[Tournament]],'Player 2 Rounds'!C:C,Player_1[[#This Row],[Date]],'Player 2 Rounds'!D:D,Player_1[[#This Row],[Division]])&gt;0,TRUE(),FALSE())</f>
        <v>1</v>
      </c>
      <c r="L791" s="58" t="str">
        <f>RIGHT(Player_1[[#This Row],[Date]],4)</f>
        <v>2021</v>
      </c>
      <c r="M791" s="58" t="str">
        <f>LEFT(Player_1[[#This Row],[Date]],FIND("-",Player_1[[#This Row],[Date]],1)-1)</f>
        <v>23</v>
      </c>
      <c r="N791" s="58" t="str">
        <f>MID(Player_1[[#This Row],[Date]],FIND("-",Player_1[[#This Row],[Date]],1)+1,3)</f>
        <v>Jul</v>
      </c>
      <c r="O791" s="5">
        <f>DATEVALUE(Player_1[[#This Row],[Month]]&amp;" "&amp;Player_1[[#This Row],[Day]]&amp;", "&amp;Player_1[[#This Row],[Year]])</f>
        <v>44400</v>
      </c>
      <c r="P791" s="58">
        <f>COUNTIFS(A:A,Player_1[[#This Row],[Tournament]],E:E,Player_1[[#This Row],[Round]])</f>
        <v>2</v>
      </c>
      <c r="Q791" s="58" t="str">
        <f t="shared" si="12"/>
        <v>2021 DGPT - Discraft's Great Lakes Open</v>
      </c>
      <c r="R791" s="58">
        <f>SUMIFS('Player 2 Rounds'!F:F,'Player 2 Rounds'!Q:Q,Q791,'Player 2 Rounds'!E:E,E791)</f>
        <v>56</v>
      </c>
      <c r="S791" s="58">
        <f>IF(AND(Player_1[[#This Row],[Opponent Score]]&gt;0,Player_1[[#This Row],[Opponent Score]]&gt;Player_1[[#This Row],[Score]],K:K=TRUE())=TRUE(),1,0)</f>
        <v>0</v>
      </c>
    </row>
    <row r="792" spans="1:19" x14ac:dyDescent="0.25">
      <c r="A792" s="58" t="s">
        <v>884</v>
      </c>
      <c r="B792" s="58" t="s">
        <v>14</v>
      </c>
      <c r="C792" s="58" t="s">
        <v>152</v>
      </c>
      <c r="D792" s="58" t="s">
        <v>17</v>
      </c>
      <c r="E792" s="58">
        <v>3</v>
      </c>
      <c r="F792">
        <v>67</v>
      </c>
      <c r="G792">
        <v>1004</v>
      </c>
      <c r="H792" s="58" t="s">
        <v>11</v>
      </c>
      <c r="I792" s="58" t="s">
        <v>11</v>
      </c>
      <c r="J792" s="58" t="b">
        <f>IF(COUNTIFS('Player 2 Rounds'!A:A,Player_1[[#This Row],[Tournament]],'Player 2 Rounds'!C:C,Player_1[[#This Row],[Date]])&gt;0,TRUE(),FALSE())</f>
        <v>0</v>
      </c>
      <c r="K792" s="58" t="b">
        <f>IF(COUNTIFS('Player 2 Rounds'!A:A,Player_1[[#This Row],[Tournament]],'Player 2 Rounds'!C:C,Player_1[[#This Row],[Date]],'Player 2 Rounds'!D:D,Player_1[[#This Row],[Division]])&gt;0,TRUE(),FALSE())</f>
        <v>0</v>
      </c>
      <c r="L792" s="58" t="str">
        <f>RIGHT(Player_1[[#This Row],[Date]],4)</f>
        <v>2010</v>
      </c>
      <c r="M792" s="58" t="str">
        <f>LEFT(Player_1[[#This Row],[Date]],FIND("-",Player_1[[#This Row],[Date]],1)-1)</f>
        <v>17</v>
      </c>
      <c r="N792" s="58" t="str">
        <f>MID(Player_1[[#This Row],[Date]],FIND("-",Player_1[[#This Row],[Date]],1)+1,3)</f>
        <v>Apr</v>
      </c>
      <c r="O792" s="5">
        <f>DATEVALUE(Player_1[[#This Row],[Month]]&amp;" "&amp;Player_1[[#This Row],[Day]]&amp;", "&amp;Player_1[[#This Row],[Year]])</f>
        <v>40285</v>
      </c>
      <c r="P792" s="58">
        <f>COUNTIFS(A:A,Player_1[[#This Row],[Tournament]],E:E,Player_1[[#This Row],[Round]])</f>
        <v>4</v>
      </c>
      <c r="Q792" s="58" t="str">
        <f t="shared" si="12"/>
        <v>2010 Ironwood Open at Moraine State Park</v>
      </c>
      <c r="R792" s="58">
        <f>SUMIFS('Player 2 Rounds'!F:F,'Player 2 Rounds'!Q:Q,Q792,'Player 2 Rounds'!E:E,E792)</f>
        <v>0</v>
      </c>
      <c r="S792" s="58">
        <f>IF(AND(Player_1[[#This Row],[Opponent Score]]&gt;0,Player_1[[#This Row],[Opponent Score]]&gt;Player_1[[#This Row],[Score]],K:K=TRUE())=TRUE(),1,0)</f>
        <v>0</v>
      </c>
    </row>
    <row r="793" spans="1:19" x14ac:dyDescent="0.25">
      <c r="A793" s="58" t="s">
        <v>986</v>
      </c>
      <c r="B793" s="58" t="s">
        <v>58</v>
      </c>
      <c r="C793" s="58" t="s">
        <v>987</v>
      </c>
      <c r="D793" s="58" t="s">
        <v>17</v>
      </c>
      <c r="E793" s="58">
        <v>3</v>
      </c>
      <c r="F793">
        <v>62</v>
      </c>
      <c r="G793">
        <v>1045</v>
      </c>
      <c r="H793" s="58" t="s">
        <v>11</v>
      </c>
      <c r="I793" s="58" t="s">
        <v>11</v>
      </c>
      <c r="J793" s="58" t="b">
        <f>IF(COUNTIFS('Player 2 Rounds'!A:A,Player_1[[#This Row],[Tournament]],'Player 2 Rounds'!C:C,Player_1[[#This Row],[Date]])&gt;0,TRUE(),FALSE())</f>
        <v>0</v>
      </c>
      <c r="K793" s="58" t="b">
        <f>IF(COUNTIFS('Player 2 Rounds'!A:A,Player_1[[#This Row],[Tournament]],'Player 2 Rounds'!C:C,Player_1[[#This Row],[Date]],'Player 2 Rounds'!D:D,Player_1[[#This Row],[Division]])&gt;0,TRUE(),FALSE())</f>
        <v>0</v>
      </c>
      <c r="L793" s="58" t="str">
        <f>RIGHT(Player_1[[#This Row],[Date]],4)</f>
        <v>2021</v>
      </c>
      <c r="M793" s="58" t="str">
        <f>LEFT(Player_1[[#This Row],[Date]],FIND("-",Player_1[[#This Row],[Date]],1)-1)</f>
        <v>27</v>
      </c>
      <c r="N793" s="58" t="str">
        <f>MID(Player_1[[#This Row],[Date]],FIND("-",Player_1[[#This Row],[Date]],1)+1,3)</f>
        <v>Aug</v>
      </c>
      <c r="O793" s="5">
        <f>DATEVALUE(Player_1[[#This Row],[Month]]&amp;" "&amp;Player_1[[#This Row],[Day]]&amp;", "&amp;Player_1[[#This Row],[Year]])</f>
        <v>44435</v>
      </c>
      <c r="P793" s="58">
        <f>COUNTIFS(A:A,Player_1[[#This Row],[Tournament]],E:E,Player_1[[#This Row],[Round]])</f>
        <v>1</v>
      </c>
      <c r="Q793" s="58" t="str">
        <f t="shared" si="12"/>
        <v>2021 Delaware Disc Golf Challenge - National Tour - Driven by Innova</v>
      </c>
      <c r="R793" s="58">
        <f>SUMIFS('Player 2 Rounds'!F:F,'Player 2 Rounds'!Q:Q,Q793,'Player 2 Rounds'!E:E,E793)</f>
        <v>0</v>
      </c>
      <c r="S793" s="58">
        <f>IF(AND(Player_1[[#This Row],[Opponent Score]]&gt;0,Player_1[[#This Row],[Opponent Score]]&gt;Player_1[[#This Row],[Score]],K:K=TRUE())=TRUE(),1,0)</f>
        <v>0</v>
      </c>
    </row>
    <row r="794" spans="1:19" x14ac:dyDescent="0.25">
      <c r="A794" s="58" t="s">
        <v>91</v>
      </c>
      <c r="B794" s="58" t="s">
        <v>153</v>
      </c>
      <c r="C794" s="58" t="s">
        <v>679</v>
      </c>
      <c r="D794" s="58" t="s">
        <v>17</v>
      </c>
      <c r="E794" s="58">
        <v>3</v>
      </c>
      <c r="F794">
        <v>63</v>
      </c>
      <c r="G794">
        <v>1040</v>
      </c>
      <c r="H794" s="58" t="s">
        <v>11</v>
      </c>
      <c r="I794" s="58" t="s">
        <v>11</v>
      </c>
      <c r="J794" s="58" t="b">
        <f>IF(COUNTIFS('Player 2 Rounds'!A:A,Player_1[[#This Row],[Tournament]],'Player 2 Rounds'!C:C,Player_1[[#This Row],[Date]])&gt;0,TRUE(),FALSE())</f>
        <v>1</v>
      </c>
      <c r="K794" s="58" t="b">
        <f>IF(COUNTIFS('Player 2 Rounds'!A:A,Player_1[[#This Row],[Tournament]],'Player 2 Rounds'!C:C,Player_1[[#This Row],[Date]],'Player 2 Rounds'!D:D,Player_1[[#This Row],[Division]])&gt;0,TRUE(),FALSE())</f>
        <v>1</v>
      </c>
      <c r="L794" s="58" t="str">
        <f>RIGHT(Player_1[[#This Row],[Date]],4)</f>
        <v>2021</v>
      </c>
      <c r="M794" s="58" t="str">
        <f>LEFT(Player_1[[#This Row],[Date]],FIND("-",Player_1[[#This Row],[Date]],1)-1)</f>
        <v>6</v>
      </c>
      <c r="N794" s="58" t="str">
        <f>MID(Player_1[[#This Row],[Date]],FIND("-",Player_1[[#This Row],[Date]],1)+1,3)</f>
        <v>Oct</v>
      </c>
      <c r="O794" s="5">
        <f>DATEVALUE(Player_1[[#This Row],[Month]]&amp;" "&amp;Player_1[[#This Row],[Day]]&amp;", "&amp;Player_1[[#This Row],[Year]])</f>
        <v>44475</v>
      </c>
      <c r="P794" s="58">
        <f>COUNTIFS(A:A,Player_1[[#This Row],[Tournament]],E:E,Player_1[[#This Row],[Round]])</f>
        <v>3</v>
      </c>
      <c r="Q794" s="58" t="str">
        <f t="shared" si="12"/>
        <v>2021 United States Disc Golf Championship</v>
      </c>
      <c r="R794" s="58">
        <f>SUMIFS('Player 2 Rounds'!F:F,'Player 2 Rounds'!Q:Q,Q794,'Player 2 Rounds'!E:E,E794)</f>
        <v>55</v>
      </c>
      <c r="S794" s="58">
        <f>IF(AND(Player_1[[#This Row],[Opponent Score]]&gt;0,Player_1[[#This Row],[Opponent Score]]&gt;Player_1[[#This Row],[Score]],K:K=TRUE())=TRUE(),1,0)</f>
        <v>0</v>
      </c>
    </row>
    <row r="795" spans="1:19" x14ac:dyDescent="0.25">
      <c r="A795" s="58" t="s">
        <v>579</v>
      </c>
      <c r="B795" s="58" t="s">
        <v>626</v>
      </c>
      <c r="C795" s="58" t="s">
        <v>1012</v>
      </c>
      <c r="D795" s="58" t="s">
        <v>17</v>
      </c>
      <c r="E795" s="58">
        <v>3</v>
      </c>
      <c r="F795">
        <v>51</v>
      </c>
      <c r="G795">
        <v>1064</v>
      </c>
      <c r="H795" s="58" t="s">
        <v>10</v>
      </c>
      <c r="I795" s="58" t="s">
        <v>10</v>
      </c>
      <c r="J795" s="58" t="b">
        <f>IF(COUNTIFS('Player 2 Rounds'!A:A,Player_1[[#This Row],[Tournament]],'Player 2 Rounds'!C:C,Player_1[[#This Row],[Date]])&gt;0,TRUE(),FALSE())</f>
        <v>0</v>
      </c>
      <c r="K795" s="58" t="b">
        <f>IF(COUNTIFS('Player 2 Rounds'!A:A,Player_1[[#This Row],[Tournament]],'Player 2 Rounds'!C:C,Player_1[[#This Row],[Date]],'Player 2 Rounds'!D:D,Player_1[[#This Row],[Division]])&gt;0,TRUE(),FALSE())</f>
        <v>0</v>
      </c>
      <c r="L795" s="58" t="str">
        <f>RIGHT(Player_1[[#This Row],[Date]],4)</f>
        <v>2022</v>
      </c>
      <c r="M795" s="58" t="str">
        <f>LEFT(Player_1[[#This Row],[Date]],FIND("-",Player_1[[#This Row],[Date]],1)-1)</f>
        <v>24</v>
      </c>
      <c r="N795" s="58" t="str">
        <f>MID(Player_1[[#This Row],[Date]],FIND("-",Player_1[[#This Row],[Date]],1)+1,3)</f>
        <v>Feb</v>
      </c>
      <c r="O795" s="5">
        <f>DATEVALUE(Player_1[[#This Row],[Month]]&amp;" "&amp;Player_1[[#This Row],[Day]]&amp;", "&amp;Player_1[[#This Row],[Year]])</f>
        <v>44616</v>
      </c>
      <c r="P795" s="58">
        <f>COUNTIFS(A:A,Player_1[[#This Row],[Tournament]],E:E,Player_1[[#This Row],[Round]])</f>
        <v>2</v>
      </c>
      <c r="Q795" s="58" t="str">
        <f t="shared" si="12"/>
        <v>2022 DGPT - Las Vegas Challenge presented by Innova</v>
      </c>
      <c r="R795" s="58">
        <f>SUMIFS('Player 2 Rounds'!F:F,'Player 2 Rounds'!Q:Q,Q795,'Player 2 Rounds'!E:E,E795)</f>
        <v>0</v>
      </c>
      <c r="S795" s="58">
        <f>IF(AND(Player_1[[#This Row],[Opponent Score]]&gt;0,Player_1[[#This Row],[Opponent Score]]&gt;Player_1[[#This Row],[Score]],K:K=TRUE())=TRUE(),1,0)</f>
        <v>0</v>
      </c>
    </row>
    <row r="796" spans="1:19" x14ac:dyDescent="0.25">
      <c r="A796" s="58" t="s">
        <v>673</v>
      </c>
      <c r="B796" s="58" t="s">
        <v>58</v>
      </c>
      <c r="C796" s="58" t="s">
        <v>674</v>
      </c>
      <c r="D796" s="58" t="s">
        <v>17</v>
      </c>
      <c r="E796" s="58">
        <v>3</v>
      </c>
      <c r="F796">
        <v>52</v>
      </c>
      <c r="G796">
        <v>1077</v>
      </c>
      <c r="H796" s="58" t="s">
        <v>10</v>
      </c>
      <c r="I796" s="58" t="s">
        <v>10</v>
      </c>
      <c r="J796" s="58" t="b">
        <f>IF(COUNTIFS('Player 2 Rounds'!A:A,Player_1[[#This Row],[Tournament]],'Player 2 Rounds'!C:C,Player_1[[#This Row],[Date]])&gt;0,TRUE(),FALSE())</f>
        <v>1</v>
      </c>
      <c r="K796" s="58" t="b">
        <f>IF(COUNTIFS('Player 2 Rounds'!A:A,Player_1[[#This Row],[Tournament]],'Player 2 Rounds'!C:C,Player_1[[#This Row],[Date]],'Player 2 Rounds'!D:D,Player_1[[#This Row],[Division]])&gt;0,TRUE(),FALSE())</f>
        <v>1</v>
      </c>
      <c r="L796" s="58" t="str">
        <f>RIGHT(Player_1[[#This Row],[Date]],4)</f>
        <v>2021</v>
      </c>
      <c r="M796" s="58" t="str">
        <f>LEFT(Player_1[[#This Row],[Date]],FIND("-",Player_1[[#This Row],[Date]],1)-1)</f>
        <v>23</v>
      </c>
      <c r="N796" s="58" t="str">
        <f>MID(Player_1[[#This Row],[Date]],FIND("-",Player_1[[#This Row],[Date]],1)+1,3)</f>
        <v>Sep</v>
      </c>
      <c r="O796" s="5">
        <f>DATEVALUE(Player_1[[#This Row],[Month]]&amp;" "&amp;Player_1[[#This Row],[Day]]&amp;", "&amp;Player_1[[#This Row],[Year]])</f>
        <v>44462</v>
      </c>
      <c r="P796" s="58">
        <f>COUNTIFS(A:A,Player_1[[#This Row],[Tournament]],E:E,Player_1[[#This Row],[Round]])</f>
        <v>1</v>
      </c>
      <c r="Q796" s="58" t="str">
        <f t="shared" si="12"/>
        <v>2021 Music City Open Presented by Dynamic Discs - NT Finale</v>
      </c>
      <c r="R796" s="58">
        <f>SUMIFS('Player 2 Rounds'!F:F,'Player 2 Rounds'!Q:Q,Q796,'Player 2 Rounds'!E:E,E796)</f>
        <v>55</v>
      </c>
      <c r="S796" s="58">
        <f>IF(AND(Player_1[[#This Row],[Opponent Score]]&gt;0,Player_1[[#This Row],[Opponent Score]]&gt;Player_1[[#This Row],[Score]],K:K=TRUE())=TRUE(),1,0)</f>
        <v>1</v>
      </c>
    </row>
    <row r="797" spans="1:19" x14ac:dyDescent="0.25">
      <c r="A797" s="58" t="s">
        <v>347</v>
      </c>
      <c r="B797" s="58" t="s">
        <v>58</v>
      </c>
      <c r="C797" s="58" t="s">
        <v>564</v>
      </c>
      <c r="D797" s="58" t="s">
        <v>17</v>
      </c>
      <c r="E797" s="58">
        <v>3</v>
      </c>
      <c r="F797">
        <v>53</v>
      </c>
      <c r="G797">
        <v>1064</v>
      </c>
      <c r="H797" s="58" t="s">
        <v>11</v>
      </c>
      <c r="I797" s="58" t="s">
        <v>11</v>
      </c>
      <c r="J797" s="58" t="b">
        <f>IF(COUNTIFS('Player 2 Rounds'!A:A,Player_1[[#This Row],[Tournament]],'Player 2 Rounds'!C:C,Player_1[[#This Row],[Date]])&gt;0,TRUE(),FALSE())</f>
        <v>1</v>
      </c>
      <c r="K797" s="58" t="b">
        <f>IF(COUNTIFS('Player 2 Rounds'!A:A,Player_1[[#This Row],[Tournament]],'Player 2 Rounds'!C:C,Player_1[[#This Row],[Date]],'Player 2 Rounds'!D:D,Player_1[[#This Row],[Division]])&gt;0,TRUE(),FALSE())</f>
        <v>1</v>
      </c>
      <c r="L797" s="58" t="str">
        <f>RIGHT(Player_1[[#This Row],[Date]],4)</f>
        <v>2021</v>
      </c>
      <c r="M797" s="58" t="str">
        <f>LEFT(Player_1[[#This Row],[Date]],FIND("-",Player_1[[#This Row],[Date]],1)-1)</f>
        <v>3</v>
      </c>
      <c r="N797" s="58" t="str">
        <f>MID(Player_1[[#This Row],[Date]],FIND("-",Player_1[[#This Row],[Date]],1)+1,3)</f>
        <v>Sep</v>
      </c>
      <c r="O797" s="5">
        <f>DATEVALUE(Player_1[[#This Row],[Month]]&amp;" "&amp;Player_1[[#This Row],[Day]]&amp;", "&amp;Player_1[[#This Row],[Year]])</f>
        <v>44442</v>
      </c>
      <c r="P797" s="58">
        <f>COUNTIFS(A:A,Player_1[[#This Row],[Tournament]],E:E,Player_1[[#This Row],[Round]])</f>
        <v>5</v>
      </c>
      <c r="Q797" s="58" t="str">
        <f t="shared" si="12"/>
        <v>2021 DGPT - MVP Open at Maple Hill</v>
      </c>
      <c r="R797" s="58">
        <f>SUMIFS('Player 2 Rounds'!F:F,'Player 2 Rounds'!Q:Q,Q797,'Player 2 Rounds'!E:E,E797)</f>
        <v>58</v>
      </c>
      <c r="S797" s="58">
        <f>IF(AND(Player_1[[#This Row],[Opponent Score]]&gt;0,Player_1[[#This Row],[Opponent Score]]&gt;Player_1[[#This Row],[Score]],K:K=TRUE())=TRUE(),1,0)</f>
        <v>1</v>
      </c>
    </row>
    <row r="798" spans="1:19" x14ac:dyDescent="0.25">
      <c r="A798" s="58" t="s">
        <v>562</v>
      </c>
      <c r="B798" s="58" t="s">
        <v>58</v>
      </c>
      <c r="C798" s="58" t="s">
        <v>563</v>
      </c>
      <c r="D798" s="58" t="s">
        <v>17</v>
      </c>
      <c r="E798" s="58">
        <v>3</v>
      </c>
      <c r="F798">
        <v>51</v>
      </c>
      <c r="G798">
        <v>1064</v>
      </c>
      <c r="H798" s="58" t="s">
        <v>11</v>
      </c>
      <c r="I798" s="58" t="s">
        <v>11</v>
      </c>
      <c r="J798" s="58" t="b">
        <f>IF(COUNTIFS('Player 2 Rounds'!A:A,Player_1[[#This Row],[Tournament]],'Player 2 Rounds'!C:C,Player_1[[#This Row],[Date]])&gt;0,TRUE(),FALSE())</f>
        <v>1</v>
      </c>
      <c r="K798" s="58" t="b">
        <f>IF(COUNTIFS('Player 2 Rounds'!A:A,Player_1[[#This Row],[Tournament]],'Player 2 Rounds'!C:C,Player_1[[#This Row],[Date]],'Player 2 Rounds'!D:D,Player_1[[#This Row],[Division]])&gt;0,TRUE(),FALSE())</f>
        <v>1</v>
      </c>
      <c r="L798" s="58" t="str">
        <f>RIGHT(Player_1[[#This Row],[Date]],4)</f>
        <v>2021</v>
      </c>
      <c r="M798" s="58" t="str">
        <f>LEFT(Player_1[[#This Row],[Date]],FIND("-",Player_1[[#This Row],[Date]],1)-1)</f>
        <v>9</v>
      </c>
      <c r="N798" s="58" t="str">
        <f>MID(Player_1[[#This Row],[Date]],FIND("-",Player_1[[#This Row],[Date]],1)+1,3)</f>
        <v>Sep</v>
      </c>
      <c r="O798" s="5">
        <f>DATEVALUE(Player_1[[#This Row],[Month]]&amp;" "&amp;Player_1[[#This Row],[Day]]&amp;", "&amp;Player_1[[#This Row],[Year]])</f>
        <v>44448</v>
      </c>
      <c r="P798" s="58">
        <f>COUNTIFS(A:A,Player_1[[#This Row],[Tournament]],E:E,Player_1[[#This Row],[Round]])</f>
        <v>1</v>
      </c>
      <c r="Q798" s="58" t="str">
        <f t="shared" si="12"/>
        <v>2021 DGPT - Discraft's Green Mountain Championship presented by Upper Park Disc Golf</v>
      </c>
      <c r="R798" s="58">
        <f>SUMIFS('Player 2 Rounds'!F:F,'Player 2 Rounds'!Q:Q,Q798,'Player 2 Rounds'!E:E,E798)</f>
        <v>53</v>
      </c>
      <c r="S798" s="58">
        <f>IF(AND(Player_1[[#This Row],[Opponent Score]]&gt;0,Player_1[[#This Row],[Opponent Score]]&gt;Player_1[[#This Row],[Score]],K:K=TRUE())=TRUE(),1,0)</f>
        <v>1</v>
      </c>
    </row>
    <row r="799" spans="1:19" x14ac:dyDescent="0.25">
      <c r="A799" s="58" t="s">
        <v>155</v>
      </c>
      <c r="B799" s="58" t="s">
        <v>58</v>
      </c>
      <c r="C799" s="58" t="s">
        <v>156</v>
      </c>
      <c r="D799" s="58" t="s">
        <v>17</v>
      </c>
      <c r="E799" s="58">
        <v>3</v>
      </c>
      <c r="F799">
        <v>65</v>
      </c>
      <c r="G799">
        <v>1027</v>
      </c>
      <c r="H799" s="58" t="s">
        <v>11</v>
      </c>
      <c r="I799" s="58" t="s">
        <v>11</v>
      </c>
      <c r="J799" s="58" t="b">
        <f>IF(COUNTIFS('Player 2 Rounds'!A:A,Player_1[[#This Row],[Tournament]],'Player 2 Rounds'!C:C,Player_1[[#This Row],[Date]])&gt;0,TRUE(),FALSE())</f>
        <v>0</v>
      </c>
      <c r="K799" s="58" t="b">
        <f>IF(COUNTIFS('Player 2 Rounds'!A:A,Player_1[[#This Row],[Tournament]],'Player 2 Rounds'!C:C,Player_1[[#This Row],[Date]],'Player 2 Rounds'!D:D,Player_1[[#This Row],[Division]])&gt;0,TRUE(),FALSE())</f>
        <v>0</v>
      </c>
      <c r="L799" s="58" t="str">
        <f>RIGHT(Player_1[[#This Row],[Date]],4)</f>
        <v>2010</v>
      </c>
      <c r="M799" s="58" t="str">
        <f>LEFT(Player_1[[#This Row],[Date]],FIND("-",Player_1[[#This Row],[Date]],1)-1)</f>
        <v>23</v>
      </c>
      <c r="N799" s="58" t="str">
        <f>MID(Player_1[[#This Row],[Date]],FIND("-",Player_1[[#This Row],[Date]],1)+1,3)</f>
        <v>Apr</v>
      </c>
      <c r="O799" s="5">
        <f>DATEVALUE(Player_1[[#This Row],[Month]]&amp;" "&amp;Player_1[[#This Row],[Day]]&amp;", "&amp;Player_1[[#This Row],[Year]])</f>
        <v>40291</v>
      </c>
      <c r="P799" s="58">
        <f>COUNTIFS(A:A,Player_1[[#This Row],[Tournament]],E:E,Player_1[[#This Row],[Round]])</f>
        <v>1</v>
      </c>
      <c r="Q799" s="58" t="str">
        <f t="shared" si="12"/>
        <v>2010 Carolina Clash</v>
      </c>
      <c r="R799" s="58">
        <f>SUMIFS('Player 2 Rounds'!F:F,'Player 2 Rounds'!Q:Q,Q799,'Player 2 Rounds'!E:E,E799)</f>
        <v>0</v>
      </c>
      <c r="S799" s="58">
        <f>IF(AND(Player_1[[#This Row],[Opponent Score]]&gt;0,Player_1[[#This Row],[Opponent Score]]&gt;Player_1[[#This Row],[Score]],K:K=TRUE())=TRUE(),1,0)</f>
        <v>0</v>
      </c>
    </row>
    <row r="800" spans="1:19" x14ac:dyDescent="0.25">
      <c r="A800" s="58" t="s">
        <v>553</v>
      </c>
      <c r="B800" s="58" t="s">
        <v>58</v>
      </c>
      <c r="C800" s="58" t="s">
        <v>554</v>
      </c>
      <c r="D800" s="58" t="s">
        <v>17</v>
      </c>
      <c r="E800" s="58">
        <v>3</v>
      </c>
      <c r="F800">
        <v>58</v>
      </c>
      <c r="G800">
        <v>1051</v>
      </c>
      <c r="H800" s="58" t="s">
        <v>11</v>
      </c>
      <c r="I800" s="58" t="s">
        <v>11</v>
      </c>
      <c r="J800" s="58" t="b">
        <f>IF(COUNTIFS('Player 2 Rounds'!A:A,Player_1[[#This Row],[Tournament]],'Player 2 Rounds'!C:C,Player_1[[#This Row],[Date]])&gt;0,TRUE(),FALSE())</f>
        <v>1</v>
      </c>
      <c r="K800" s="58" t="b">
        <f>IF(COUNTIFS('Player 2 Rounds'!A:A,Player_1[[#This Row],[Tournament]],'Player 2 Rounds'!C:C,Player_1[[#This Row],[Date]],'Player 2 Rounds'!D:D,Player_1[[#This Row],[Division]])&gt;0,TRUE(),FALSE())</f>
        <v>1</v>
      </c>
      <c r="L800" s="58" t="str">
        <f>RIGHT(Player_1[[#This Row],[Date]],4)</f>
        <v>2021</v>
      </c>
      <c r="M800" s="58" t="str">
        <f>LEFT(Player_1[[#This Row],[Date]],FIND("-",Player_1[[#This Row],[Date]],1)-1)</f>
        <v>14</v>
      </c>
      <c r="N800" s="58" t="str">
        <f>MID(Player_1[[#This Row],[Date]],FIND("-",Player_1[[#This Row],[Date]],1)+1,3)</f>
        <v>May</v>
      </c>
      <c r="O800" s="5">
        <f>DATEVALUE(Player_1[[#This Row],[Month]]&amp;" "&amp;Player_1[[#This Row],[Day]]&amp;", "&amp;Player_1[[#This Row],[Year]])</f>
        <v>44330</v>
      </c>
      <c r="P800" s="58">
        <f>COUNTIFS(A:A,Player_1[[#This Row],[Tournament]],E:E,Player_1[[#This Row],[Round]])</f>
        <v>1</v>
      </c>
      <c r="Q800" s="58" t="str">
        <f t="shared" si="12"/>
        <v>2021 DGPT - OTB Open presented by Innova</v>
      </c>
      <c r="R800" s="58">
        <f>SUMIFS('Player 2 Rounds'!F:F,'Player 2 Rounds'!Q:Q,Q800,'Player 2 Rounds'!E:E,E800)</f>
        <v>60</v>
      </c>
      <c r="S800" s="58">
        <f>IF(AND(Player_1[[#This Row],[Opponent Score]]&gt;0,Player_1[[#This Row],[Opponent Score]]&gt;Player_1[[#This Row],[Score]],K:K=TRUE())=TRUE(),1,0)</f>
        <v>1</v>
      </c>
    </row>
    <row r="801" spans="1:19" x14ac:dyDescent="0.25">
      <c r="A801" s="58" t="s">
        <v>559</v>
      </c>
      <c r="B801" s="58" t="s">
        <v>58</v>
      </c>
      <c r="C801" s="58" t="s">
        <v>560</v>
      </c>
      <c r="D801" s="58" t="s">
        <v>17</v>
      </c>
      <c r="E801" s="58">
        <v>3</v>
      </c>
      <c r="F801">
        <v>70</v>
      </c>
      <c r="G801">
        <v>1013</v>
      </c>
      <c r="H801" s="58" t="s">
        <v>11</v>
      </c>
      <c r="I801" s="58" t="s">
        <v>11</v>
      </c>
      <c r="J801" s="58" t="b">
        <f>IF(COUNTIFS('Player 2 Rounds'!A:A,Player_1[[#This Row],[Tournament]],'Player 2 Rounds'!C:C,Player_1[[#This Row],[Date]])&gt;0,TRUE(),FALSE())</f>
        <v>1</v>
      </c>
      <c r="K801" s="58" t="b">
        <f>IF(COUNTIFS('Player 2 Rounds'!A:A,Player_1[[#This Row],[Tournament]],'Player 2 Rounds'!C:C,Player_1[[#This Row],[Date]],'Player 2 Rounds'!D:D,Player_1[[#This Row],[Division]])&gt;0,TRUE(),FALSE())</f>
        <v>1</v>
      </c>
      <c r="L801" s="58" t="str">
        <f>RIGHT(Player_1[[#This Row],[Date]],4)</f>
        <v>2021</v>
      </c>
      <c r="M801" s="58" t="str">
        <f>LEFT(Player_1[[#This Row],[Date]],FIND("-",Player_1[[#This Row],[Date]],1)-1)</f>
        <v>28</v>
      </c>
      <c r="N801" s="58" t="str">
        <f>MID(Player_1[[#This Row],[Date]],FIND("-",Player_1[[#This Row],[Date]],1)+1,3)</f>
        <v>May</v>
      </c>
      <c r="O801" s="5">
        <f>DATEVALUE(Player_1[[#This Row],[Month]]&amp;" "&amp;Player_1[[#This Row],[Day]]&amp;", "&amp;Player_1[[#This Row],[Year]])</f>
        <v>44344</v>
      </c>
      <c r="P801" s="58">
        <f>COUNTIFS(A:A,Player_1[[#This Row],[Tournament]],E:E,Player_1[[#This Row],[Round]])</f>
        <v>1</v>
      </c>
      <c r="Q801" s="58" t="str">
        <f t="shared" si="12"/>
        <v>2021 Santa Cruz Masters Cup Presented by Innova - National Tour</v>
      </c>
      <c r="R801" s="58">
        <f>SUMIFS('Player 2 Rounds'!F:F,'Player 2 Rounds'!Q:Q,Q801,'Player 2 Rounds'!E:E,E801)</f>
        <v>64</v>
      </c>
      <c r="S801" s="58">
        <f>IF(AND(Player_1[[#This Row],[Opponent Score]]&gt;0,Player_1[[#This Row],[Opponent Score]]&gt;Player_1[[#This Row],[Score]],K:K=TRUE())=TRUE(),1,0)</f>
        <v>0</v>
      </c>
    </row>
    <row r="802" spans="1:19" x14ac:dyDescent="0.25">
      <c r="A802" s="58" t="s">
        <v>1016</v>
      </c>
      <c r="B802" s="58" t="s">
        <v>13</v>
      </c>
      <c r="C802" s="58" t="s">
        <v>1017</v>
      </c>
      <c r="D802" s="58" t="s">
        <v>1018</v>
      </c>
      <c r="E802" s="58">
        <v>3</v>
      </c>
      <c r="F802">
        <v>48</v>
      </c>
      <c r="G802">
        <v>1021</v>
      </c>
      <c r="H802" s="58" t="s">
        <v>11</v>
      </c>
      <c r="I802" s="58" t="s">
        <v>11</v>
      </c>
      <c r="J802" s="58" t="b">
        <f>IF(COUNTIFS('Player 2 Rounds'!A:A,Player_1[[#This Row],[Tournament]],'Player 2 Rounds'!C:C,Player_1[[#This Row],[Date]])&gt;0,TRUE(),FALSE())</f>
        <v>0</v>
      </c>
      <c r="K802" s="58" t="b">
        <f>IF(COUNTIFS('Player 2 Rounds'!A:A,Player_1[[#This Row],[Tournament]],'Player 2 Rounds'!C:C,Player_1[[#This Row],[Date]],'Player 2 Rounds'!D:D,Player_1[[#This Row],[Division]])&gt;0,TRUE(),FALSE())</f>
        <v>0</v>
      </c>
      <c r="L802" s="58" t="str">
        <f>RIGHT(Player_1[[#This Row],[Date]],4)</f>
        <v>2010</v>
      </c>
      <c r="M802" s="58" t="str">
        <f>LEFT(Player_1[[#This Row],[Date]],FIND("-",Player_1[[#This Row],[Date]],1)-1)</f>
        <v>29</v>
      </c>
      <c r="N802" s="58" t="str">
        <f>MID(Player_1[[#This Row],[Date]],FIND("-",Player_1[[#This Row],[Date]],1)+1,3)</f>
        <v>Jun</v>
      </c>
      <c r="O802" s="5">
        <f>DATEVALUE(Player_1[[#This Row],[Month]]&amp;" "&amp;Player_1[[#This Row],[Day]]&amp;", "&amp;Player_1[[#This Row],[Year]])</f>
        <v>40358</v>
      </c>
      <c r="P802" s="58">
        <f>COUNTIFS(A:A,Player_1[[#This Row],[Tournament]],E:E,Player_1[[#This Row],[Round]])</f>
        <v>1</v>
      </c>
      <c r="Q802" s="58" t="str">
        <f t="shared" si="12"/>
        <v>2010 PDGA Amateur Disc Golf World Championships</v>
      </c>
      <c r="R802" s="58">
        <f>SUMIFS('Player 2 Rounds'!F:F,'Player 2 Rounds'!Q:Q,Q802,'Player 2 Rounds'!E:E,E802)</f>
        <v>0</v>
      </c>
      <c r="S802" s="58">
        <f>IF(AND(Player_1[[#This Row],[Opponent Score]]&gt;0,Player_1[[#This Row],[Opponent Score]]&gt;Player_1[[#This Row],[Score]],K:K=TRUE())=TRUE(),1,0)</f>
        <v>0</v>
      </c>
    </row>
    <row r="803" spans="1:19" x14ac:dyDescent="0.25">
      <c r="A803" s="58" t="s">
        <v>1025</v>
      </c>
      <c r="B803" s="58" t="s">
        <v>9</v>
      </c>
      <c r="C803" s="58" t="s">
        <v>1026</v>
      </c>
      <c r="D803" s="58" t="s">
        <v>17</v>
      </c>
      <c r="E803" s="58">
        <v>3</v>
      </c>
      <c r="F803">
        <v>54</v>
      </c>
      <c r="G803">
        <v>1069</v>
      </c>
      <c r="H803" s="58" t="s">
        <v>11</v>
      </c>
      <c r="I803" s="58" t="s">
        <v>11</v>
      </c>
      <c r="J803" s="58" t="b">
        <f>IF(COUNTIFS('Player 2 Rounds'!A:A,Player_1[[#This Row],[Tournament]],'Player 2 Rounds'!C:C,Player_1[[#This Row],[Date]])&gt;0,TRUE(),FALSE())</f>
        <v>0</v>
      </c>
      <c r="K803" s="58" t="b">
        <f>IF(COUNTIFS('Player 2 Rounds'!A:A,Player_1[[#This Row],[Tournament]],'Player 2 Rounds'!C:C,Player_1[[#This Row],[Date]],'Player 2 Rounds'!D:D,Player_1[[#This Row],[Division]])&gt;0,TRUE(),FALSE())</f>
        <v>0</v>
      </c>
      <c r="L803" s="58" t="str">
        <f>RIGHT(Player_1[[#This Row],[Date]],4)</f>
        <v>2021</v>
      </c>
      <c r="M803" s="58" t="str">
        <f>LEFT(Player_1[[#This Row],[Date]],FIND("-",Player_1[[#This Row],[Date]],1)-1)</f>
        <v>7</v>
      </c>
      <c r="N803" s="58" t="str">
        <f>MID(Player_1[[#This Row],[Date]],FIND("-",Player_1[[#This Row],[Date]],1)+1,3)</f>
        <v>May</v>
      </c>
      <c r="O803" s="5">
        <f>DATEVALUE(Player_1[[#This Row],[Month]]&amp;" "&amp;Player_1[[#This Row],[Day]]&amp;", "&amp;Player_1[[#This Row],[Year]])</f>
        <v>44323</v>
      </c>
      <c r="P803" s="58">
        <f>COUNTIFS(A:A,Player_1[[#This Row],[Tournament]],E:E,Player_1[[#This Row],[Round]])</f>
        <v>1</v>
      </c>
      <c r="Q803" s="58" t="str">
        <f t="shared" si="12"/>
        <v>2021 The Challenge @ Goat Hill Park - A DGPT Silver Series Event - Presented by Innova (MPO/FPO only)</v>
      </c>
      <c r="R803" s="58">
        <f>SUMIFS('Player 2 Rounds'!F:F,'Player 2 Rounds'!Q:Q,Q803,'Player 2 Rounds'!E:E,E803)</f>
        <v>0</v>
      </c>
      <c r="S803" s="58">
        <f>IF(AND(Player_1[[#This Row],[Opponent Score]]&gt;0,Player_1[[#This Row],[Opponent Score]]&gt;Player_1[[#This Row],[Score]],K:K=TRUE())=TRUE(),1,0)</f>
        <v>0</v>
      </c>
    </row>
    <row r="804" spans="1:19" x14ac:dyDescent="0.25">
      <c r="A804" s="58" t="s">
        <v>76</v>
      </c>
      <c r="B804" s="58" t="s">
        <v>58</v>
      </c>
      <c r="C804" s="58" t="s">
        <v>169</v>
      </c>
      <c r="D804" s="58" t="s">
        <v>17</v>
      </c>
      <c r="E804" s="58">
        <v>3</v>
      </c>
      <c r="F804">
        <v>75</v>
      </c>
      <c r="G804">
        <v>1029</v>
      </c>
      <c r="H804" s="58" t="s">
        <v>11</v>
      </c>
      <c r="I804" s="58" t="s">
        <v>11</v>
      </c>
      <c r="J804" s="58" t="b">
        <f>IF(COUNTIFS('Player 2 Rounds'!A:A,Player_1[[#This Row],[Tournament]],'Player 2 Rounds'!C:C,Player_1[[#This Row],[Date]])&gt;0,TRUE(),FALSE())</f>
        <v>0</v>
      </c>
      <c r="K804" s="58" t="b">
        <f>IF(COUNTIFS('Player 2 Rounds'!A:A,Player_1[[#This Row],[Tournament]],'Player 2 Rounds'!C:C,Player_1[[#This Row],[Date]],'Player 2 Rounds'!D:D,Player_1[[#This Row],[Division]])&gt;0,TRUE(),FALSE())</f>
        <v>0</v>
      </c>
      <c r="L804" s="58" t="str">
        <f>RIGHT(Player_1[[#This Row],[Date]],4)</f>
        <v>2010</v>
      </c>
      <c r="M804" s="58" t="str">
        <f>LEFT(Player_1[[#This Row],[Date]],FIND("-",Player_1[[#This Row],[Date]],1)-1)</f>
        <v>10</v>
      </c>
      <c r="N804" s="58" t="str">
        <f>MID(Player_1[[#This Row],[Date]],FIND("-",Player_1[[#This Row],[Date]],1)+1,3)</f>
        <v>Jul</v>
      </c>
      <c r="O804" s="5">
        <f>DATEVALUE(Player_1[[#This Row],[Month]]&amp;" "&amp;Player_1[[#This Row],[Day]]&amp;", "&amp;Player_1[[#This Row],[Year]])</f>
        <v>40369</v>
      </c>
      <c r="P804" s="58">
        <f>COUNTIFS(A:A,Player_1[[#This Row],[Tournament]],E:E,Player_1[[#This Row],[Round]])</f>
        <v>4</v>
      </c>
      <c r="Q804" s="58" t="str">
        <f t="shared" si="12"/>
        <v>2010 Brent Hambrick Memorial Open</v>
      </c>
      <c r="R804" s="58">
        <f>SUMIFS('Player 2 Rounds'!F:F,'Player 2 Rounds'!Q:Q,Q804,'Player 2 Rounds'!E:E,E804)</f>
        <v>0</v>
      </c>
      <c r="S804" s="58">
        <f>IF(AND(Player_1[[#This Row],[Opponent Score]]&gt;0,Player_1[[#This Row],[Opponent Score]]&gt;Player_1[[#This Row],[Score]],K:K=TRUE())=TRUE(),1,0)</f>
        <v>0</v>
      </c>
    </row>
    <row r="805" spans="1:19" x14ac:dyDescent="0.25">
      <c r="A805" s="58" t="s">
        <v>557</v>
      </c>
      <c r="B805" s="58" t="s">
        <v>58</v>
      </c>
      <c r="C805" s="58" t="s">
        <v>558</v>
      </c>
      <c r="D805" s="58" t="s">
        <v>17</v>
      </c>
      <c r="E805" s="58">
        <v>3</v>
      </c>
      <c r="F805">
        <v>60</v>
      </c>
      <c r="G805">
        <v>1052</v>
      </c>
      <c r="H805" s="58" t="s">
        <v>11</v>
      </c>
      <c r="I805" s="58" t="s">
        <v>11</v>
      </c>
      <c r="J805" s="58" t="b">
        <f>IF(COUNTIFS('Player 2 Rounds'!A:A,Player_1[[#This Row],[Tournament]],'Player 2 Rounds'!C:C,Player_1[[#This Row],[Date]])&gt;0,TRUE(),FALSE())</f>
        <v>1</v>
      </c>
      <c r="K805" s="58" t="b">
        <f>IF(COUNTIFS('Player 2 Rounds'!A:A,Player_1[[#This Row],[Tournament]],'Player 2 Rounds'!C:C,Player_1[[#This Row],[Date]],'Player 2 Rounds'!D:D,Player_1[[#This Row],[Division]])&gt;0,TRUE(),FALSE())</f>
        <v>1</v>
      </c>
      <c r="L805" s="58" t="str">
        <f>RIGHT(Player_1[[#This Row],[Date]],4)</f>
        <v>2021</v>
      </c>
      <c r="M805" s="58" t="str">
        <f>LEFT(Player_1[[#This Row],[Date]],FIND("-",Player_1[[#This Row],[Date]],1)-1)</f>
        <v>4</v>
      </c>
      <c r="N805" s="58" t="str">
        <f>MID(Player_1[[#This Row],[Date]],FIND("-",Player_1[[#This Row],[Date]],1)+1,3)</f>
        <v>Jun</v>
      </c>
      <c r="O805" s="5">
        <f>DATEVALUE(Player_1[[#This Row],[Month]]&amp;" "&amp;Player_1[[#This Row],[Day]]&amp;", "&amp;Player_1[[#This Row],[Year]])</f>
        <v>44351</v>
      </c>
      <c r="P805" s="58">
        <f>COUNTIFS(A:A,Player_1[[#This Row],[Tournament]],E:E,Player_1[[#This Row],[Round]])</f>
        <v>1</v>
      </c>
      <c r="Q805" s="58" t="str">
        <f t="shared" si="12"/>
        <v>2021 DGPT - Portland Open presented by Dynamic Discs</v>
      </c>
      <c r="R805" s="58">
        <f>SUMIFS('Player 2 Rounds'!F:F,'Player 2 Rounds'!Q:Q,Q805,'Player 2 Rounds'!E:E,E805)</f>
        <v>58</v>
      </c>
      <c r="S805" s="58">
        <f>IF(AND(Player_1[[#This Row],[Opponent Score]]&gt;0,Player_1[[#This Row],[Opponent Score]]&gt;Player_1[[#This Row],[Score]],K:K=TRUE())=TRUE(),1,0)</f>
        <v>0</v>
      </c>
    </row>
    <row r="806" spans="1:19" x14ac:dyDescent="0.25">
      <c r="A806" s="58" t="s">
        <v>980</v>
      </c>
      <c r="B806" s="58" t="s">
        <v>14</v>
      </c>
      <c r="C806" s="58" t="s">
        <v>981</v>
      </c>
      <c r="D806" s="58" t="s">
        <v>17</v>
      </c>
      <c r="E806" s="58">
        <v>3</v>
      </c>
      <c r="F806">
        <v>67</v>
      </c>
      <c r="G806">
        <v>991</v>
      </c>
      <c r="H806" s="58" t="s">
        <v>11</v>
      </c>
      <c r="I806" s="58" t="s">
        <v>11</v>
      </c>
      <c r="J806" s="58" t="b">
        <f>IF(COUNTIFS('Player 2 Rounds'!A:A,Player_1[[#This Row],[Tournament]],'Player 2 Rounds'!C:C,Player_1[[#This Row],[Date]])&gt;0,TRUE(),FALSE())</f>
        <v>0</v>
      </c>
      <c r="K806" s="58" t="b">
        <f>IF(COUNTIFS('Player 2 Rounds'!A:A,Player_1[[#This Row],[Tournament]],'Player 2 Rounds'!C:C,Player_1[[#This Row],[Date]],'Player 2 Rounds'!D:D,Player_1[[#This Row],[Division]])&gt;0,TRUE(),FALSE())</f>
        <v>0</v>
      </c>
      <c r="L806" s="58" t="str">
        <f>RIGHT(Player_1[[#This Row],[Date]],4)</f>
        <v>2010</v>
      </c>
      <c r="M806" s="58" t="str">
        <f>LEFT(Player_1[[#This Row],[Date]],FIND("-",Player_1[[#This Row],[Date]],1)-1)</f>
        <v>15</v>
      </c>
      <c r="N806" s="58" t="str">
        <f>MID(Player_1[[#This Row],[Date]],FIND("-",Player_1[[#This Row],[Date]],1)+1,3)</f>
        <v>May</v>
      </c>
      <c r="O806" s="5">
        <f>DATEVALUE(Player_1[[#This Row],[Month]]&amp;" "&amp;Player_1[[#This Row],[Day]]&amp;", "&amp;Player_1[[#This Row],[Year]])</f>
        <v>40313</v>
      </c>
      <c r="P806" s="58">
        <f>COUNTIFS(A:A,Player_1[[#This Row],[Tournament]],E:E,Player_1[[#This Row],[Round]])</f>
        <v>1</v>
      </c>
      <c r="Q806" s="58" t="str">
        <f t="shared" si="12"/>
        <v>2010 19th Annual Hall of Chains Classic sponsored by Quonset Hut</v>
      </c>
      <c r="R806" s="58">
        <f>SUMIFS('Player 2 Rounds'!F:F,'Player 2 Rounds'!Q:Q,Q806,'Player 2 Rounds'!E:E,E806)</f>
        <v>0</v>
      </c>
      <c r="S806" s="58">
        <f>IF(AND(Player_1[[#This Row],[Opponent Score]]&gt;0,Player_1[[#This Row],[Opponent Score]]&gt;Player_1[[#This Row],[Score]],K:K=TRUE())=TRUE(),1,0)</f>
        <v>0</v>
      </c>
    </row>
    <row r="807" spans="1:19" x14ac:dyDescent="0.25">
      <c r="A807" s="58" t="s">
        <v>543</v>
      </c>
      <c r="B807" s="58" t="s">
        <v>13</v>
      </c>
      <c r="C807" s="58" t="s">
        <v>544</v>
      </c>
      <c r="D807" s="58" t="s">
        <v>17</v>
      </c>
      <c r="E807" s="58">
        <v>3</v>
      </c>
      <c r="F807">
        <v>53</v>
      </c>
      <c r="G807">
        <v>1045</v>
      </c>
      <c r="H807" s="58" t="s">
        <v>11</v>
      </c>
      <c r="I807" s="58" t="s">
        <v>11</v>
      </c>
      <c r="J807" s="58" t="b">
        <f>IF(COUNTIFS('Player 2 Rounds'!A:A,Player_1[[#This Row],[Tournament]],'Player 2 Rounds'!C:C,Player_1[[#This Row],[Date]])&gt;0,TRUE(),FALSE())</f>
        <v>1</v>
      </c>
      <c r="K807" s="58" t="b">
        <f>IF(COUNTIFS('Player 2 Rounds'!A:A,Player_1[[#This Row],[Tournament]],'Player 2 Rounds'!C:C,Player_1[[#This Row],[Date]],'Player 2 Rounds'!D:D,Player_1[[#This Row],[Division]])&gt;0,TRUE(),FALSE())</f>
        <v>1</v>
      </c>
      <c r="L807" s="58" t="str">
        <f>RIGHT(Player_1[[#This Row],[Date]],4)</f>
        <v>2021</v>
      </c>
      <c r="M807" s="58" t="str">
        <f>LEFT(Player_1[[#This Row],[Date]],FIND("-",Player_1[[#This Row],[Date]],1)-1)</f>
        <v>22</v>
      </c>
      <c r="N807" s="58" t="str">
        <f>MID(Player_1[[#This Row],[Date]],FIND("-",Player_1[[#This Row],[Date]],1)+1,3)</f>
        <v>Jun</v>
      </c>
      <c r="O807" s="5">
        <f>DATEVALUE(Player_1[[#This Row],[Month]]&amp;" "&amp;Player_1[[#This Row],[Day]]&amp;", "&amp;Player_1[[#This Row],[Year]])</f>
        <v>44369</v>
      </c>
      <c r="P807" s="58">
        <f>COUNTIFS(A:A,Player_1[[#This Row],[Tournament]],E:E,Player_1[[#This Row],[Round]])</f>
        <v>1</v>
      </c>
      <c r="Q807" s="58" t="str">
        <f t="shared" si="12"/>
        <v>2021 PDGA Professional Disc Golf World Championships Presented by Grip6</v>
      </c>
      <c r="R807" s="58">
        <f>SUMIFS('Player 2 Rounds'!F:F,'Player 2 Rounds'!Q:Q,Q807,'Player 2 Rounds'!E:E,E807)</f>
        <v>52</v>
      </c>
      <c r="S807" s="58">
        <f>IF(AND(Player_1[[#This Row],[Opponent Score]]&gt;0,Player_1[[#This Row],[Opponent Score]]&gt;Player_1[[#This Row],[Score]],K:K=TRUE())=TRUE(),1,0)</f>
        <v>0</v>
      </c>
    </row>
    <row r="808" spans="1:19" x14ac:dyDescent="0.25">
      <c r="A808" s="58" t="s">
        <v>988</v>
      </c>
      <c r="B808" s="58" t="s">
        <v>989</v>
      </c>
      <c r="C808" s="58" t="s">
        <v>990</v>
      </c>
      <c r="D808" s="58" t="s">
        <v>17</v>
      </c>
      <c r="E808" s="58">
        <v>3</v>
      </c>
      <c r="F808">
        <v>60</v>
      </c>
      <c r="G808">
        <v>1031</v>
      </c>
      <c r="H808" s="58" t="s">
        <v>11</v>
      </c>
      <c r="I808" s="58" t="s">
        <v>11</v>
      </c>
      <c r="J808" s="58" t="b">
        <f>IF(COUNTIFS('Player 2 Rounds'!A:A,Player_1[[#This Row],[Tournament]],'Player 2 Rounds'!C:C,Player_1[[#This Row],[Date]])&gt;0,TRUE(),FALSE())</f>
        <v>0</v>
      </c>
      <c r="K808" s="58" t="b">
        <f>IF(COUNTIFS('Player 2 Rounds'!A:A,Player_1[[#This Row],[Tournament]],'Player 2 Rounds'!C:C,Player_1[[#This Row],[Date]],'Player 2 Rounds'!D:D,Player_1[[#This Row],[Division]])&gt;0,TRUE(),FALSE())</f>
        <v>0</v>
      </c>
      <c r="L808" s="58" t="str">
        <f>RIGHT(Player_1[[#This Row],[Date]],4)</f>
        <v>2021</v>
      </c>
      <c r="M808" s="58" t="str">
        <f>LEFT(Player_1[[#This Row],[Date]],FIND("-",Player_1[[#This Row],[Date]],1)-1)</f>
        <v>11</v>
      </c>
      <c r="N808" s="58" t="str">
        <f>MID(Player_1[[#This Row],[Date]],FIND("-",Player_1[[#This Row],[Date]],1)+1,3)</f>
        <v>Jun</v>
      </c>
      <c r="O808" s="5">
        <f>DATEVALUE(Player_1[[#This Row],[Month]]&amp;" "&amp;Player_1[[#This Row],[Day]]&amp;", "&amp;Player_1[[#This Row],[Year]])</f>
        <v>44358</v>
      </c>
      <c r="P808" s="58">
        <f>COUNTIFS(A:A,Player_1[[#This Row],[Tournament]],E:E,Player_1[[#This Row],[Round]])</f>
        <v>1</v>
      </c>
      <c r="Q808" s="58" t="str">
        <f t="shared" si="12"/>
        <v>2021 Utah Open Driven by Innova</v>
      </c>
      <c r="R808" s="58">
        <f>SUMIFS('Player 2 Rounds'!F:F,'Player 2 Rounds'!Q:Q,Q808,'Player 2 Rounds'!E:E,E808)</f>
        <v>0</v>
      </c>
      <c r="S808" s="58">
        <f>IF(AND(Player_1[[#This Row],[Opponent Score]]&gt;0,Player_1[[#This Row],[Opponent Score]]&gt;Player_1[[#This Row],[Score]],K:K=TRUE())=TRUE(),1,0)</f>
        <v>0</v>
      </c>
    </row>
    <row r="809" spans="1:19" x14ac:dyDescent="0.25">
      <c r="A809" s="58" t="s">
        <v>991</v>
      </c>
      <c r="B809" s="58" t="s">
        <v>13</v>
      </c>
      <c r="C809" s="58" t="s">
        <v>992</v>
      </c>
      <c r="D809" s="58" t="s">
        <v>16</v>
      </c>
      <c r="E809" s="58">
        <v>3</v>
      </c>
      <c r="F809">
        <v>62</v>
      </c>
      <c r="G809">
        <v>965</v>
      </c>
      <c r="H809" s="58" t="s">
        <v>11</v>
      </c>
      <c r="I809" s="58" t="s">
        <v>11</v>
      </c>
      <c r="J809" s="58" t="b">
        <f>IF(COUNTIFS('Player 2 Rounds'!A:A,Player_1[[#This Row],[Tournament]],'Player 2 Rounds'!C:C,Player_1[[#This Row],[Date]])&gt;0,TRUE(),FALSE())</f>
        <v>0</v>
      </c>
      <c r="K809" s="58" t="b">
        <f>IF(COUNTIFS('Player 2 Rounds'!A:A,Player_1[[#This Row],[Tournament]],'Player 2 Rounds'!C:C,Player_1[[#This Row],[Date]],'Player 2 Rounds'!D:D,Player_1[[#This Row],[Division]])&gt;0,TRUE(),FALSE())</f>
        <v>0</v>
      </c>
      <c r="L809" s="58" t="str">
        <f>RIGHT(Player_1[[#This Row],[Date]],4)</f>
        <v>2010</v>
      </c>
      <c r="M809" s="58" t="str">
        <f>LEFT(Player_1[[#This Row],[Date]],FIND("-",Player_1[[#This Row],[Date]],1)-1)</f>
        <v>11</v>
      </c>
      <c r="N809" s="58" t="str">
        <f>MID(Player_1[[#This Row],[Date]],FIND("-",Player_1[[#This Row],[Date]],1)+1,3)</f>
        <v>Jun</v>
      </c>
      <c r="O809" s="5">
        <f>DATEVALUE(Player_1[[#This Row],[Month]]&amp;" "&amp;Player_1[[#This Row],[Day]]&amp;", "&amp;Player_1[[#This Row],[Year]])</f>
        <v>40340</v>
      </c>
      <c r="P809" s="58">
        <f>COUNTIFS(A:A,Player_1[[#This Row],[Tournament]],E:E,Player_1[[#This Row],[Round]])</f>
        <v>2</v>
      </c>
      <c r="Q809" s="58" t="str">
        <f t="shared" si="12"/>
        <v>2010 United States Amateur Disc Golf Championship</v>
      </c>
      <c r="R809" s="58">
        <f>SUMIFS('Player 2 Rounds'!F:F,'Player 2 Rounds'!Q:Q,Q809,'Player 2 Rounds'!E:E,E809)</f>
        <v>0</v>
      </c>
      <c r="S809" s="58">
        <f>IF(AND(Player_1[[#This Row],[Opponent Score]]&gt;0,Player_1[[#This Row],[Opponent Score]]&gt;Player_1[[#This Row],[Score]],K:K=TRUE())=TRUE(),1,0)</f>
        <v>0</v>
      </c>
    </row>
    <row r="810" spans="1:19" x14ac:dyDescent="0.25">
      <c r="A810" s="58" t="s">
        <v>982</v>
      </c>
      <c r="B810" s="58" t="s">
        <v>14</v>
      </c>
      <c r="C810" s="58" t="s">
        <v>983</v>
      </c>
      <c r="D810" s="58" t="s">
        <v>17</v>
      </c>
      <c r="E810" s="58">
        <v>3</v>
      </c>
      <c r="F810">
        <v>55</v>
      </c>
      <c r="G810">
        <v>1028</v>
      </c>
      <c r="H810" s="58" t="s">
        <v>11</v>
      </c>
      <c r="I810" s="58" t="s">
        <v>11</v>
      </c>
      <c r="J810" s="58" t="b">
        <f>IF(COUNTIFS('Player 2 Rounds'!A:A,Player_1[[#This Row],[Tournament]],'Player 2 Rounds'!C:C,Player_1[[#This Row],[Date]])&gt;0,TRUE(),FALSE())</f>
        <v>0</v>
      </c>
      <c r="K810" s="58" t="b">
        <f>IF(COUNTIFS('Player 2 Rounds'!A:A,Player_1[[#This Row],[Tournament]],'Player 2 Rounds'!C:C,Player_1[[#This Row],[Date]],'Player 2 Rounds'!D:D,Player_1[[#This Row],[Division]])&gt;0,TRUE(),FALSE())</f>
        <v>0</v>
      </c>
      <c r="L810" s="58" t="str">
        <f>RIGHT(Player_1[[#This Row],[Date]],4)</f>
        <v>2010</v>
      </c>
      <c r="M810" s="58" t="str">
        <f>LEFT(Player_1[[#This Row],[Date]],FIND("-",Player_1[[#This Row],[Date]],1)-1)</f>
        <v>29</v>
      </c>
      <c r="N810" s="58" t="str">
        <f>MID(Player_1[[#This Row],[Date]],FIND("-",Player_1[[#This Row],[Date]],1)+1,3)</f>
        <v>May</v>
      </c>
      <c r="O810" s="5">
        <f>DATEVALUE(Player_1[[#This Row],[Month]]&amp;" "&amp;Player_1[[#This Row],[Day]]&amp;", "&amp;Player_1[[#This Row],[Year]])</f>
        <v>40327</v>
      </c>
      <c r="P810" s="58">
        <f>COUNTIFS(A:A,Player_1[[#This Row],[Tournament]],E:E,Player_1[[#This Row],[Round]])</f>
        <v>1</v>
      </c>
      <c r="Q810" s="58" t="str">
        <f t="shared" si="12"/>
        <v>2010 TADGA &amp; The Shed Present: The Stateline Classic</v>
      </c>
      <c r="R810" s="58">
        <f>SUMIFS('Player 2 Rounds'!F:F,'Player 2 Rounds'!Q:Q,Q810,'Player 2 Rounds'!E:E,E810)</f>
        <v>0</v>
      </c>
      <c r="S810" s="58">
        <f>IF(AND(Player_1[[#This Row],[Opponent Score]]&gt;0,Player_1[[#This Row],[Opponent Score]]&gt;Player_1[[#This Row],[Score]],K:K=TRUE())=TRUE(),1,0)</f>
        <v>0</v>
      </c>
    </row>
    <row r="811" spans="1:19" x14ac:dyDescent="0.25">
      <c r="A811" s="58" t="s">
        <v>611</v>
      </c>
      <c r="B811" s="58" t="s">
        <v>626</v>
      </c>
      <c r="C811" s="58" t="s">
        <v>670</v>
      </c>
      <c r="D811" s="58" t="s">
        <v>17</v>
      </c>
      <c r="E811" s="58">
        <v>3</v>
      </c>
      <c r="F811">
        <v>59</v>
      </c>
      <c r="G811">
        <v>1026</v>
      </c>
      <c r="H811" s="58" t="s">
        <v>10</v>
      </c>
      <c r="I811" s="58" t="s">
        <v>10</v>
      </c>
      <c r="J811" s="58" t="b">
        <f>IF(COUNTIFS('Player 2 Rounds'!A:A,Player_1[[#This Row],[Tournament]],'Player 2 Rounds'!C:C,Player_1[[#This Row],[Date]])&gt;0,TRUE(),FALSE())</f>
        <v>1</v>
      </c>
      <c r="K811" s="58" t="b">
        <f>IF(COUNTIFS('Player 2 Rounds'!A:A,Player_1[[#This Row],[Tournament]],'Player 2 Rounds'!C:C,Player_1[[#This Row],[Date]],'Player 2 Rounds'!D:D,Player_1[[#This Row],[Division]])&gt;0,TRUE(),FALSE())</f>
        <v>1</v>
      </c>
      <c r="L811" s="58" t="str">
        <f>RIGHT(Player_1[[#This Row],[Date]],4)</f>
        <v>2022</v>
      </c>
      <c r="M811" s="58" t="str">
        <f>LEFT(Player_1[[#This Row],[Date]],FIND("-",Player_1[[#This Row],[Date]],1)-1)</f>
        <v>11</v>
      </c>
      <c r="N811" s="58" t="str">
        <f>MID(Player_1[[#This Row],[Date]],FIND("-",Player_1[[#This Row],[Date]],1)+1,3)</f>
        <v>Mar</v>
      </c>
      <c r="O811" s="5">
        <f>DATEVALUE(Player_1[[#This Row],[Month]]&amp;" "&amp;Player_1[[#This Row],[Day]]&amp;", "&amp;Player_1[[#This Row],[Year]])</f>
        <v>44631</v>
      </c>
      <c r="P811" s="58">
        <f>COUNTIFS(A:A,Player_1[[#This Row],[Tournament]],E:E,Player_1[[#This Row],[Round]])</f>
        <v>2</v>
      </c>
      <c r="Q811" s="58" t="str">
        <f t="shared" si="12"/>
        <v>2022 DGPT - Waco Annual Charity Open presented by Prodigy Disc</v>
      </c>
      <c r="R811" s="58">
        <f>SUMIFS('Player 2 Rounds'!F:F,'Player 2 Rounds'!Q:Q,Q811,'Player 2 Rounds'!E:E,E811)</f>
        <v>57</v>
      </c>
      <c r="S811" s="58">
        <f>IF(AND(Player_1[[#This Row],[Opponent Score]]&gt;0,Player_1[[#This Row],[Opponent Score]]&gt;Player_1[[#This Row],[Score]],K:K=TRUE())=TRUE(),1,0)</f>
        <v>0</v>
      </c>
    </row>
    <row r="812" spans="1:19" x14ac:dyDescent="0.25">
      <c r="A812" s="58" t="s">
        <v>991</v>
      </c>
      <c r="B812" s="58" t="s">
        <v>13</v>
      </c>
      <c r="C812" s="58" t="s">
        <v>1037</v>
      </c>
      <c r="D812" s="58" t="s">
        <v>16</v>
      </c>
      <c r="E812" s="58">
        <v>3</v>
      </c>
      <c r="F812">
        <v>62</v>
      </c>
      <c r="G812">
        <v>964</v>
      </c>
      <c r="H812" s="58" t="s">
        <v>11</v>
      </c>
      <c r="I812" s="58" t="s">
        <v>11</v>
      </c>
      <c r="J812" s="58" t="b">
        <f>IF(COUNTIFS('Player 2 Rounds'!A:A,Player_1[[#This Row],[Tournament]],'Player 2 Rounds'!C:C,Player_1[[#This Row],[Date]])&gt;0,TRUE(),FALSE())</f>
        <v>0</v>
      </c>
      <c r="K812" s="58" t="b">
        <f>IF(COUNTIFS('Player 2 Rounds'!A:A,Player_1[[#This Row],[Tournament]],'Player 2 Rounds'!C:C,Player_1[[#This Row],[Date]],'Player 2 Rounds'!D:D,Player_1[[#This Row],[Division]])&gt;0,TRUE(),FALSE())</f>
        <v>0</v>
      </c>
      <c r="L812" s="58" t="str">
        <f>RIGHT(Player_1[[#This Row],[Date]],4)</f>
        <v>2009</v>
      </c>
      <c r="M812" s="58" t="str">
        <f>LEFT(Player_1[[#This Row],[Date]],FIND("-",Player_1[[#This Row],[Date]],1)-1)</f>
        <v>12</v>
      </c>
      <c r="N812" s="58" t="str">
        <f>MID(Player_1[[#This Row],[Date]],FIND("-",Player_1[[#This Row],[Date]],1)+1,3)</f>
        <v>Jun</v>
      </c>
      <c r="O812" s="5">
        <f>DATEVALUE(Player_1[[#This Row],[Month]]&amp;" "&amp;Player_1[[#This Row],[Day]]&amp;", "&amp;Player_1[[#This Row],[Year]])</f>
        <v>39976</v>
      </c>
      <c r="P812" s="58">
        <f>COUNTIFS(A:A,Player_1[[#This Row],[Tournament]],E:E,Player_1[[#This Row],[Round]])</f>
        <v>2</v>
      </c>
      <c r="Q812" s="58" t="str">
        <f t="shared" si="12"/>
        <v>2009 United States Amateur Disc Golf Championship</v>
      </c>
      <c r="R812" s="58">
        <f>SUMIFS('Player 2 Rounds'!F:F,'Player 2 Rounds'!Q:Q,Q812,'Player 2 Rounds'!E:E,E812)</f>
        <v>0</v>
      </c>
      <c r="S812" s="58">
        <f>IF(AND(Player_1[[#This Row],[Opponent Score]]&gt;0,Player_1[[#This Row],[Opponent Score]]&gt;Player_1[[#This Row],[Score]],K:K=TRUE())=TRUE(),1,0)</f>
        <v>0</v>
      </c>
    </row>
    <row r="813" spans="1:19" x14ac:dyDescent="0.25">
      <c r="A813" s="58" t="s">
        <v>653</v>
      </c>
      <c r="B813" s="58" t="s">
        <v>626</v>
      </c>
      <c r="C813" s="58" t="s">
        <v>654</v>
      </c>
      <c r="D813" s="58" t="s">
        <v>17</v>
      </c>
      <c r="E813" s="58">
        <v>3</v>
      </c>
      <c r="F813">
        <v>62</v>
      </c>
      <c r="G813">
        <v>1052</v>
      </c>
      <c r="H813" s="58" t="s">
        <v>10</v>
      </c>
      <c r="I813" s="58" t="s">
        <v>10</v>
      </c>
      <c r="J813" s="58" t="b">
        <f>IF(COUNTIFS('Player 2 Rounds'!A:A,Player_1[[#This Row],[Tournament]],'Player 2 Rounds'!C:C,Player_1[[#This Row],[Date]])&gt;0,TRUE(),FALSE())</f>
        <v>1</v>
      </c>
      <c r="K813" s="58" t="b">
        <f>IF(COUNTIFS('Player 2 Rounds'!A:A,Player_1[[#This Row],[Tournament]],'Player 2 Rounds'!C:C,Player_1[[#This Row],[Date]],'Player 2 Rounds'!D:D,Player_1[[#This Row],[Division]])&gt;0,TRUE(),FALSE())</f>
        <v>1</v>
      </c>
      <c r="L813" s="58" t="str">
        <f>RIGHT(Player_1[[#This Row],[Date]],4)</f>
        <v>2022</v>
      </c>
      <c r="M813" s="58" t="str">
        <f>LEFT(Player_1[[#This Row],[Date]],FIND("-",Player_1[[#This Row],[Date]],1)-1)</f>
        <v>11</v>
      </c>
      <c r="N813" s="58" t="str">
        <f>MID(Player_1[[#This Row],[Date]],FIND("-",Player_1[[#This Row],[Date]],1)+1,3)</f>
        <v>Aug</v>
      </c>
      <c r="O813" s="5">
        <f>DATEVALUE(Player_1[[#This Row],[Month]]&amp;" "&amp;Player_1[[#This Row],[Day]]&amp;", "&amp;Player_1[[#This Row],[Year]])</f>
        <v>44784</v>
      </c>
      <c r="P813" s="58">
        <f>COUNTIFS(A:A,Player_1[[#This Row],[Tournament]],E:E,Player_1[[#This Row],[Round]])</f>
        <v>1</v>
      </c>
      <c r="Q813" s="58" t="str">
        <f t="shared" si="12"/>
        <v>2022 DGPT - Discraft Ledgestone Open</v>
      </c>
      <c r="R813" s="58">
        <f>SUMIFS('Player 2 Rounds'!F:F,'Player 2 Rounds'!Q:Q,Q813,'Player 2 Rounds'!E:E,E813)</f>
        <v>64</v>
      </c>
      <c r="S813" s="58">
        <f>IF(AND(Player_1[[#This Row],[Opponent Score]]&gt;0,Player_1[[#This Row],[Opponent Score]]&gt;Player_1[[#This Row],[Score]],K:K=TRUE())=TRUE(),1,0)</f>
        <v>1</v>
      </c>
    </row>
    <row r="814" spans="1:19" x14ac:dyDescent="0.25">
      <c r="A814" s="58" t="s">
        <v>545</v>
      </c>
      <c r="B814" s="58" t="s">
        <v>626</v>
      </c>
      <c r="C814" s="58" t="s">
        <v>655</v>
      </c>
      <c r="D814" s="58" t="s">
        <v>17</v>
      </c>
      <c r="E814" s="58">
        <v>3</v>
      </c>
      <c r="F814">
        <v>54</v>
      </c>
      <c r="G814">
        <v>1068</v>
      </c>
      <c r="H814" s="58" t="s">
        <v>10</v>
      </c>
      <c r="I814" s="58" t="s">
        <v>10</v>
      </c>
      <c r="J814" s="58" t="b">
        <f>IF(COUNTIFS('Player 2 Rounds'!A:A,Player_1[[#This Row],[Tournament]],'Player 2 Rounds'!C:C,Player_1[[#This Row],[Date]])&gt;0,TRUE(),FALSE())</f>
        <v>1</v>
      </c>
      <c r="K814" s="58" t="b">
        <f>IF(COUNTIFS('Player 2 Rounds'!A:A,Player_1[[#This Row],[Tournament]],'Player 2 Rounds'!C:C,Player_1[[#This Row],[Date]],'Player 2 Rounds'!D:D,Player_1[[#This Row],[Division]])&gt;0,TRUE(),FALSE())</f>
        <v>1</v>
      </c>
      <c r="L814" s="58" t="str">
        <f>RIGHT(Player_1[[#This Row],[Date]],4)</f>
        <v>2022</v>
      </c>
      <c r="M814" s="58" t="str">
        <f>LEFT(Player_1[[#This Row],[Date]],FIND("-",Player_1[[#This Row],[Date]],1)-1)</f>
        <v>29</v>
      </c>
      <c r="N814" s="58" t="str">
        <f>MID(Player_1[[#This Row],[Date]],FIND("-",Player_1[[#This Row],[Date]],1)+1,3)</f>
        <v>Jul</v>
      </c>
      <c r="O814" s="5">
        <f>DATEVALUE(Player_1[[#This Row],[Month]]&amp;" "&amp;Player_1[[#This Row],[Day]]&amp;", "&amp;Player_1[[#This Row],[Year]])</f>
        <v>44771</v>
      </c>
      <c r="P814" s="58">
        <f>COUNTIFS(A:A,Player_1[[#This Row],[Tournament]],E:E,Player_1[[#This Row],[Round]])</f>
        <v>2</v>
      </c>
      <c r="Q814" s="58" t="str">
        <f t="shared" si="12"/>
        <v>2022 DGPT - Discraft's Great Lakes Open</v>
      </c>
      <c r="R814" s="58">
        <f>SUMIFS('Player 2 Rounds'!F:F,'Player 2 Rounds'!Q:Q,Q814,'Player 2 Rounds'!E:E,E814)</f>
        <v>60</v>
      </c>
      <c r="S814" s="58">
        <f>IF(AND(Player_1[[#This Row],[Opponent Score]]&gt;0,Player_1[[#This Row],[Opponent Score]]&gt;Player_1[[#This Row],[Score]],K:K=TRUE())=TRUE(),1,0)</f>
        <v>1</v>
      </c>
    </row>
    <row r="815" spans="1:19" x14ac:dyDescent="0.25">
      <c r="A815" s="58" t="s">
        <v>1081</v>
      </c>
      <c r="B815" s="58" t="s">
        <v>9</v>
      </c>
      <c r="C815" s="58" t="s">
        <v>1082</v>
      </c>
      <c r="D815" s="58" t="s">
        <v>17</v>
      </c>
      <c r="E815" s="58">
        <v>3</v>
      </c>
      <c r="F815">
        <v>59</v>
      </c>
      <c r="G815">
        <v>948</v>
      </c>
      <c r="H815" s="58" t="s">
        <v>11</v>
      </c>
      <c r="I815" s="58" t="s">
        <v>11</v>
      </c>
      <c r="J815" s="58" t="b">
        <f>IF(COUNTIFS('Player 2 Rounds'!A:A,Player_1[[#This Row],[Tournament]],'Player 2 Rounds'!C:C,Player_1[[#This Row],[Date]])&gt;0,TRUE(),FALSE())</f>
        <v>0</v>
      </c>
      <c r="K815" s="58" t="b">
        <f>IF(COUNTIFS('Player 2 Rounds'!A:A,Player_1[[#This Row],[Tournament]],'Player 2 Rounds'!C:C,Player_1[[#This Row],[Date]],'Player 2 Rounds'!D:D,Player_1[[#This Row],[Division]])&gt;0,TRUE(),FALSE())</f>
        <v>0</v>
      </c>
      <c r="L815" s="58" t="str">
        <f>RIGHT(Player_1[[#This Row],[Date]],4)</f>
        <v>2009</v>
      </c>
      <c r="M815" s="58" t="str">
        <f>LEFT(Player_1[[#This Row],[Date]],FIND("-",Player_1[[#This Row],[Date]],1)-1)</f>
        <v>4</v>
      </c>
      <c r="N815" s="58" t="str">
        <f>MID(Player_1[[#This Row],[Date]],FIND("-",Player_1[[#This Row],[Date]],1)+1,3)</f>
        <v>Jul</v>
      </c>
      <c r="O815" s="5">
        <f>DATEVALUE(Player_1[[#This Row],[Month]]&amp;" "&amp;Player_1[[#This Row],[Day]]&amp;", "&amp;Player_1[[#This Row],[Year]])</f>
        <v>39998</v>
      </c>
      <c r="P815" s="58">
        <f>COUNTIFS(A:A,Player_1[[#This Row],[Tournament]],E:E,Player_1[[#This Row],[Round]])</f>
        <v>1</v>
      </c>
      <c r="Q815" s="58" t="str">
        <f t="shared" si="12"/>
        <v>2009 Roscoe's Revenge Presented by iCandi Graphics (Pro)</v>
      </c>
      <c r="R815" s="58">
        <f>SUMIFS('Player 2 Rounds'!F:F,'Player 2 Rounds'!Q:Q,Q815,'Player 2 Rounds'!E:E,E815)</f>
        <v>0</v>
      </c>
      <c r="S815" s="58">
        <f>IF(AND(Player_1[[#This Row],[Opponent Score]]&gt;0,Player_1[[#This Row],[Opponent Score]]&gt;Player_1[[#This Row],[Score]],K:K=TRUE())=TRUE(),1,0)</f>
        <v>0</v>
      </c>
    </row>
    <row r="816" spans="1:19" x14ac:dyDescent="0.25">
      <c r="A816" s="58" t="s">
        <v>630</v>
      </c>
      <c r="B816" s="58" t="s">
        <v>13</v>
      </c>
      <c r="C816" s="58" t="s">
        <v>631</v>
      </c>
      <c r="D816" s="58" t="s">
        <v>17</v>
      </c>
      <c r="E816" s="58">
        <v>3</v>
      </c>
      <c r="F816">
        <v>63</v>
      </c>
      <c r="G816">
        <v>1006</v>
      </c>
      <c r="H816" s="58" t="s">
        <v>10</v>
      </c>
      <c r="I816" s="58" t="s">
        <v>10</v>
      </c>
      <c r="J816" s="58" t="b">
        <f>IF(COUNTIFS('Player 2 Rounds'!A:A,Player_1[[#This Row],[Tournament]],'Player 2 Rounds'!C:C,Player_1[[#This Row],[Date]])&gt;0,TRUE(),FALSE())</f>
        <v>1</v>
      </c>
      <c r="K816" s="58" t="b">
        <f>IF(COUNTIFS('Player 2 Rounds'!A:A,Player_1[[#This Row],[Tournament]],'Player 2 Rounds'!C:C,Player_1[[#This Row],[Date]],'Player 2 Rounds'!D:D,Player_1[[#This Row],[Division]])&gt;0,TRUE(),FALSE())</f>
        <v>1</v>
      </c>
      <c r="L816" s="58" t="str">
        <f>RIGHT(Player_1[[#This Row],[Date]],4)</f>
        <v>2022</v>
      </c>
      <c r="M816" s="58" t="str">
        <f>LEFT(Player_1[[#This Row],[Date]],FIND("-",Player_1[[#This Row],[Date]],1)-1)</f>
        <v>21</v>
      </c>
      <c r="N816" s="58" t="str">
        <f>MID(Player_1[[#This Row],[Date]],FIND("-",Player_1[[#This Row],[Date]],1)+1,3)</f>
        <v>Jul</v>
      </c>
      <c r="O816" s="5">
        <f>DATEVALUE(Player_1[[#This Row],[Month]]&amp;" "&amp;Player_1[[#This Row],[Day]]&amp;", "&amp;Player_1[[#This Row],[Year]])</f>
        <v>44763</v>
      </c>
      <c r="P816" s="58">
        <f>COUNTIFS(A:A,Player_1[[#This Row],[Tournament]],E:E,Player_1[[#This Row],[Round]])</f>
        <v>1</v>
      </c>
      <c r="Q816" s="58" t="str">
        <f t="shared" si="12"/>
        <v>2022 European Open presented by Discmania</v>
      </c>
      <c r="R816" s="58">
        <f>SUMIFS('Player 2 Rounds'!F:F,'Player 2 Rounds'!Q:Q,Q816,'Player 2 Rounds'!E:E,E816)</f>
        <v>54</v>
      </c>
      <c r="S816" s="58">
        <f>IF(AND(Player_1[[#This Row],[Opponent Score]]&gt;0,Player_1[[#This Row],[Opponent Score]]&gt;Player_1[[#This Row],[Score]],K:K=TRUE())=TRUE(),1,0)</f>
        <v>0</v>
      </c>
    </row>
    <row r="817" spans="1:19" x14ac:dyDescent="0.25">
      <c r="A817" s="58" t="s">
        <v>658</v>
      </c>
      <c r="B817" s="58" t="s">
        <v>626</v>
      </c>
      <c r="C817" s="58" t="s">
        <v>659</v>
      </c>
      <c r="D817" s="58" t="s">
        <v>17</v>
      </c>
      <c r="E817" s="58">
        <v>3</v>
      </c>
      <c r="F817">
        <v>64</v>
      </c>
      <c r="G817">
        <v>989</v>
      </c>
      <c r="H817" s="58" t="s">
        <v>10</v>
      </c>
      <c r="I817" s="58" t="s">
        <v>11</v>
      </c>
      <c r="J817" s="58" t="b">
        <f>IF(COUNTIFS('Player 2 Rounds'!A:A,Player_1[[#This Row],[Tournament]],'Player 2 Rounds'!C:C,Player_1[[#This Row],[Date]])&gt;0,TRUE(),FALSE())</f>
        <v>1</v>
      </c>
      <c r="K817" s="58" t="b">
        <f>IF(COUNTIFS('Player 2 Rounds'!A:A,Player_1[[#This Row],[Tournament]],'Player 2 Rounds'!C:C,Player_1[[#This Row],[Date]],'Player 2 Rounds'!D:D,Player_1[[#This Row],[Division]])&gt;0,TRUE(),FALSE())</f>
        <v>1</v>
      </c>
      <c r="L817" s="58" t="str">
        <f>RIGHT(Player_1[[#This Row],[Date]],4)</f>
        <v>2022</v>
      </c>
      <c r="M817" s="58" t="str">
        <f>LEFT(Player_1[[#This Row],[Date]],FIND("-",Player_1[[#This Row],[Date]],1)-1)</f>
        <v>19</v>
      </c>
      <c r="N817" s="58" t="str">
        <f>MID(Player_1[[#This Row],[Date]],FIND("-",Player_1[[#This Row],[Date]],1)+1,3)</f>
        <v>Aug</v>
      </c>
      <c r="O817" s="5">
        <f>DATEVALUE(Player_1[[#This Row],[Month]]&amp;" "&amp;Player_1[[#This Row],[Day]]&amp;", "&amp;Player_1[[#This Row],[Year]])</f>
        <v>44792</v>
      </c>
      <c r="P817" s="58">
        <f>COUNTIFS(A:A,Player_1[[#This Row],[Tournament]],E:E,Player_1[[#This Row],[Round]])</f>
        <v>1</v>
      </c>
      <c r="Q817" s="58" t="str">
        <f t="shared" si="12"/>
        <v>2022 DGPT - The TruBank Des Moines Challenge presented by Discraft</v>
      </c>
      <c r="R817" s="58">
        <f>SUMIFS('Player 2 Rounds'!F:F,'Player 2 Rounds'!Q:Q,Q817,'Player 2 Rounds'!E:E,E817)</f>
        <v>61</v>
      </c>
      <c r="S817" s="58">
        <f>IF(AND(Player_1[[#This Row],[Opponent Score]]&gt;0,Player_1[[#This Row],[Opponent Score]]&gt;Player_1[[#This Row],[Score]],K:K=TRUE())=TRUE(),1,0)</f>
        <v>0</v>
      </c>
    </row>
    <row r="818" spans="1:19" x14ac:dyDescent="0.25">
      <c r="A818" s="58" t="s">
        <v>884</v>
      </c>
      <c r="B818" s="58" t="s">
        <v>14</v>
      </c>
      <c r="C818" s="58" t="s">
        <v>139</v>
      </c>
      <c r="D818" s="58" t="s">
        <v>16</v>
      </c>
      <c r="E818" s="58">
        <v>3</v>
      </c>
      <c r="F818">
        <v>63</v>
      </c>
      <c r="G818">
        <v>966</v>
      </c>
      <c r="H818" s="58" t="s">
        <v>11</v>
      </c>
      <c r="I818" s="58" t="s">
        <v>11</v>
      </c>
      <c r="J818" s="58" t="b">
        <f>IF(COUNTIFS('Player 2 Rounds'!A:A,Player_1[[#This Row],[Tournament]],'Player 2 Rounds'!C:C,Player_1[[#This Row],[Date]])&gt;0,TRUE(),FALSE())</f>
        <v>0</v>
      </c>
      <c r="K818" s="58" t="b">
        <f>IF(COUNTIFS('Player 2 Rounds'!A:A,Player_1[[#This Row],[Tournament]],'Player 2 Rounds'!C:C,Player_1[[#This Row],[Date]],'Player 2 Rounds'!D:D,Player_1[[#This Row],[Division]])&gt;0,TRUE(),FALSE())</f>
        <v>0</v>
      </c>
      <c r="L818" s="58" t="str">
        <f>RIGHT(Player_1[[#This Row],[Date]],4)</f>
        <v>2009</v>
      </c>
      <c r="M818" s="58" t="str">
        <f>LEFT(Player_1[[#This Row],[Date]],FIND("-",Player_1[[#This Row],[Date]],1)-1)</f>
        <v>18</v>
      </c>
      <c r="N818" s="58" t="str">
        <f>MID(Player_1[[#This Row],[Date]],FIND("-",Player_1[[#This Row],[Date]],1)+1,3)</f>
        <v>Apr</v>
      </c>
      <c r="O818" s="5">
        <f>DATEVALUE(Player_1[[#This Row],[Month]]&amp;" "&amp;Player_1[[#This Row],[Day]]&amp;", "&amp;Player_1[[#This Row],[Year]])</f>
        <v>39921</v>
      </c>
      <c r="P818" s="58">
        <f>COUNTIFS(A:A,Player_1[[#This Row],[Tournament]],E:E,Player_1[[#This Row],[Round]])</f>
        <v>4</v>
      </c>
      <c r="Q818" s="58" t="str">
        <f t="shared" si="12"/>
        <v>2009 Ironwood Open at Moraine State Park</v>
      </c>
      <c r="R818" s="58">
        <f>SUMIFS('Player 2 Rounds'!F:F,'Player 2 Rounds'!Q:Q,Q818,'Player 2 Rounds'!E:E,E818)</f>
        <v>0</v>
      </c>
      <c r="S818" s="58">
        <f>IF(AND(Player_1[[#This Row],[Opponent Score]]&gt;0,Player_1[[#This Row],[Opponent Score]]&gt;Player_1[[#This Row],[Score]],K:K=TRUE())=TRUE(),1,0)</f>
        <v>0</v>
      </c>
    </row>
    <row r="819" spans="1:19" x14ac:dyDescent="0.25">
      <c r="A819" s="58" t="s">
        <v>347</v>
      </c>
      <c r="B819" s="58" t="s">
        <v>626</v>
      </c>
      <c r="C819" s="58" t="s">
        <v>649</v>
      </c>
      <c r="D819" s="58" t="s">
        <v>17</v>
      </c>
      <c r="E819" s="58">
        <v>3</v>
      </c>
      <c r="F819">
        <v>54</v>
      </c>
      <c r="G819">
        <v>1050</v>
      </c>
      <c r="H819" s="58" t="s">
        <v>10</v>
      </c>
      <c r="I819" s="58" t="s">
        <v>10</v>
      </c>
      <c r="J819" s="58" t="b">
        <f>IF(COUNTIFS('Player 2 Rounds'!A:A,Player_1[[#This Row],[Tournament]],'Player 2 Rounds'!C:C,Player_1[[#This Row],[Date]])&gt;0,TRUE(),FALSE())</f>
        <v>1</v>
      </c>
      <c r="K819" s="58" t="b">
        <f>IF(COUNTIFS('Player 2 Rounds'!A:A,Player_1[[#This Row],[Tournament]],'Player 2 Rounds'!C:C,Player_1[[#This Row],[Date]],'Player 2 Rounds'!D:D,Player_1[[#This Row],[Division]])&gt;0,TRUE(),FALSE())</f>
        <v>1</v>
      </c>
      <c r="L819" s="58" t="str">
        <f>RIGHT(Player_1[[#This Row],[Date]],4)</f>
        <v>2022</v>
      </c>
      <c r="M819" s="58" t="str">
        <f>LEFT(Player_1[[#This Row],[Date]],FIND("-",Player_1[[#This Row],[Date]],1)-1)</f>
        <v>22</v>
      </c>
      <c r="N819" s="58" t="str">
        <f>MID(Player_1[[#This Row],[Date]],FIND("-",Player_1[[#This Row],[Date]],1)+1,3)</f>
        <v>Sep</v>
      </c>
      <c r="O819" s="5">
        <f>DATEVALUE(Player_1[[#This Row],[Month]]&amp;" "&amp;Player_1[[#This Row],[Day]]&amp;", "&amp;Player_1[[#This Row],[Year]])</f>
        <v>44826</v>
      </c>
      <c r="P819" s="58">
        <f>COUNTIFS(A:A,Player_1[[#This Row],[Tournament]],E:E,Player_1[[#This Row],[Round]])</f>
        <v>5</v>
      </c>
      <c r="Q819" s="58" t="str">
        <f t="shared" si="12"/>
        <v>2022 DGPT - MVP Open at Maple Hill</v>
      </c>
      <c r="R819" s="58">
        <f>SUMIFS('Player 2 Rounds'!F:F,'Player 2 Rounds'!Q:Q,Q819,'Player 2 Rounds'!E:E,E819)</f>
        <v>52</v>
      </c>
      <c r="S819" s="58">
        <f>IF(AND(Player_1[[#This Row],[Opponent Score]]&gt;0,Player_1[[#This Row],[Opponent Score]]&gt;Player_1[[#This Row],[Score]],K:K=TRUE())=TRUE(),1,0)</f>
        <v>0</v>
      </c>
    </row>
    <row r="820" spans="1:19" x14ac:dyDescent="0.25">
      <c r="A820" s="58" t="s">
        <v>643</v>
      </c>
      <c r="B820" s="58" t="s">
        <v>626</v>
      </c>
      <c r="C820" s="58" t="s">
        <v>644</v>
      </c>
      <c r="D820" s="58" t="s">
        <v>17</v>
      </c>
      <c r="E820" s="58">
        <v>3</v>
      </c>
      <c r="F820">
        <v>50</v>
      </c>
      <c r="G820">
        <v>1074</v>
      </c>
      <c r="H820" s="58" t="s">
        <v>10</v>
      </c>
      <c r="I820" s="58" t="s">
        <v>10</v>
      </c>
      <c r="J820" s="58" t="b">
        <f>IF(COUNTIFS('Player 2 Rounds'!A:A,Player_1[[#This Row],[Tournament]],'Player 2 Rounds'!C:C,Player_1[[#This Row],[Date]])&gt;0,TRUE(),FALSE())</f>
        <v>1</v>
      </c>
      <c r="K820" s="58" t="b">
        <f>IF(COUNTIFS('Player 2 Rounds'!A:A,Player_1[[#This Row],[Tournament]],'Player 2 Rounds'!C:C,Player_1[[#This Row],[Date]],'Player 2 Rounds'!D:D,Player_1[[#This Row],[Division]])&gt;0,TRUE(),FALSE())</f>
        <v>1</v>
      </c>
      <c r="L820" s="58" t="str">
        <f>RIGHT(Player_1[[#This Row],[Date]],4)</f>
        <v>2022</v>
      </c>
      <c r="M820" s="58" t="str">
        <f>LEFT(Player_1[[#This Row],[Date]],FIND("-",Player_1[[#This Row],[Date]],1)-1)</f>
        <v>15</v>
      </c>
      <c r="N820" s="58" t="str">
        <f>MID(Player_1[[#This Row],[Date]],FIND("-",Player_1[[#This Row],[Date]],1)+1,3)</f>
        <v>Sep</v>
      </c>
      <c r="O820" s="5">
        <f>DATEVALUE(Player_1[[#This Row],[Month]]&amp;" "&amp;Player_1[[#This Row],[Day]]&amp;", "&amp;Player_1[[#This Row],[Year]])</f>
        <v>44819</v>
      </c>
      <c r="P820" s="58">
        <f>COUNTIFS(A:A,Player_1[[#This Row],[Tournament]],E:E,Player_1[[#This Row],[Round]])</f>
        <v>1</v>
      </c>
      <c r="Q820" s="58" t="str">
        <f t="shared" si="12"/>
        <v>2022 DGPT Playoffs - Discraft's Green Mountain Championship</v>
      </c>
      <c r="R820" s="58">
        <f>SUMIFS('Player 2 Rounds'!F:F,'Player 2 Rounds'!Q:Q,Q820,'Player 2 Rounds'!E:E,E820)</f>
        <v>55</v>
      </c>
      <c r="S820" s="58">
        <f>IF(AND(Player_1[[#This Row],[Opponent Score]]&gt;0,Player_1[[#This Row],[Opponent Score]]&gt;Player_1[[#This Row],[Score]],K:K=TRUE())=TRUE(),1,0)</f>
        <v>1</v>
      </c>
    </row>
    <row r="821" spans="1:19" x14ac:dyDescent="0.25">
      <c r="A821" s="58" t="s">
        <v>1040</v>
      </c>
      <c r="B821" s="58" t="s">
        <v>14</v>
      </c>
      <c r="C821" s="58" t="s">
        <v>1041</v>
      </c>
      <c r="D821" s="58" t="s">
        <v>16</v>
      </c>
      <c r="E821" s="58">
        <v>3</v>
      </c>
      <c r="F821">
        <v>60</v>
      </c>
      <c r="G821">
        <v>975</v>
      </c>
      <c r="H821" s="58" t="s">
        <v>11</v>
      </c>
      <c r="I821" s="58" t="s">
        <v>11</v>
      </c>
      <c r="J821" s="58" t="b">
        <f>IF(COUNTIFS('Player 2 Rounds'!A:A,Player_1[[#This Row],[Tournament]],'Player 2 Rounds'!C:C,Player_1[[#This Row],[Date]])&gt;0,TRUE(),FALSE())</f>
        <v>0</v>
      </c>
      <c r="K821" s="58" t="b">
        <f>IF(COUNTIFS('Player 2 Rounds'!A:A,Player_1[[#This Row],[Tournament]],'Player 2 Rounds'!C:C,Player_1[[#This Row],[Date]],'Player 2 Rounds'!D:D,Player_1[[#This Row],[Division]])&gt;0,TRUE(),FALSE())</f>
        <v>0</v>
      </c>
      <c r="L821" s="58" t="str">
        <f>RIGHT(Player_1[[#This Row],[Date]],4)</f>
        <v>2009</v>
      </c>
      <c r="M821" s="58" t="str">
        <f>LEFT(Player_1[[#This Row],[Date]],FIND("-",Player_1[[#This Row],[Date]],1)-1)</f>
        <v>16</v>
      </c>
      <c r="N821" s="58" t="str">
        <f>MID(Player_1[[#This Row],[Date]],FIND("-",Player_1[[#This Row],[Date]],1)+1,3)</f>
        <v>May</v>
      </c>
      <c r="O821" s="5">
        <f>DATEVALUE(Player_1[[#This Row],[Month]]&amp;" "&amp;Player_1[[#This Row],[Day]]&amp;", "&amp;Player_1[[#This Row],[Year]])</f>
        <v>39949</v>
      </c>
      <c r="P821" s="58">
        <f>COUNTIFS(A:A,Player_1[[#This Row],[Tournament]],E:E,Player_1[[#This Row],[Round]])</f>
        <v>1</v>
      </c>
      <c r="Q821" s="58" t="str">
        <f t="shared" si="12"/>
        <v>2009 18th Annual Quonset Hut Hall of Chains Classic</v>
      </c>
      <c r="R821" s="58">
        <f>SUMIFS('Player 2 Rounds'!F:F,'Player 2 Rounds'!Q:Q,Q821,'Player 2 Rounds'!E:E,E821)</f>
        <v>0</v>
      </c>
      <c r="S821" s="58">
        <f>IF(AND(Player_1[[#This Row],[Opponent Score]]&gt;0,Player_1[[#This Row],[Opponent Score]]&gt;Player_1[[#This Row],[Score]],K:K=TRUE())=TRUE(),1,0)</f>
        <v>0</v>
      </c>
    </row>
    <row r="822" spans="1:19" x14ac:dyDescent="0.25">
      <c r="A822" s="58" t="s">
        <v>656</v>
      </c>
      <c r="B822" s="58" t="s">
        <v>13</v>
      </c>
      <c r="C822" s="58" t="s">
        <v>657</v>
      </c>
      <c r="D822" s="58" t="s">
        <v>17</v>
      </c>
      <c r="E822" s="58">
        <v>3</v>
      </c>
      <c r="F822">
        <v>55</v>
      </c>
      <c r="G822">
        <v>1063</v>
      </c>
      <c r="H822" s="58" t="s">
        <v>10</v>
      </c>
      <c r="I822" s="58" t="s">
        <v>10</v>
      </c>
      <c r="J822" s="58" t="b">
        <f>IF(COUNTIFS('Player 2 Rounds'!A:A,Player_1[[#This Row],[Tournament]],'Player 2 Rounds'!C:C,Player_1[[#This Row],[Date]])&gt;0,TRUE(),FALSE())</f>
        <v>1</v>
      </c>
      <c r="K822" s="58" t="b">
        <f>IF(COUNTIFS('Player 2 Rounds'!A:A,Player_1[[#This Row],[Tournament]],'Player 2 Rounds'!C:C,Player_1[[#This Row],[Date]],'Player 2 Rounds'!D:D,Player_1[[#This Row],[Division]])&gt;0,TRUE(),FALSE())</f>
        <v>1</v>
      </c>
      <c r="L822" s="58" t="str">
        <f>RIGHT(Player_1[[#This Row],[Date]],4)</f>
        <v>2022</v>
      </c>
      <c r="M822" s="58" t="str">
        <f>LEFT(Player_1[[#This Row],[Date]],FIND("-",Player_1[[#This Row],[Date]],1)-1)</f>
        <v>30</v>
      </c>
      <c r="N822" s="58" t="str">
        <f>MID(Player_1[[#This Row],[Date]],FIND("-",Player_1[[#This Row],[Date]],1)+1,3)</f>
        <v>Aug</v>
      </c>
      <c r="O822" s="5">
        <f>DATEVALUE(Player_1[[#This Row],[Month]]&amp;" "&amp;Player_1[[#This Row],[Day]]&amp;", "&amp;Player_1[[#This Row],[Year]])</f>
        <v>44803</v>
      </c>
      <c r="P822" s="58">
        <f>COUNTIFS(A:A,Player_1[[#This Row],[Tournament]],E:E,Player_1[[#This Row],[Round]])</f>
        <v>1</v>
      </c>
      <c r="Q822" s="58" t="str">
        <f t="shared" si="12"/>
        <v>2022 PDGA Professional Disc Golf World Championships Presented by Dynamic Discs</v>
      </c>
      <c r="R822" s="58">
        <f>SUMIFS('Player 2 Rounds'!F:F,'Player 2 Rounds'!Q:Q,Q822,'Player 2 Rounds'!E:E,E822)</f>
        <v>53</v>
      </c>
      <c r="S822" s="58">
        <f>IF(AND(Player_1[[#This Row],[Opponent Score]]&gt;0,Player_1[[#This Row],[Opponent Score]]&gt;Player_1[[#This Row],[Score]],K:K=TRUE())=TRUE(),1,0)</f>
        <v>0</v>
      </c>
    </row>
    <row r="823" spans="1:19" x14ac:dyDescent="0.25">
      <c r="A823" s="58" t="s">
        <v>625</v>
      </c>
      <c r="B823" s="58" t="s">
        <v>626</v>
      </c>
      <c r="C823" s="58" t="s">
        <v>627</v>
      </c>
      <c r="D823" s="58" t="s">
        <v>17</v>
      </c>
      <c r="E823" s="58">
        <v>3</v>
      </c>
      <c r="F823">
        <v>62</v>
      </c>
      <c r="G823">
        <v>1036</v>
      </c>
      <c r="H823" s="58" t="s">
        <v>10</v>
      </c>
      <c r="I823" s="58" t="s">
        <v>10</v>
      </c>
      <c r="J823" s="58" t="b">
        <f>IF(COUNTIFS('Player 2 Rounds'!A:A,Player_1[[#This Row],[Tournament]],'Player 2 Rounds'!C:C,Player_1[[#This Row],[Date]])&gt;0,TRUE(),FALSE())</f>
        <v>1</v>
      </c>
      <c r="K823" s="58" t="b">
        <f>IF(COUNTIFS('Player 2 Rounds'!A:A,Player_1[[#This Row],[Tournament]],'Player 2 Rounds'!C:C,Player_1[[#This Row],[Date]],'Player 2 Rounds'!D:D,Player_1[[#This Row],[Division]])&gt;0,TRUE(),FALSE())</f>
        <v>1</v>
      </c>
      <c r="L823" s="58" t="str">
        <f>RIGHT(Player_1[[#This Row],[Date]],4)</f>
        <v>2022</v>
      </c>
      <c r="M823" s="58" t="str">
        <f>LEFT(Player_1[[#This Row],[Date]],FIND("-",Player_1[[#This Row],[Date]],1)-1)</f>
        <v>8</v>
      </c>
      <c r="N823" s="58" t="str">
        <f>MID(Player_1[[#This Row],[Date]],FIND("-",Player_1[[#This Row],[Date]],1)+1,3)</f>
        <v>Jul</v>
      </c>
      <c r="O823" s="5">
        <f>DATEVALUE(Player_1[[#This Row],[Month]]&amp;" "&amp;Player_1[[#This Row],[Day]]&amp;", "&amp;Player_1[[#This Row],[Year]])</f>
        <v>44750</v>
      </c>
      <c r="P823" s="58">
        <f>COUNTIFS(A:A,Player_1[[#This Row],[Tournament]],E:E,Player_1[[#This Row],[Round]])</f>
        <v>1</v>
      </c>
      <c r="Q823" s="58" t="str">
        <f t="shared" si="12"/>
        <v>2022 DGPT - LWS Open at Idlewild presented by Dynamic Discs &amp; The Nati</v>
      </c>
      <c r="R823" s="58">
        <f>SUMIFS('Player 2 Rounds'!F:F,'Player 2 Rounds'!Q:Q,Q823,'Player 2 Rounds'!E:E,E823)</f>
        <v>56</v>
      </c>
      <c r="S823" s="58">
        <f>IF(AND(Player_1[[#This Row],[Opponent Score]]&gt;0,Player_1[[#This Row],[Opponent Score]]&gt;Player_1[[#This Row],[Score]],K:K=TRUE())=TRUE(),1,0)</f>
        <v>0</v>
      </c>
    </row>
    <row r="824" spans="1:19" x14ac:dyDescent="0.25">
      <c r="A824" s="58" t="s">
        <v>697</v>
      </c>
      <c r="B824" s="58" t="s">
        <v>13</v>
      </c>
      <c r="C824" s="58" t="s">
        <v>698</v>
      </c>
      <c r="D824" s="58" t="s">
        <v>17</v>
      </c>
      <c r="E824" s="58">
        <v>3</v>
      </c>
      <c r="F824">
        <v>59</v>
      </c>
      <c r="G824">
        <v>1047</v>
      </c>
      <c r="H824" s="58" t="s">
        <v>10</v>
      </c>
      <c r="I824" s="58" t="s">
        <v>10</v>
      </c>
      <c r="J824" s="58" t="b">
        <f>IF(COUNTIFS('Player 2 Rounds'!A:A,Player_1[[#This Row],[Tournament]],'Player 2 Rounds'!C:C,Player_1[[#This Row],[Date]])&gt;0,TRUE(),FALSE())</f>
        <v>1</v>
      </c>
      <c r="K824" s="58" t="b">
        <f>IF(COUNTIFS('Player 2 Rounds'!A:A,Player_1[[#This Row],[Tournament]],'Player 2 Rounds'!C:C,Player_1[[#This Row],[Date]],'Player 2 Rounds'!D:D,Player_1[[#This Row],[Division]])&gt;0,TRUE(),FALSE())</f>
        <v>1</v>
      </c>
      <c r="L824" s="58" t="str">
        <f>RIGHT(Player_1[[#This Row],[Date]],4)</f>
        <v>2022</v>
      </c>
      <c r="M824" s="58" t="str">
        <f>LEFT(Player_1[[#This Row],[Date]],FIND("-",Player_1[[#This Row],[Date]],1)-1)</f>
        <v>14</v>
      </c>
      <c r="N824" s="58" t="str">
        <f>MID(Player_1[[#This Row],[Date]],FIND("-",Player_1[[#This Row],[Date]],1)+1,3)</f>
        <v>Apr</v>
      </c>
      <c r="O824" s="5">
        <f>DATEVALUE(Player_1[[#This Row],[Month]]&amp;" "&amp;Player_1[[#This Row],[Day]]&amp;", "&amp;Player_1[[#This Row],[Year]])</f>
        <v>44665</v>
      </c>
      <c r="P824" s="58">
        <f>COUNTIFS(A:A,Player_1[[#This Row],[Tournament]],E:E,Player_1[[#This Row],[Round]])</f>
        <v>1</v>
      </c>
      <c r="Q824" s="58" t="str">
        <f t="shared" si="12"/>
        <v>2022 PDGA Champions Cup Presented by Bushnell</v>
      </c>
      <c r="R824" s="58">
        <f>SUMIFS('Player 2 Rounds'!F:F,'Player 2 Rounds'!Q:Q,Q824,'Player 2 Rounds'!E:E,E824)</f>
        <v>69</v>
      </c>
      <c r="S824" s="58">
        <f>IF(AND(Player_1[[#This Row],[Opponent Score]]&gt;0,Player_1[[#This Row],[Opponent Score]]&gt;Player_1[[#This Row],[Score]],K:K=TRUE())=TRUE(),1,0)</f>
        <v>1</v>
      </c>
    </row>
    <row r="825" spans="1:19" x14ac:dyDescent="0.25">
      <c r="A825" s="58" t="s">
        <v>602</v>
      </c>
      <c r="B825" s="58" t="s">
        <v>626</v>
      </c>
      <c r="C825" s="58" t="s">
        <v>687</v>
      </c>
      <c r="D825" s="58" t="s">
        <v>17</v>
      </c>
      <c r="E825" s="58">
        <v>3</v>
      </c>
      <c r="F825">
        <v>56</v>
      </c>
      <c r="G825">
        <v>1052</v>
      </c>
      <c r="H825" s="58" t="s">
        <v>10</v>
      </c>
      <c r="I825" s="58" t="s">
        <v>10</v>
      </c>
      <c r="J825" s="58" t="b">
        <f>IF(COUNTIFS('Player 2 Rounds'!A:A,Player_1[[#This Row],[Tournament]],'Player 2 Rounds'!C:C,Player_1[[#This Row],[Date]])&gt;0,TRUE(),FALSE())</f>
        <v>1</v>
      </c>
      <c r="K825" s="58" t="b">
        <f>IF(COUNTIFS('Player 2 Rounds'!A:A,Player_1[[#This Row],[Tournament]],'Player 2 Rounds'!C:C,Player_1[[#This Row],[Date]],'Player 2 Rounds'!D:D,Player_1[[#This Row],[Division]])&gt;0,TRUE(),FALSE())</f>
        <v>1</v>
      </c>
      <c r="L825" s="58" t="str">
        <f>RIGHT(Player_1[[#This Row],[Date]],4)</f>
        <v>2022</v>
      </c>
      <c r="M825" s="58" t="str">
        <f>LEFT(Player_1[[#This Row],[Date]],FIND("-",Player_1[[#This Row],[Date]],1)-1)</f>
        <v>22</v>
      </c>
      <c r="N825" s="58" t="str">
        <f>MID(Player_1[[#This Row],[Date]],FIND("-",Player_1[[#This Row],[Date]],1)+1,3)</f>
        <v>Apr</v>
      </c>
      <c r="O825" s="5">
        <f>DATEVALUE(Player_1[[#This Row],[Month]]&amp;" "&amp;Player_1[[#This Row],[Day]]&amp;", "&amp;Player_1[[#This Row],[Year]])</f>
        <v>44673</v>
      </c>
      <c r="P825" s="58">
        <f>COUNTIFS(A:A,Player_1[[#This Row],[Tournament]],E:E,Player_1[[#This Row],[Round]])</f>
        <v>2</v>
      </c>
      <c r="Q825" s="58" t="str">
        <f t="shared" si="12"/>
        <v>2022 DGPT - Play It Again Sports Jonesboro Open powered by Prodigy</v>
      </c>
      <c r="R825" s="58">
        <f>SUMIFS('Player 2 Rounds'!F:F,'Player 2 Rounds'!Q:Q,Q825,'Player 2 Rounds'!E:E,E825)</f>
        <v>54</v>
      </c>
      <c r="S825" s="58">
        <f>IF(AND(Player_1[[#This Row],[Opponent Score]]&gt;0,Player_1[[#This Row],[Opponent Score]]&gt;Player_1[[#This Row],[Score]],K:K=TRUE())=TRUE(),1,0)</f>
        <v>0</v>
      </c>
    </row>
    <row r="826" spans="1:19" x14ac:dyDescent="0.25">
      <c r="A826" s="58" t="s">
        <v>695</v>
      </c>
      <c r="B826" s="58" t="s">
        <v>626</v>
      </c>
      <c r="C826" s="58" t="s">
        <v>696</v>
      </c>
      <c r="D826" s="58" t="s">
        <v>17</v>
      </c>
      <c r="E826" s="58">
        <v>3</v>
      </c>
      <c r="F826">
        <v>53</v>
      </c>
      <c r="G826">
        <v>1074</v>
      </c>
      <c r="H826" s="58" t="s">
        <v>10</v>
      </c>
      <c r="I826" s="58" t="s">
        <v>10</v>
      </c>
      <c r="J826" s="58" t="b">
        <f>IF(COUNTIFS('Player 2 Rounds'!A:A,Player_1[[#This Row],[Tournament]],'Player 2 Rounds'!C:C,Player_1[[#This Row],[Date]])&gt;0,TRUE(),FALSE())</f>
        <v>1</v>
      </c>
      <c r="K826" s="58" t="b">
        <f>IF(COUNTIFS('Player 2 Rounds'!A:A,Player_1[[#This Row],[Tournament]],'Player 2 Rounds'!C:C,Player_1[[#This Row],[Date]],'Player 2 Rounds'!D:D,Player_1[[#This Row],[Division]])&gt;0,TRUE(),FALSE())</f>
        <v>1</v>
      </c>
      <c r="L826" s="58" t="str">
        <f>RIGHT(Player_1[[#This Row],[Date]],4)</f>
        <v>2022</v>
      </c>
      <c r="M826" s="58" t="str">
        <f>LEFT(Player_1[[#This Row],[Date]],FIND("-",Player_1[[#This Row],[Date]],1)-1)</f>
        <v>25</v>
      </c>
      <c r="N826" s="58" t="str">
        <f>MID(Player_1[[#This Row],[Date]],FIND("-",Player_1[[#This Row],[Date]],1)+1,3)</f>
        <v>Mar</v>
      </c>
      <c r="O826" s="5">
        <f>DATEVALUE(Player_1[[#This Row],[Month]]&amp;" "&amp;Player_1[[#This Row],[Day]]&amp;", "&amp;Player_1[[#This Row],[Year]])</f>
        <v>44645</v>
      </c>
      <c r="P826" s="58">
        <f>COUNTIFS(A:A,Player_1[[#This Row],[Tournament]],E:E,Player_1[[#This Row],[Round]])</f>
        <v>1</v>
      </c>
      <c r="Q826" s="58" t="str">
        <f t="shared" si="12"/>
        <v>2022 DGPT - 27th Annual Texas State Disc Golf Championship Presented by Latitude 64</v>
      </c>
      <c r="R826" s="58">
        <f>SUMIFS('Player 2 Rounds'!F:F,'Player 2 Rounds'!Q:Q,Q826,'Player 2 Rounds'!E:E,E826)</f>
        <v>60</v>
      </c>
      <c r="S826" s="58">
        <f>IF(AND(Player_1[[#This Row],[Opponent Score]]&gt;0,Player_1[[#This Row],[Opponent Score]]&gt;Player_1[[#This Row],[Score]],K:K=TRUE())=TRUE(),1,0)</f>
        <v>1</v>
      </c>
    </row>
    <row r="827" spans="1:19" x14ac:dyDescent="0.25">
      <c r="A827" s="58" t="s">
        <v>931</v>
      </c>
      <c r="B827" s="58" t="s">
        <v>12</v>
      </c>
      <c r="C827" s="58" t="s">
        <v>932</v>
      </c>
      <c r="D827" s="58" t="s">
        <v>17</v>
      </c>
      <c r="E827" s="58">
        <v>3</v>
      </c>
      <c r="F827">
        <v>69</v>
      </c>
      <c r="G827">
        <v>1006</v>
      </c>
      <c r="H827" s="58" t="s">
        <v>11</v>
      </c>
      <c r="I827" s="58" t="s">
        <v>11</v>
      </c>
      <c r="J827" s="58" t="b">
        <f>IF(COUNTIFS('Player 2 Rounds'!A:A,Player_1[[#This Row],[Tournament]],'Player 2 Rounds'!C:C,Player_1[[#This Row],[Date]])&gt;0,TRUE(),FALSE())</f>
        <v>0</v>
      </c>
      <c r="K827" s="58" t="b">
        <f>IF(COUNTIFS('Player 2 Rounds'!A:A,Player_1[[#This Row],[Tournament]],'Player 2 Rounds'!C:C,Player_1[[#This Row],[Date]],'Player 2 Rounds'!D:D,Player_1[[#This Row],[Division]])&gt;0,TRUE(),FALSE())</f>
        <v>0</v>
      </c>
      <c r="L827" s="58" t="str">
        <f>RIGHT(Player_1[[#This Row],[Date]],4)</f>
        <v>2009</v>
      </c>
      <c r="M827" s="58" t="str">
        <f>LEFT(Player_1[[#This Row],[Date]],FIND("-",Player_1[[#This Row],[Date]],1)-1)</f>
        <v>3</v>
      </c>
      <c r="N827" s="58" t="str">
        <f>MID(Player_1[[#This Row],[Date]],FIND("-",Player_1[[#This Row],[Date]],1)+1,3)</f>
        <v>Oct</v>
      </c>
      <c r="O827" s="5">
        <f>DATEVALUE(Player_1[[#This Row],[Month]]&amp;" "&amp;Player_1[[#This Row],[Day]]&amp;", "&amp;Player_1[[#This Row],[Year]])</f>
        <v>40089</v>
      </c>
      <c r="P827" s="58">
        <f>COUNTIFS(A:A,Player_1[[#This Row],[Tournament]],E:E,Player_1[[#This Row],[Round]])</f>
        <v>1</v>
      </c>
      <c r="Q827" s="58" t="str">
        <f t="shared" si="12"/>
        <v>2009 Ohio River Open</v>
      </c>
      <c r="R827" s="58">
        <f>SUMIFS('Player 2 Rounds'!F:F,'Player 2 Rounds'!Q:Q,Q827,'Player 2 Rounds'!E:E,E827)</f>
        <v>0</v>
      </c>
      <c r="S827" s="58">
        <f>IF(AND(Player_1[[#This Row],[Opponent Score]]&gt;0,Player_1[[#This Row],[Opponent Score]]&gt;Player_1[[#This Row],[Score]],K:K=TRUE())=TRUE(),1,0)</f>
        <v>0</v>
      </c>
    </row>
    <row r="828" spans="1:19" x14ac:dyDescent="0.25">
      <c r="A828" s="58" t="s">
        <v>666</v>
      </c>
      <c r="B828" s="58" t="s">
        <v>9</v>
      </c>
      <c r="C828" s="58" t="s">
        <v>667</v>
      </c>
      <c r="D828" s="58" t="s">
        <v>17</v>
      </c>
      <c r="E828" s="58">
        <v>3</v>
      </c>
      <c r="F828">
        <v>53</v>
      </c>
      <c r="G828">
        <v>1055</v>
      </c>
      <c r="H828" s="58" t="s">
        <v>10</v>
      </c>
      <c r="I828" s="58" t="s">
        <v>10</v>
      </c>
      <c r="J828" s="58" t="b">
        <f>IF(COUNTIFS('Player 2 Rounds'!A:A,Player_1[[#This Row],[Tournament]],'Player 2 Rounds'!C:C,Player_1[[#This Row],[Date]])&gt;0,TRUE(),FALSE())</f>
        <v>1</v>
      </c>
      <c r="K828" s="58" t="b">
        <f>IF(COUNTIFS('Player 2 Rounds'!A:A,Player_1[[#This Row],[Tournament]],'Player 2 Rounds'!C:C,Player_1[[#This Row],[Date]],'Player 2 Rounds'!D:D,Player_1[[#This Row],[Division]])&gt;0,TRUE(),FALSE())</f>
        <v>1</v>
      </c>
      <c r="L828" s="58" t="str">
        <f>RIGHT(Player_1[[#This Row],[Date]],4)</f>
        <v>2022</v>
      </c>
      <c r="M828" s="58" t="str">
        <f>LEFT(Player_1[[#This Row],[Date]],FIND("-",Player_1[[#This Row],[Date]],1)-1)</f>
        <v>18</v>
      </c>
      <c r="N828" s="58" t="str">
        <f>MID(Player_1[[#This Row],[Date]],FIND("-",Player_1[[#This Row],[Date]],1)+1,3)</f>
        <v>Mar</v>
      </c>
      <c r="O828" s="5">
        <f>DATEVALUE(Player_1[[#This Row],[Month]]&amp;" "&amp;Player_1[[#This Row],[Day]]&amp;", "&amp;Player_1[[#This Row],[Year]])</f>
        <v>44638</v>
      </c>
      <c r="P828" s="58">
        <f>COUNTIFS(A:A,Player_1[[#This Row],[Tournament]],E:E,Player_1[[#This Row],[Round]])</f>
        <v>1</v>
      </c>
      <c r="Q828" s="58" t="str">
        <f t="shared" si="12"/>
        <v>2022 Discraft presents THE OPEN at BELTON, a DGPT Silver Series Event</v>
      </c>
      <c r="R828" s="58">
        <f>SUMIFS('Player 2 Rounds'!F:F,'Player 2 Rounds'!Q:Q,Q828,'Player 2 Rounds'!E:E,E828)</f>
        <v>52</v>
      </c>
      <c r="S828" s="58">
        <f>IF(AND(Player_1[[#This Row],[Opponent Score]]&gt;0,Player_1[[#This Row],[Opponent Score]]&gt;Player_1[[#This Row],[Score]],K:K=TRUE())=TRUE(),1,0)</f>
        <v>0</v>
      </c>
    </row>
    <row r="829" spans="1:19" x14ac:dyDescent="0.25">
      <c r="A829" s="58" t="s">
        <v>685</v>
      </c>
      <c r="B829" s="58" t="s">
        <v>626</v>
      </c>
      <c r="C829" s="58" t="s">
        <v>686</v>
      </c>
      <c r="D829" s="58" t="s">
        <v>17</v>
      </c>
      <c r="E829" s="58">
        <v>3</v>
      </c>
      <c r="F829">
        <v>68</v>
      </c>
      <c r="G829">
        <v>1033</v>
      </c>
      <c r="H829" s="58" t="s">
        <v>10</v>
      </c>
      <c r="I829" s="58" t="s">
        <v>10</v>
      </c>
      <c r="J829" s="58" t="b">
        <f>IF(COUNTIFS('Player 2 Rounds'!A:A,Player_1[[#This Row],[Tournament]],'Player 2 Rounds'!C:C,Player_1[[#This Row],[Date]])&gt;0,TRUE(),FALSE())</f>
        <v>1</v>
      </c>
      <c r="K829" s="58" t="b">
        <f>IF(COUNTIFS('Player 2 Rounds'!A:A,Player_1[[#This Row],[Tournament]],'Player 2 Rounds'!C:C,Player_1[[#This Row],[Date]],'Player 2 Rounds'!D:D,Player_1[[#This Row],[Division]])&gt;0,TRUE(),FALSE())</f>
        <v>1</v>
      </c>
      <c r="L829" s="58" t="str">
        <f>RIGHT(Player_1[[#This Row],[Date]],4)</f>
        <v>2022</v>
      </c>
      <c r="M829" s="58" t="str">
        <f>LEFT(Player_1[[#This Row],[Date]],FIND("-",Player_1[[#This Row],[Date]],1)-1)</f>
        <v>28</v>
      </c>
      <c r="N829" s="58" t="str">
        <f>MID(Player_1[[#This Row],[Date]],FIND("-",Player_1[[#This Row],[Date]],1)+1,3)</f>
        <v>Apr</v>
      </c>
      <c r="O829" s="5">
        <f>DATEVALUE(Player_1[[#This Row],[Month]]&amp;" "&amp;Player_1[[#This Row],[Day]]&amp;", "&amp;Player_1[[#This Row],[Year]])</f>
        <v>44679</v>
      </c>
      <c r="P829" s="58">
        <f>COUNTIFS(A:A,Player_1[[#This Row],[Tournament]],E:E,Player_1[[#This Row],[Round]])</f>
        <v>2</v>
      </c>
      <c r="Q829" s="58" t="str">
        <f t="shared" si="12"/>
        <v>2022 DGPT - Dynamic Discs Open</v>
      </c>
      <c r="R829" s="58">
        <f>SUMIFS('Player 2 Rounds'!F:F,'Player 2 Rounds'!Q:Q,Q829,'Player 2 Rounds'!E:E,E829)</f>
        <v>77</v>
      </c>
      <c r="S829" s="58">
        <f>IF(AND(Player_1[[#This Row],[Opponent Score]]&gt;0,Player_1[[#This Row],[Opponent Score]]&gt;Player_1[[#This Row],[Score]],K:K=TRUE())=TRUE(),1,0)</f>
        <v>1</v>
      </c>
    </row>
    <row r="830" spans="1:19" x14ac:dyDescent="0.25">
      <c r="A830" s="58" t="s">
        <v>1085</v>
      </c>
      <c r="B830" s="58" t="s">
        <v>9</v>
      </c>
      <c r="C830" s="58" t="s">
        <v>1086</v>
      </c>
      <c r="D830" s="58" t="s">
        <v>16</v>
      </c>
      <c r="E830" s="58">
        <v>3</v>
      </c>
      <c r="F830">
        <v>55</v>
      </c>
      <c r="G830">
        <v>953</v>
      </c>
      <c r="H830" s="58" t="s">
        <v>11</v>
      </c>
      <c r="I830" s="58" t="s">
        <v>11</v>
      </c>
      <c r="J830" s="58" t="b">
        <f>IF(COUNTIFS('Player 2 Rounds'!A:A,Player_1[[#This Row],[Tournament]],'Player 2 Rounds'!C:C,Player_1[[#This Row],[Date]])&gt;0,TRUE(),FALSE())</f>
        <v>0</v>
      </c>
      <c r="K830" s="58" t="b">
        <f>IF(COUNTIFS('Player 2 Rounds'!A:A,Player_1[[#This Row],[Tournament]],'Player 2 Rounds'!C:C,Player_1[[#This Row],[Date]],'Player 2 Rounds'!D:D,Player_1[[#This Row],[Division]])&gt;0,TRUE(),FALSE())</f>
        <v>0</v>
      </c>
      <c r="L830" s="58" t="str">
        <f>RIGHT(Player_1[[#This Row],[Date]],4)</f>
        <v>2009</v>
      </c>
      <c r="M830" s="58" t="str">
        <f>LEFT(Player_1[[#This Row],[Date]],FIND("-",Player_1[[#This Row],[Date]],1)-1)</f>
        <v>11</v>
      </c>
      <c r="N830" s="58" t="str">
        <f>MID(Player_1[[#This Row],[Date]],FIND("-",Player_1[[#This Row],[Date]],1)+1,3)</f>
        <v>Jul</v>
      </c>
      <c r="O830" s="5">
        <f>DATEVALUE(Player_1[[#This Row],[Month]]&amp;" "&amp;Player_1[[#This Row],[Day]]&amp;", "&amp;Player_1[[#This Row],[Year]])</f>
        <v>40005</v>
      </c>
      <c r="P830" s="58">
        <f>COUNTIFS(A:A,Player_1[[#This Row],[Tournament]],E:E,Player_1[[#This Row],[Round]])</f>
        <v>1</v>
      </c>
      <c r="Q830" s="58" t="str">
        <f t="shared" si="12"/>
        <v>2009 The Brent Hambrick Memorial Open</v>
      </c>
      <c r="R830" s="58">
        <f>SUMIFS('Player 2 Rounds'!F:F,'Player 2 Rounds'!Q:Q,Q830,'Player 2 Rounds'!E:E,E830)</f>
        <v>0</v>
      </c>
      <c r="S830" s="58">
        <f>IF(AND(Player_1[[#This Row],[Opponent Score]]&gt;0,Player_1[[#This Row],[Opponent Score]]&gt;Player_1[[#This Row],[Score]],K:K=TRUE())=TRUE(),1,0)</f>
        <v>0</v>
      </c>
    </row>
    <row r="831" spans="1:19" x14ac:dyDescent="0.25">
      <c r="A831" s="58" t="s">
        <v>572</v>
      </c>
      <c r="B831" s="58" t="s">
        <v>626</v>
      </c>
      <c r="C831" s="58" t="s">
        <v>634</v>
      </c>
      <c r="D831" s="58" t="s">
        <v>17</v>
      </c>
      <c r="E831" s="58">
        <v>3</v>
      </c>
      <c r="F831">
        <v>55</v>
      </c>
      <c r="G831">
        <v>1068</v>
      </c>
      <c r="H831" s="58" t="s">
        <v>10</v>
      </c>
      <c r="I831" s="58" t="s">
        <v>10</v>
      </c>
      <c r="J831" s="58" t="b">
        <f>IF(COUNTIFS('Player 2 Rounds'!A:A,Player_1[[#This Row],[Tournament]],'Player 2 Rounds'!C:C,Player_1[[#This Row],[Date]])&gt;0,TRUE(),FALSE())</f>
        <v>1</v>
      </c>
      <c r="K831" s="58" t="b">
        <f>IF(COUNTIFS('Player 2 Rounds'!A:A,Player_1[[#This Row],[Tournament]],'Player 2 Rounds'!C:C,Player_1[[#This Row],[Date]],'Player 2 Rounds'!D:D,Player_1[[#This Row],[Division]])&gt;0,TRUE(),FALSE())</f>
        <v>1</v>
      </c>
      <c r="L831" s="58" t="str">
        <f>RIGHT(Player_1[[#This Row],[Date]],4)</f>
        <v>2022</v>
      </c>
      <c r="M831" s="58" t="str">
        <f>LEFT(Player_1[[#This Row],[Date]],FIND("-",Player_1[[#This Row],[Date]],1)-1)</f>
        <v>24</v>
      </c>
      <c r="N831" s="58" t="str">
        <f>MID(Player_1[[#This Row],[Date]],FIND("-",Player_1[[#This Row],[Date]],1)+1,3)</f>
        <v>Jun</v>
      </c>
      <c r="O831" s="5">
        <f>DATEVALUE(Player_1[[#This Row],[Month]]&amp;" "&amp;Player_1[[#This Row],[Day]]&amp;", "&amp;Player_1[[#This Row],[Year]])</f>
        <v>44736</v>
      </c>
      <c r="P831" s="58">
        <f>COUNTIFS(A:A,Player_1[[#This Row],[Tournament]],E:E,Player_1[[#This Row],[Round]])</f>
        <v>2</v>
      </c>
      <c r="Q831" s="58" t="str">
        <f t="shared" si="12"/>
        <v>2022 DGPT - The Preserve Championship designed by Leiviska Disc Golf</v>
      </c>
      <c r="R831" s="58">
        <f>SUMIFS('Player 2 Rounds'!F:F,'Player 2 Rounds'!Q:Q,Q831,'Player 2 Rounds'!E:E,E831)</f>
        <v>58</v>
      </c>
      <c r="S831" s="58">
        <f>IF(AND(Player_1[[#This Row],[Opponent Score]]&gt;0,Player_1[[#This Row],[Opponent Score]]&gt;Player_1[[#This Row],[Score]],K:K=TRUE())=TRUE(),1,0)</f>
        <v>1</v>
      </c>
    </row>
    <row r="832" spans="1:19" x14ac:dyDescent="0.25">
      <c r="A832" s="58" t="s">
        <v>961</v>
      </c>
      <c r="B832" s="58" t="s">
        <v>13</v>
      </c>
      <c r="C832" s="58" t="s">
        <v>98</v>
      </c>
      <c r="D832" s="58" t="s">
        <v>962</v>
      </c>
      <c r="E832" s="58">
        <v>3</v>
      </c>
      <c r="F832">
        <v>59</v>
      </c>
      <c r="G832">
        <v>959</v>
      </c>
      <c r="H832" s="58" t="s">
        <v>11</v>
      </c>
      <c r="I832" s="58" t="s">
        <v>11</v>
      </c>
      <c r="J832" s="58" t="b">
        <f>IF(COUNTIFS('Player 2 Rounds'!A:A,Player_1[[#This Row],[Tournament]],'Player 2 Rounds'!C:C,Player_1[[#This Row],[Date]])&gt;0,TRUE(),FALSE())</f>
        <v>0</v>
      </c>
      <c r="K832" s="58" t="b">
        <f>IF(COUNTIFS('Player 2 Rounds'!A:A,Player_1[[#This Row],[Tournament]],'Player 2 Rounds'!C:C,Player_1[[#This Row],[Date]],'Player 2 Rounds'!D:D,Player_1[[#This Row],[Division]])&gt;0,TRUE(),FALSE())</f>
        <v>0</v>
      </c>
      <c r="L832" s="58" t="str">
        <f>RIGHT(Player_1[[#This Row],[Date]],4)</f>
        <v>2009</v>
      </c>
      <c r="M832" s="58" t="str">
        <f>LEFT(Player_1[[#This Row],[Date]],FIND("-",Player_1[[#This Row],[Date]],1)-1)</f>
        <v>27</v>
      </c>
      <c r="N832" s="58" t="str">
        <f>MID(Player_1[[#This Row],[Date]],FIND("-",Player_1[[#This Row],[Date]],1)+1,3)</f>
        <v>Jul</v>
      </c>
      <c r="O832" s="5">
        <f>DATEVALUE(Player_1[[#This Row],[Month]]&amp;" "&amp;Player_1[[#This Row],[Day]]&amp;", "&amp;Player_1[[#This Row],[Year]])</f>
        <v>40021</v>
      </c>
      <c r="P832" s="58">
        <f>COUNTIFS(A:A,Player_1[[#This Row],[Tournament]],E:E,Player_1[[#This Row],[Round]])</f>
        <v>1</v>
      </c>
      <c r="Q832" s="58" t="str">
        <f t="shared" si="12"/>
        <v>2009 PDGA Amateur Disc Golf World Championships</v>
      </c>
      <c r="R832" s="58">
        <f>SUMIFS('Player 2 Rounds'!F:F,'Player 2 Rounds'!Q:Q,Q832,'Player 2 Rounds'!E:E,E832)</f>
        <v>0</v>
      </c>
      <c r="S832" s="58">
        <f>IF(AND(Player_1[[#This Row],[Opponent Score]]&gt;0,Player_1[[#This Row],[Opponent Score]]&gt;Player_1[[#This Row],[Score]],K:K=TRUE())=TRUE(),1,0)</f>
        <v>0</v>
      </c>
    </row>
    <row r="833" spans="1:19" x14ac:dyDescent="0.25">
      <c r="A833" s="58" t="s">
        <v>978</v>
      </c>
      <c r="B833" s="58" t="s">
        <v>12</v>
      </c>
      <c r="C833" s="58" t="s">
        <v>979</v>
      </c>
      <c r="D833" s="58" t="s">
        <v>17</v>
      </c>
      <c r="E833" s="58">
        <v>3</v>
      </c>
      <c r="F833">
        <v>47</v>
      </c>
      <c r="G833">
        <v>887</v>
      </c>
      <c r="H833" s="58" t="s">
        <v>11</v>
      </c>
      <c r="I833" s="58" t="s">
        <v>11</v>
      </c>
      <c r="J833" s="58" t="b">
        <f>IF(COUNTIFS('Player 2 Rounds'!A:A,Player_1[[#This Row],[Tournament]],'Player 2 Rounds'!C:C,Player_1[[#This Row],[Date]])&gt;0,TRUE(),FALSE())</f>
        <v>0</v>
      </c>
      <c r="K833" s="58" t="b">
        <f>IF(COUNTIFS('Player 2 Rounds'!A:A,Player_1[[#This Row],[Tournament]],'Player 2 Rounds'!C:C,Player_1[[#This Row],[Date]],'Player 2 Rounds'!D:D,Player_1[[#This Row],[Division]])&gt;0,TRUE(),FALSE())</f>
        <v>0</v>
      </c>
      <c r="L833" s="58" t="str">
        <f>RIGHT(Player_1[[#This Row],[Date]],4)</f>
        <v>2009</v>
      </c>
      <c r="M833" s="58" t="str">
        <f>LEFT(Player_1[[#This Row],[Date]],FIND("-",Player_1[[#This Row],[Date]],1)-1)</f>
        <v>12</v>
      </c>
      <c r="N833" s="58" t="str">
        <f>MID(Player_1[[#This Row],[Date]],FIND("-",Player_1[[#This Row],[Date]],1)+1,3)</f>
        <v>Sep</v>
      </c>
      <c r="O833" s="5">
        <f>DATEVALUE(Player_1[[#This Row],[Month]]&amp;" "&amp;Player_1[[#This Row],[Day]]&amp;", "&amp;Player_1[[#This Row],[Year]])</f>
        <v>40068</v>
      </c>
      <c r="P833" s="58">
        <f>COUNTIFS(A:A,Player_1[[#This Row],[Tournament]],E:E,Player_1[[#This Row],[Round]])</f>
        <v>1</v>
      </c>
      <c r="Q833" s="58" t="str">
        <f t="shared" si="12"/>
        <v>2009 King of the Courses</v>
      </c>
      <c r="R833" s="58">
        <f>SUMIFS('Player 2 Rounds'!F:F,'Player 2 Rounds'!Q:Q,Q833,'Player 2 Rounds'!E:E,E833)</f>
        <v>0</v>
      </c>
      <c r="S833" s="58">
        <f>IF(AND(Player_1[[#This Row],[Opponent Score]]&gt;0,Player_1[[#This Row],[Opponent Score]]&gt;Player_1[[#This Row],[Score]],K:K=TRUE())=TRUE(),1,0)</f>
        <v>0</v>
      </c>
    </row>
    <row r="834" spans="1:19" x14ac:dyDescent="0.25">
      <c r="A834" s="58" t="s">
        <v>688</v>
      </c>
      <c r="B834" s="58" t="s">
        <v>626</v>
      </c>
      <c r="C834" s="58" t="s">
        <v>689</v>
      </c>
      <c r="D834" s="58" t="s">
        <v>17</v>
      </c>
      <c r="E834" s="58">
        <v>3</v>
      </c>
      <c r="F834">
        <v>58</v>
      </c>
      <c r="G834">
        <v>1061</v>
      </c>
      <c r="H834" s="58" t="s">
        <v>10</v>
      </c>
      <c r="I834" s="58" t="s">
        <v>10</v>
      </c>
      <c r="J834" s="58" t="b">
        <f>IF(COUNTIFS('Player 2 Rounds'!A:A,Player_1[[#This Row],[Tournament]],'Player 2 Rounds'!C:C,Player_1[[#This Row],[Date]])&gt;0,TRUE(),FALSE())</f>
        <v>1</v>
      </c>
      <c r="K834" s="58" t="b">
        <f>IF(COUNTIFS('Player 2 Rounds'!A:A,Player_1[[#This Row],[Tournament]],'Player 2 Rounds'!C:C,Player_1[[#This Row],[Date]],'Player 2 Rounds'!D:D,Player_1[[#This Row],[Division]])&gt;0,TRUE(),FALSE())</f>
        <v>1</v>
      </c>
      <c r="L834" s="58" t="str">
        <f>RIGHT(Player_1[[#This Row],[Date]],4)</f>
        <v>2022</v>
      </c>
      <c r="M834" s="58" t="str">
        <f>LEFT(Player_1[[#This Row],[Date]],FIND("-",Player_1[[#This Row],[Date]],1)-1)</f>
        <v>20</v>
      </c>
      <c r="N834" s="58" t="str">
        <f>MID(Player_1[[#This Row],[Date]],FIND("-",Player_1[[#This Row],[Date]],1)+1,3)</f>
        <v>May</v>
      </c>
      <c r="O834" s="5">
        <f>DATEVALUE(Player_1[[#This Row],[Month]]&amp;" "&amp;Player_1[[#This Row],[Day]]&amp;", "&amp;Player_1[[#This Row],[Year]])</f>
        <v>44701</v>
      </c>
      <c r="P834" s="58">
        <f>COUNTIFS(A:A,Player_1[[#This Row],[Tournament]],E:E,Player_1[[#This Row],[Round]])</f>
        <v>1</v>
      </c>
      <c r="Q834" s="58" t="str">
        <f t="shared" ref="Q834:Q897" si="13">IF(ISERROR(FIND(L834,A834,1))=TRUE(),L834&amp;" "&amp;A834,A834)</f>
        <v>2022 DGPT - OTB Open presented by MVP Disc Sports</v>
      </c>
      <c r="R834" s="58">
        <f>SUMIFS('Player 2 Rounds'!F:F,'Player 2 Rounds'!Q:Q,Q834,'Player 2 Rounds'!E:E,E834)</f>
        <v>62</v>
      </c>
      <c r="S834" s="58">
        <f>IF(AND(Player_1[[#This Row],[Opponent Score]]&gt;0,Player_1[[#This Row],[Opponent Score]]&gt;Player_1[[#This Row],[Score]],K:K=TRUE())=TRUE(),1,0)</f>
        <v>1</v>
      </c>
    </row>
    <row r="835" spans="1:19" x14ac:dyDescent="0.25">
      <c r="A835" s="58" t="s">
        <v>86</v>
      </c>
      <c r="B835" s="58" t="s">
        <v>13</v>
      </c>
      <c r="C835" s="58" t="s">
        <v>702</v>
      </c>
      <c r="D835" s="58" t="s">
        <v>17</v>
      </c>
      <c r="E835" s="58">
        <v>3</v>
      </c>
      <c r="F835">
        <v>58</v>
      </c>
      <c r="G835">
        <v>1033</v>
      </c>
      <c r="H835" s="58" t="s">
        <v>11</v>
      </c>
      <c r="I835" s="58" t="s">
        <v>11</v>
      </c>
      <c r="J835" s="58" t="b">
        <f>IF(COUNTIFS('Player 2 Rounds'!A:A,Player_1[[#This Row],[Tournament]],'Player 2 Rounds'!C:C,Player_1[[#This Row],[Date]])&gt;0,TRUE(),FALSE())</f>
        <v>1</v>
      </c>
      <c r="K835" s="58" t="b">
        <f>IF(COUNTIFS('Player 2 Rounds'!A:A,Player_1[[#This Row],[Tournament]],'Player 2 Rounds'!C:C,Player_1[[#This Row],[Date]],'Player 2 Rounds'!D:D,Player_1[[#This Row],[Division]])&gt;0,TRUE(),FALSE())</f>
        <v>1</v>
      </c>
      <c r="L835" s="58" t="str">
        <f>RIGHT(Player_1[[#This Row],[Date]],4)</f>
        <v>2019</v>
      </c>
      <c r="M835" s="58" t="str">
        <f>LEFT(Player_1[[#This Row],[Date]],FIND("-",Player_1[[#This Row],[Date]],1)-1)</f>
        <v>18</v>
      </c>
      <c r="N835" s="58" t="str">
        <f>MID(Player_1[[#This Row],[Date]],FIND("-",Player_1[[#This Row],[Date]],1)+1,3)</f>
        <v>Jul</v>
      </c>
      <c r="O835" s="5">
        <f>DATEVALUE(Player_1[[#This Row],[Month]]&amp;" "&amp;Player_1[[#This Row],[Day]]&amp;", "&amp;Player_1[[#This Row],[Year]])</f>
        <v>43664</v>
      </c>
      <c r="P835" s="58">
        <f>COUNTIFS(A:A,Player_1[[#This Row],[Tournament]],E:E,Player_1[[#This Row],[Round]])</f>
        <v>4</v>
      </c>
      <c r="Q835" s="58" t="str">
        <f t="shared" si="13"/>
        <v>2019 European Open</v>
      </c>
      <c r="R835" s="58">
        <f>SUMIFS('Player 2 Rounds'!F:F,'Player 2 Rounds'!Q:Q,Q835,'Player 2 Rounds'!E:E,E835)</f>
        <v>61</v>
      </c>
      <c r="S835" s="58">
        <f>IF(AND(Player_1[[#This Row],[Opponent Score]]&gt;0,Player_1[[#This Row],[Opponent Score]]&gt;Player_1[[#This Row],[Score]],K:K=TRUE())=TRUE(),1,0)</f>
        <v>1</v>
      </c>
    </row>
    <row r="836" spans="1:19" x14ac:dyDescent="0.25">
      <c r="A836" s="58" t="s">
        <v>708</v>
      </c>
      <c r="B836" s="58" t="s">
        <v>13</v>
      </c>
      <c r="C836" s="58" t="s">
        <v>709</v>
      </c>
      <c r="D836" s="58" t="s">
        <v>17</v>
      </c>
      <c r="E836" s="58">
        <v>3</v>
      </c>
      <c r="F836">
        <v>53</v>
      </c>
      <c r="G836">
        <v>1080</v>
      </c>
      <c r="H836" s="58" t="s">
        <v>11</v>
      </c>
      <c r="I836" s="58" t="s">
        <v>11</v>
      </c>
      <c r="J836" s="58" t="b">
        <f>IF(COUNTIFS('Player 2 Rounds'!A:A,Player_1[[#This Row],[Tournament]],'Player 2 Rounds'!C:C,Player_1[[#This Row],[Date]])&gt;0,TRUE(),FALSE())</f>
        <v>1</v>
      </c>
      <c r="K836" s="58" t="b">
        <f>IF(COUNTIFS('Player 2 Rounds'!A:A,Player_1[[#This Row],[Tournament]],'Player 2 Rounds'!C:C,Player_1[[#This Row],[Date]],'Player 2 Rounds'!D:D,Player_1[[#This Row],[Division]])&gt;0,TRUE(),FALSE())</f>
        <v>1</v>
      </c>
      <c r="L836" s="58" t="str">
        <f>RIGHT(Player_1[[#This Row],[Date]],4)</f>
        <v>2019</v>
      </c>
      <c r="M836" s="58" t="str">
        <f>LEFT(Player_1[[#This Row],[Date]],FIND("-",Player_1[[#This Row],[Date]],1)-1)</f>
        <v>13</v>
      </c>
      <c r="N836" s="58" t="str">
        <f>MID(Player_1[[#This Row],[Date]],FIND("-",Player_1[[#This Row],[Date]],1)+1,3)</f>
        <v>Aug</v>
      </c>
      <c r="O836" s="5">
        <f>DATEVALUE(Player_1[[#This Row],[Month]]&amp;" "&amp;Player_1[[#This Row],[Day]]&amp;", "&amp;Player_1[[#This Row],[Year]])</f>
        <v>43690</v>
      </c>
      <c r="P836" s="58">
        <f>COUNTIFS(A:A,Player_1[[#This Row],[Tournament]],E:E,Player_1[[#This Row],[Round]])</f>
        <v>1</v>
      </c>
      <c r="Q836" s="58" t="str">
        <f t="shared" si="13"/>
        <v>2019 PDGA Professional Disc Golf World Championships</v>
      </c>
      <c r="R836" s="58">
        <f>SUMIFS('Player 2 Rounds'!F:F,'Player 2 Rounds'!Q:Q,Q836,'Player 2 Rounds'!E:E,E836)</f>
        <v>52</v>
      </c>
      <c r="S836" s="58">
        <f>IF(AND(Player_1[[#This Row],[Opponent Score]]&gt;0,Player_1[[#This Row],[Opponent Score]]&gt;Player_1[[#This Row],[Score]],K:K=TRUE())=TRUE(),1,0)</f>
        <v>0</v>
      </c>
    </row>
    <row r="837" spans="1:19" x14ac:dyDescent="0.25">
      <c r="A837" s="58" t="s">
        <v>884</v>
      </c>
      <c r="B837" s="58" t="s">
        <v>14</v>
      </c>
      <c r="C837" s="58" t="s">
        <v>104</v>
      </c>
      <c r="D837" s="58" t="s">
        <v>17</v>
      </c>
      <c r="E837" s="58">
        <v>3</v>
      </c>
      <c r="F837">
        <v>65</v>
      </c>
      <c r="G837">
        <v>1020</v>
      </c>
      <c r="H837" s="58" t="s">
        <v>11</v>
      </c>
      <c r="I837" s="58" t="s">
        <v>11</v>
      </c>
      <c r="J837" s="58" t="b">
        <f>IF(COUNTIFS('Player 2 Rounds'!A:A,Player_1[[#This Row],[Tournament]],'Player 2 Rounds'!C:C,Player_1[[#This Row],[Date]])&gt;0,TRUE(),FALSE())</f>
        <v>0</v>
      </c>
      <c r="K837" s="58" t="b">
        <f>IF(COUNTIFS('Player 2 Rounds'!A:A,Player_1[[#This Row],[Tournament]],'Player 2 Rounds'!C:C,Player_1[[#This Row],[Date]],'Player 2 Rounds'!D:D,Player_1[[#This Row],[Division]])&gt;0,TRUE(),FALSE())</f>
        <v>0</v>
      </c>
      <c r="L837" s="58" t="str">
        <f>RIGHT(Player_1[[#This Row],[Date]],4)</f>
        <v>2011</v>
      </c>
      <c r="M837" s="58" t="str">
        <f>LEFT(Player_1[[#This Row],[Date]],FIND("-",Player_1[[#This Row],[Date]],1)-1)</f>
        <v>16</v>
      </c>
      <c r="N837" s="58" t="str">
        <f>MID(Player_1[[#This Row],[Date]],FIND("-",Player_1[[#This Row],[Date]],1)+1,3)</f>
        <v>Apr</v>
      </c>
      <c r="O837" s="5">
        <f>DATEVALUE(Player_1[[#This Row],[Month]]&amp;" "&amp;Player_1[[#This Row],[Day]]&amp;", "&amp;Player_1[[#This Row],[Year]])</f>
        <v>40649</v>
      </c>
      <c r="P837" s="58">
        <f>COUNTIFS(A:A,Player_1[[#This Row],[Tournament]],E:E,Player_1[[#This Row],[Round]])</f>
        <v>4</v>
      </c>
      <c r="Q837" s="58" t="str">
        <f t="shared" si="13"/>
        <v>2011 Ironwood Open at Moraine State Park</v>
      </c>
      <c r="R837" s="58">
        <f>SUMIFS('Player 2 Rounds'!F:F,'Player 2 Rounds'!Q:Q,Q837,'Player 2 Rounds'!E:E,E837)</f>
        <v>0</v>
      </c>
      <c r="S837" s="58">
        <f>IF(AND(Player_1[[#This Row],[Opponent Score]]&gt;0,Player_1[[#This Row],[Opponent Score]]&gt;Player_1[[#This Row],[Score]],K:K=TRUE())=TRUE(),1,0)</f>
        <v>0</v>
      </c>
    </row>
    <row r="838" spans="1:19" x14ac:dyDescent="0.25">
      <c r="A838" s="58" t="s">
        <v>362</v>
      </c>
      <c r="B838" s="58" t="s">
        <v>9</v>
      </c>
      <c r="C838" s="58" t="s">
        <v>705</v>
      </c>
      <c r="D838" s="58" t="s">
        <v>17</v>
      </c>
      <c r="E838" s="58">
        <v>3</v>
      </c>
      <c r="F838">
        <v>55</v>
      </c>
      <c r="G838">
        <v>1069</v>
      </c>
      <c r="H838" s="58" t="s">
        <v>11</v>
      </c>
      <c r="I838" s="58" t="s">
        <v>11</v>
      </c>
      <c r="J838" s="58" t="b">
        <f>IF(COUNTIFS('Player 2 Rounds'!A:A,Player_1[[#This Row],[Tournament]],'Player 2 Rounds'!C:C,Player_1[[#This Row],[Date]])&gt;0,TRUE(),FALSE())</f>
        <v>1</v>
      </c>
      <c r="K838" s="58" t="b">
        <f>IF(COUNTIFS('Player 2 Rounds'!A:A,Player_1[[#This Row],[Tournament]],'Player 2 Rounds'!C:C,Player_1[[#This Row],[Date]],'Player 2 Rounds'!D:D,Player_1[[#This Row],[Division]])&gt;0,TRUE(),FALSE())</f>
        <v>1</v>
      </c>
      <c r="L838" s="58" t="str">
        <f>RIGHT(Player_1[[#This Row],[Date]],4)</f>
        <v>2019</v>
      </c>
      <c r="M838" s="58" t="str">
        <f>LEFT(Player_1[[#This Row],[Date]],FIND("-",Player_1[[#This Row],[Date]],1)-1)</f>
        <v>21</v>
      </c>
      <c r="N838" s="58" t="str">
        <f>MID(Player_1[[#This Row],[Date]],FIND("-",Player_1[[#This Row],[Date]],1)+1,3)</f>
        <v>Jun</v>
      </c>
      <c r="O838" s="5">
        <f>DATEVALUE(Player_1[[#This Row],[Month]]&amp;" "&amp;Player_1[[#This Row],[Day]]&amp;", "&amp;Player_1[[#This Row],[Year]])</f>
        <v>43637</v>
      </c>
      <c r="P838" s="58">
        <f>COUNTIFS(A:A,Player_1[[#This Row],[Tournament]],E:E,Player_1[[#This Row],[Round]])</f>
        <v>2</v>
      </c>
      <c r="Q838" s="58" t="str">
        <f t="shared" si="13"/>
        <v>2019 DGPT - Discraft Ledgestone Insurance Open</v>
      </c>
      <c r="R838" s="58">
        <f>SUMIFS('Player 2 Rounds'!F:F,'Player 2 Rounds'!Q:Q,Q838,'Player 2 Rounds'!E:E,E838)</f>
        <v>52</v>
      </c>
      <c r="S838" s="58">
        <f>IF(AND(Player_1[[#This Row],[Opponent Score]]&gt;0,Player_1[[#This Row],[Opponent Score]]&gt;Player_1[[#This Row],[Score]],K:K=TRUE())=TRUE(),1,0)</f>
        <v>0</v>
      </c>
    </row>
    <row r="839" spans="1:19" x14ac:dyDescent="0.25">
      <c r="A839" s="58" t="s">
        <v>1038</v>
      </c>
      <c r="B839" s="58" t="s">
        <v>9</v>
      </c>
      <c r="C839" s="58" t="s">
        <v>1039</v>
      </c>
      <c r="D839" s="58" t="s">
        <v>17</v>
      </c>
      <c r="E839" s="58">
        <v>3</v>
      </c>
      <c r="F839">
        <v>47</v>
      </c>
      <c r="G839">
        <v>1067</v>
      </c>
      <c r="H839" s="58" t="s">
        <v>11</v>
      </c>
      <c r="I839" s="58" t="s">
        <v>11</v>
      </c>
      <c r="J839" s="58" t="b">
        <f>IF(COUNTIFS('Player 2 Rounds'!A:A,Player_1[[#This Row],[Tournament]],'Player 2 Rounds'!C:C,Player_1[[#This Row],[Date]])&gt;0,TRUE(),FALSE())</f>
        <v>0</v>
      </c>
      <c r="K839" s="58" t="b">
        <f>IF(COUNTIFS('Player 2 Rounds'!A:A,Player_1[[#This Row],[Tournament]],'Player 2 Rounds'!C:C,Player_1[[#This Row],[Date]],'Player 2 Rounds'!D:D,Player_1[[#This Row],[Division]])&gt;0,TRUE(),FALSE())</f>
        <v>0</v>
      </c>
      <c r="L839" s="58" t="str">
        <f>RIGHT(Player_1[[#This Row],[Date]],4)</f>
        <v>2019</v>
      </c>
      <c r="M839" s="58" t="str">
        <f>LEFT(Player_1[[#This Row],[Date]],FIND("-",Player_1[[#This Row],[Date]],1)-1)</f>
        <v>11</v>
      </c>
      <c r="N839" s="58" t="str">
        <f>MID(Player_1[[#This Row],[Date]],FIND("-",Player_1[[#This Row],[Date]],1)+1,3)</f>
        <v>Jul</v>
      </c>
      <c r="O839" s="5">
        <f>DATEVALUE(Player_1[[#This Row],[Month]]&amp;" "&amp;Player_1[[#This Row],[Day]]&amp;", "&amp;Player_1[[#This Row],[Year]])</f>
        <v>43657</v>
      </c>
      <c r="P839" s="58">
        <f>COUNTIFS(A:A,Player_1[[#This Row],[Tournament]],E:E,Player_1[[#This Row],[Round]])</f>
        <v>1</v>
      </c>
      <c r="Q839" s="58" t="str">
        <f t="shared" si="13"/>
        <v>ET#7 - Estonian Open 2019 powered by Prodigy Disc</v>
      </c>
      <c r="R839" s="58">
        <f>SUMIFS('Player 2 Rounds'!F:F,'Player 2 Rounds'!Q:Q,Q839,'Player 2 Rounds'!E:E,E839)</f>
        <v>0</v>
      </c>
      <c r="S839" s="58">
        <f>IF(AND(Player_1[[#This Row],[Opponent Score]]&gt;0,Player_1[[#This Row],[Opponent Score]]&gt;Player_1[[#This Row],[Score]],K:K=TRUE())=TRUE(),1,0)</f>
        <v>0</v>
      </c>
    </row>
    <row r="840" spans="1:19" x14ac:dyDescent="0.25">
      <c r="A840" s="58" t="s">
        <v>1054</v>
      </c>
      <c r="B840" s="58" t="s">
        <v>58</v>
      </c>
      <c r="C840" s="58" t="s">
        <v>1055</v>
      </c>
      <c r="D840" s="58" t="s">
        <v>17</v>
      </c>
      <c r="E840" s="58">
        <v>3</v>
      </c>
      <c r="F840">
        <v>64</v>
      </c>
      <c r="G840">
        <v>1030</v>
      </c>
      <c r="H840" s="58" t="s">
        <v>11</v>
      </c>
      <c r="I840" s="58" t="s">
        <v>11</v>
      </c>
      <c r="J840" s="58" t="b">
        <f>IF(COUNTIFS('Player 2 Rounds'!A:A,Player_1[[#This Row],[Tournament]],'Player 2 Rounds'!C:C,Player_1[[#This Row],[Date]])&gt;0,TRUE(),FALSE())</f>
        <v>0</v>
      </c>
      <c r="K840" s="58" t="b">
        <f>IF(COUNTIFS('Player 2 Rounds'!A:A,Player_1[[#This Row],[Tournament]],'Player 2 Rounds'!C:C,Player_1[[#This Row],[Date]],'Player 2 Rounds'!D:D,Player_1[[#This Row],[Division]])&gt;0,TRUE(),FALSE())</f>
        <v>0</v>
      </c>
      <c r="L840" s="58" t="str">
        <f>RIGHT(Player_1[[#This Row],[Date]],4)</f>
        <v>2019</v>
      </c>
      <c r="M840" s="58" t="str">
        <f>LEFT(Player_1[[#This Row],[Date]],FIND("-",Player_1[[#This Row],[Date]],1)-1)</f>
        <v>23</v>
      </c>
      <c r="N840" s="58" t="str">
        <f>MID(Player_1[[#This Row],[Date]],FIND("-",Player_1[[#This Row],[Date]],1)+1,3)</f>
        <v>Aug</v>
      </c>
      <c r="O840" s="5">
        <f>DATEVALUE(Player_1[[#This Row],[Month]]&amp;" "&amp;Player_1[[#This Row],[Day]]&amp;", "&amp;Player_1[[#This Row],[Year]])</f>
        <v>43700</v>
      </c>
      <c r="P840" s="58">
        <f>COUNTIFS(A:A,Player_1[[#This Row],[Tournament]],E:E,Player_1[[#This Row],[Round]])</f>
        <v>1</v>
      </c>
      <c r="Q840" s="58" t="str">
        <f t="shared" si="13"/>
        <v>2019 Delaware Disc Golf Challenge - National Tour</v>
      </c>
      <c r="R840" s="58">
        <f>SUMIFS('Player 2 Rounds'!F:F,'Player 2 Rounds'!Q:Q,Q840,'Player 2 Rounds'!E:E,E840)</f>
        <v>0</v>
      </c>
      <c r="S840" s="58">
        <f>IF(AND(Player_1[[#This Row],[Opponent Score]]&gt;0,Player_1[[#This Row],[Opponent Score]]&gt;Player_1[[#This Row],[Score]],K:K=TRUE())=TRUE(),1,0)</f>
        <v>0</v>
      </c>
    </row>
    <row r="841" spans="1:19" x14ac:dyDescent="0.25">
      <c r="A841" s="58" t="s">
        <v>93</v>
      </c>
      <c r="B841" s="58" t="s">
        <v>58</v>
      </c>
      <c r="C841" s="58" t="s">
        <v>94</v>
      </c>
      <c r="D841" s="58" t="s">
        <v>17</v>
      </c>
      <c r="E841" s="58">
        <v>3</v>
      </c>
      <c r="F841">
        <v>56</v>
      </c>
      <c r="G841">
        <v>1014</v>
      </c>
      <c r="H841" s="58" t="s">
        <v>11</v>
      </c>
      <c r="I841" s="58" t="s">
        <v>11</v>
      </c>
      <c r="J841" s="58" t="b">
        <f>IF(COUNTIFS('Player 2 Rounds'!A:A,Player_1[[#This Row],[Tournament]],'Player 2 Rounds'!C:C,Player_1[[#This Row],[Date]])&gt;0,TRUE(),FALSE())</f>
        <v>1</v>
      </c>
      <c r="K841" s="58" t="b">
        <f>IF(COUNTIFS('Player 2 Rounds'!A:A,Player_1[[#This Row],[Tournament]],'Player 2 Rounds'!C:C,Player_1[[#This Row],[Date]],'Player 2 Rounds'!D:D,Player_1[[#This Row],[Division]])&gt;0,TRUE(),FALSE())</f>
        <v>1</v>
      </c>
      <c r="L841" s="58" t="str">
        <f>RIGHT(Player_1[[#This Row],[Date]],4)</f>
        <v>2011</v>
      </c>
      <c r="M841" s="58" t="str">
        <f>LEFT(Player_1[[#This Row],[Date]],FIND("-",Player_1[[#This Row],[Date]],1)-1)</f>
        <v>2</v>
      </c>
      <c r="N841" s="58" t="str">
        <f>MID(Player_1[[#This Row],[Date]],FIND("-",Player_1[[#This Row],[Date]],1)+1,3)</f>
        <v>Mar</v>
      </c>
      <c r="O841" s="5">
        <f>DATEVALUE(Player_1[[#This Row],[Month]]&amp;" "&amp;Player_1[[#This Row],[Day]]&amp;", "&amp;Player_1[[#This Row],[Year]])</f>
        <v>40604</v>
      </c>
      <c r="P841" s="58">
        <f>COUNTIFS(A:A,Player_1[[#This Row],[Tournament]],E:E,Player_1[[#This Row],[Round]])</f>
        <v>2</v>
      </c>
      <c r="Q841" s="58" t="str">
        <f t="shared" si="13"/>
        <v>2011 The Memorial Championship presented by Discraft</v>
      </c>
      <c r="R841" s="58">
        <f>SUMIFS('Player 2 Rounds'!F:F,'Player 2 Rounds'!Q:Q,Q841,'Player 2 Rounds'!E:E,E841)</f>
        <v>50</v>
      </c>
      <c r="S841" s="58">
        <f>IF(AND(Player_1[[#This Row],[Opponent Score]]&gt;0,Player_1[[#This Row],[Opponent Score]]&gt;Player_1[[#This Row],[Score]],K:K=TRUE())=TRUE(),1,0)</f>
        <v>0</v>
      </c>
    </row>
    <row r="842" spans="1:19" x14ac:dyDescent="0.25">
      <c r="A842" s="58" t="s">
        <v>353</v>
      </c>
      <c r="B842" s="58" t="s">
        <v>9</v>
      </c>
      <c r="C842" s="58" t="s">
        <v>354</v>
      </c>
      <c r="D842" s="58" t="s">
        <v>17</v>
      </c>
      <c r="E842" s="58">
        <v>3</v>
      </c>
      <c r="F842">
        <v>63</v>
      </c>
      <c r="G842">
        <v>975</v>
      </c>
      <c r="H842" s="58" t="s">
        <v>11</v>
      </c>
      <c r="I842" s="58" t="s">
        <v>11</v>
      </c>
      <c r="J842" s="58" t="b">
        <f>IF(COUNTIFS('Player 2 Rounds'!A:A,Player_1[[#This Row],[Tournament]],'Player 2 Rounds'!C:C,Player_1[[#This Row],[Date]])&gt;0,TRUE(),FALSE())</f>
        <v>1</v>
      </c>
      <c r="K842" s="58" t="b">
        <f>IF(COUNTIFS('Player 2 Rounds'!A:A,Player_1[[#This Row],[Tournament]],'Player 2 Rounds'!C:C,Player_1[[#This Row],[Date]],'Player 2 Rounds'!D:D,Player_1[[#This Row],[Division]])&gt;0,TRUE(),FALSE())</f>
        <v>1</v>
      </c>
      <c r="L842" s="58" t="str">
        <f>RIGHT(Player_1[[#This Row],[Date]],4)</f>
        <v>2011</v>
      </c>
      <c r="M842" s="58" t="str">
        <f>LEFT(Player_1[[#This Row],[Date]],FIND("-",Player_1[[#This Row],[Date]],1)-1)</f>
        <v>25</v>
      </c>
      <c r="N842" s="58" t="str">
        <f>MID(Player_1[[#This Row],[Date]],FIND("-",Player_1[[#This Row],[Date]],1)+1,3)</f>
        <v>Feb</v>
      </c>
      <c r="O842" s="5">
        <f>DATEVALUE(Player_1[[#This Row],[Month]]&amp;" "&amp;Player_1[[#This Row],[Day]]&amp;", "&amp;Player_1[[#This Row],[Year]])</f>
        <v>40599</v>
      </c>
      <c r="P842" s="58">
        <f>COUNTIFS(A:A,Player_1[[#This Row],[Tournament]],E:E,Player_1[[#This Row],[Round]])</f>
        <v>1</v>
      </c>
      <c r="Q842" s="58" t="str">
        <f t="shared" si="13"/>
        <v>2011 Gentlemen's Club Challenge Presented by DiscGolfValues.com Pro Weekend</v>
      </c>
      <c r="R842" s="58">
        <f>SUMIFS('Player 2 Rounds'!F:F,'Player 2 Rounds'!Q:Q,Q842,'Player 2 Rounds'!E:E,E842)</f>
        <v>58</v>
      </c>
      <c r="S842" s="58">
        <f>IF(AND(Player_1[[#This Row],[Opponent Score]]&gt;0,Player_1[[#This Row],[Opponent Score]]&gt;Player_1[[#This Row],[Score]],K:K=TRUE())=TRUE(),1,0)</f>
        <v>0</v>
      </c>
    </row>
    <row r="843" spans="1:19" x14ac:dyDescent="0.25">
      <c r="A843" s="58" t="s">
        <v>1083</v>
      </c>
      <c r="B843" s="58" t="s">
        <v>9</v>
      </c>
      <c r="C843" s="58" t="s">
        <v>1084</v>
      </c>
      <c r="D843" s="58" t="s">
        <v>17</v>
      </c>
      <c r="E843" s="58">
        <v>3</v>
      </c>
      <c r="F843">
        <v>53</v>
      </c>
      <c r="G843">
        <v>1044</v>
      </c>
      <c r="H843" s="58" t="s">
        <v>11</v>
      </c>
      <c r="I843" s="58" t="s">
        <v>11</v>
      </c>
      <c r="J843" s="58" t="b">
        <f>IF(COUNTIFS('Player 2 Rounds'!A:A,Player_1[[#This Row],[Tournament]],'Player 2 Rounds'!C:C,Player_1[[#This Row],[Date]])&gt;0,TRUE(),FALSE())</f>
        <v>0</v>
      </c>
      <c r="K843" s="58" t="b">
        <f>IF(COUNTIFS('Player 2 Rounds'!A:A,Player_1[[#This Row],[Tournament]],'Player 2 Rounds'!C:C,Player_1[[#This Row],[Date]],'Player 2 Rounds'!D:D,Player_1[[#This Row],[Division]])&gt;0,TRUE(),FALSE())</f>
        <v>0</v>
      </c>
      <c r="L843" s="58" t="str">
        <f>RIGHT(Player_1[[#This Row],[Date]],4)</f>
        <v>2020</v>
      </c>
      <c r="M843" s="58" t="str">
        <f>LEFT(Player_1[[#This Row],[Date]],FIND("-",Player_1[[#This Row],[Date]],1)-1)</f>
        <v>20</v>
      </c>
      <c r="N843" s="58" t="str">
        <f>MID(Player_1[[#This Row],[Date]],FIND("-",Player_1[[#This Row],[Date]],1)+1,3)</f>
        <v>Feb</v>
      </c>
      <c r="O843" s="5">
        <f>DATEVALUE(Player_1[[#This Row],[Month]]&amp;" "&amp;Player_1[[#This Row],[Day]]&amp;", "&amp;Player_1[[#This Row],[Year]])</f>
        <v>43881</v>
      </c>
      <c r="P843" s="58">
        <f>COUNTIFS(A:A,Player_1[[#This Row],[Tournament]],E:E,Player_1[[#This Row],[Round]])</f>
        <v>1</v>
      </c>
      <c r="Q843" s="58" t="str">
        <f t="shared" si="13"/>
        <v>2020 Las Vegas Challenge presented by Innova Champion Discs</v>
      </c>
      <c r="R843" s="58">
        <f>SUMIFS('Player 2 Rounds'!F:F,'Player 2 Rounds'!Q:Q,Q843,'Player 2 Rounds'!E:E,E843)</f>
        <v>0</v>
      </c>
      <c r="S843" s="58">
        <f>IF(AND(Player_1[[#This Row],[Opponent Score]]&gt;0,Player_1[[#This Row],[Opponent Score]]&gt;Player_1[[#This Row],[Score]],K:K=TRUE())=TRUE(),1,0)</f>
        <v>0</v>
      </c>
    </row>
    <row r="844" spans="1:19" x14ac:dyDescent="0.25">
      <c r="A844" s="58" t="s">
        <v>347</v>
      </c>
      <c r="B844" s="58" t="s">
        <v>9</v>
      </c>
      <c r="C844" s="58" t="s">
        <v>740</v>
      </c>
      <c r="D844" s="58" t="s">
        <v>17</v>
      </c>
      <c r="E844" s="58">
        <v>3</v>
      </c>
      <c r="F844">
        <v>53</v>
      </c>
      <c r="G844">
        <v>1059</v>
      </c>
      <c r="H844" s="58" t="s">
        <v>11</v>
      </c>
      <c r="I844" s="58" t="s">
        <v>11</v>
      </c>
      <c r="J844" s="58" t="b">
        <f>IF(COUNTIFS('Player 2 Rounds'!A:A,Player_1[[#This Row],[Tournament]],'Player 2 Rounds'!C:C,Player_1[[#This Row],[Date]])&gt;0,TRUE(),FALSE())</f>
        <v>1</v>
      </c>
      <c r="K844" s="58" t="b">
        <f>IF(COUNTIFS('Player 2 Rounds'!A:A,Player_1[[#This Row],[Tournament]],'Player 2 Rounds'!C:C,Player_1[[#This Row],[Date]],'Player 2 Rounds'!D:D,Player_1[[#This Row],[Division]])&gt;0,TRUE(),FALSE())</f>
        <v>1</v>
      </c>
      <c r="L844" s="58" t="str">
        <f>RIGHT(Player_1[[#This Row],[Date]],4)</f>
        <v>2019</v>
      </c>
      <c r="M844" s="58" t="str">
        <f>LEFT(Player_1[[#This Row],[Date]],FIND("-",Player_1[[#This Row],[Date]],1)-1)</f>
        <v>30</v>
      </c>
      <c r="N844" s="58" t="str">
        <f>MID(Player_1[[#This Row],[Date]],FIND("-",Player_1[[#This Row],[Date]],1)+1,3)</f>
        <v>Aug</v>
      </c>
      <c r="O844" s="5">
        <f>DATEVALUE(Player_1[[#This Row],[Month]]&amp;" "&amp;Player_1[[#This Row],[Day]]&amp;", "&amp;Player_1[[#This Row],[Year]])</f>
        <v>43707</v>
      </c>
      <c r="P844" s="58">
        <f>COUNTIFS(A:A,Player_1[[#This Row],[Tournament]],E:E,Player_1[[#This Row],[Round]])</f>
        <v>5</v>
      </c>
      <c r="Q844" s="58" t="str">
        <f t="shared" si="13"/>
        <v>2019 DGPT - MVP Open at Maple Hill</v>
      </c>
      <c r="R844" s="58">
        <f>SUMIFS('Player 2 Rounds'!F:F,'Player 2 Rounds'!Q:Q,Q844,'Player 2 Rounds'!E:E,E844)</f>
        <v>51</v>
      </c>
      <c r="S844" s="58">
        <f>IF(AND(Player_1[[#This Row],[Opponent Score]]&gt;0,Player_1[[#This Row],[Opponent Score]]&gt;Player_1[[#This Row],[Score]],K:K=TRUE())=TRUE(),1,0)</f>
        <v>0</v>
      </c>
    </row>
    <row r="845" spans="1:19" x14ac:dyDescent="0.25">
      <c r="A845" s="58" t="s">
        <v>710</v>
      </c>
      <c r="B845" s="58" t="s">
        <v>9</v>
      </c>
      <c r="C845" s="58" t="s">
        <v>711</v>
      </c>
      <c r="D845" s="58" t="s">
        <v>17</v>
      </c>
      <c r="E845" s="58">
        <v>3</v>
      </c>
      <c r="F845">
        <v>54</v>
      </c>
      <c r="G845">
        <v>1043</v>
      </c>
      <c r="H845" s="58" t="s">
        <v>11</v>
      </c>
      <c r="I845" s="58" t="s">
        <v>11</v>
      </c>
      <c r="J845" s="58" t="b">
        <f>IF(COUNTIFS('Player 2 Rounds'!A:A,Player_1[[#This Row],[Tournament]],'Player 2 Rounds'!C:C,Player_1[[#This Row],[Date]])&gt;0,TRUE(),FALSE())</f>
        <v>1</v>
      </c>
      <c r="K845" s="58" t="b">
        <f>IF(COUNTIFS('Player 2 Rounds'!A:A,Player_1[[#This Row],[Tournament]],'Player 2 Rounds'!C:C,Player_1[[#This Row],[Date]],'Player 2 Rounds'!D:D,Player_1[[#This Row],[Division]])&gt;0,TRUE(),FALSE())</f>
        <v>1</v>
      </c>
      <c r="L845" s="58" t="str">
        <f>RIGHT(Player_1[[#This Row],[Date]],4)</f>
        <v>2019</v>
      </c>
      <c r="M845" s="58" t="str">
        <f>LEFT(Player_1[[#This Row],[Date]],FIND("-",Player_1[[#This Row],[Date]],1)-1)</f>
        <v>12</v>
      </c>
      <c r="N845" s="58" t="str">
        <f>MID(Player_1[[#This Row],[Date]],FIND("-",Player_1[[#This Row],[Date]],1)+1,3)</f>
        <v>Sep</v>
      </c>
      <c r="O845" s="5">
        <f>DATEVALUE(Player_1[[#This Row],[Month]]&amp;" "&amp;Player_1[[#This Row],[Day]]&amp;", "&amp;Player_1[[#This Row],[Year]])</f>
        <v>43720</v>
      </c>
      <c r="P845" s="58">
        <f>COUNTIFS(A:A,Player_1[[#This Row],[Tournament]],E:E,Player_1[[#This Row],[Round]])</f>
        <v>1</v>
      </c>
      <c r="Q845" s="58" t="str">
        <f t="shared" si="13"/>
        <v>2019 DGPT - Discraft's Green Mountain Championship @ Smugglers' Notch Resort</v>
      </c>
      <c r="R845" s="58">
        <f>SUMIFS('Player 2 Rounds'!F:F,'Player 2 Rounds'!Q:Q,Q845,'Player 2 Rounds'!E:E,E845)</f>
        <v>48</v>
      </c>
      <c r="S845" s="58">
        <f>IF(AND(Player_1[[#This Row],[Opponent Score]]&gt;0,Player_1[[#This Row],[Opponent Score]]&gt;Player_1[[#This Row],[Score]],K:K=TRUE())=TRUE(),1,0)</f>
        <v>0</v>
      </c>
    </row>
    <row r="846" spans="1:19" x14ac:dyDescent="0.25">
      <c r="A846" s="58" t="s">
        <v>1066</v>
      </c>
      <c r="B846" s="58" t="s">
        <v>9</v>
      </c>
      <c r="C846" s="58" t="s">
        <v>61</v>
      </c>
      <c r="D846" s="58" t="s">
        <v>17</v>
      </c>
      <c r="E846" s="58">
        <v>3</v>
      </c>
      <c r="F846">
        <v>85</v>
      </c>
      <c r="G846">
        <v>1033</v>
      </c>
      <c r="H846" s="58" t="s">
        <v>11</v>
      </c>
      <c r="I846" s="58" t="s">
        <v>11</v>
      </c>
      <c r="J846" s="58" t="b">
        <f>IF(COUNTIFS('Player 2 Rounds'!A:A,Player_1[[#This Row],[Tournament]],'Player 2 Rounds'!C:C,Player_1[[#This Row],[Date]])&gt;0,TRUE(),FALSE())</f>
        <v>0</v>
      </c>
      <c r="K846" s="58" t="b">
        <f>IF(COUNTIFS('Player 2 Rounds'!A:A,Player_1[[#This Row],[Tournament]],'Player 2 Rounds'!C:C,Player_1[[#This Row],[Date]],'Player 2 Rounds'!D:D,Player_1[[#This Row],[Division]])&gt;0,TRUE(),FALSE())</f>
        <v>0</v>
      </c>
      <c r="L846" s="58" t="str">
        <f>RIGHT(Player_1[[#This Row],[Date]],4)</f>
        <v>2011</v>
      </c>
      <c r="M846" s="58" t="str">
        <f>LEFT(Player_1[[#This Row],[Date]],FIND("-",Player_1[[#This Row],[Date]],1)-1)</f>
        <v>7</v>
      </c>
      <c r="N846" s="58" t="str">
        <f>MID(Player_1[[#This Row],[Date]],FIND("-",Player_1[[#This Row],[Date]],1)+1,3)</f>
        <v>May</v>
      </c>
      <c r="O846" s="5">
        <f>DATEVALUE(Player_1[[#This Row],[Month]]&amp;" "&amp;Player_1[[#This Row],[Day]]&amp;", "&amp;Player_1[[#This Row],[Year]])</f>
        <v>40670</v>
      </c>
      <c r="P846" s="58">
        <f>COUNTIFS(A:A,Player_1[[#This Row],[Tournament]],E:E,Player_1[[#This Row],[Round]])</f>
        <v>1</v>
      </c>
      <c r="Q846" s="58" t="str">
        <f t="shared" si="13"/>
        <v>2011 Seneca Creek Soiree</v>
      </c>
      <c r="R846" s="58">
        <f>SUMIFS('Player 2 Rounds'!F:F,'Player 2 Rounds'!Q:Q,Q846,'Player 2 Rounds'!E:E,E846)</f>
        <v>0</v>
      </c>
      <c r="S846" s="58">
        <f>IF(AND(Player_1[[#This Row],[Opponent Score]]&gt;0,Player_1[[#This Row],[Opponent Score]]&gt;Player_1[[#This Row],[Score]],K:K=TRUE())=TRUE(),1,0)</f>
        <v>0</v>
      </c>
    </row>
    <row r="847" spans="1:19" x14ac:dyDescent="0.25">
      <c r="A847" s="58" t="s">
        <v>70</v>
      </c>
      <c r="B847" s="58" t="s">
        <v>58</v>
      </c>
      <c r="C847" s="58" t="s">
        <v>134</v>
      </c>
      <c r="D847" s="58" t="s">
        <v>17</v>
      </c>
      <c r="E847" s="58">
        <v>3</v>
      </c>
      <c r="F847">
        <v>64</v>
      </c>
      <c r="G847">
        <v>1008</v>
      </c>
      <c r="H847" s="58" t="s">
        <v>11</v>
      </c>
      <c r="I847" s="58" t="s">
        <v>11</v>
      </c>
      <c r="J847" s="58" t="b">
        <f>IF(COUNTIFS('Player 2 Rounds'!A:A,Player_1[[#This Row],[Tournament]],'Player 2 Rounds'!C:C,Player_1[[#This Row],[Date]])&gt;0,TRUE(),FALSE())</f>
        <v>1</v>
      </c>
      <c r="K847" s="58" t="b">
        <f>IF(COUNTIFS('Player 2 Rounds'!A:A,Player_1[[#This Row],[Tournament]],'Player 2 Rounds'!C:C,Player_1[[#This Row],[Date]],'Player 2 Rounds'!D:D,Player_1[[#This Row],[Division]])&gt;0,TRUE(),FALSE())</f>
        <v>1</v>
      </c>
      <c r="L847" s="58" t="str">
        <f>RIGHT(Player_1[[#This Row],[Date]],4)</f>
        <v>2011</v>
      </c>
      <c r="M847" s="58" t="str">
        <f>LEFT(Player_1[[#This Row],[Date]],FIND("-",Player_1[[#This Row],[Date]],1)-1)</f>
        <v>10</v>
      </c>
      <c r="N847" s="58" t="str">
        <f>MID(Player_1[[#This Row],[Date]],FIND("-",Player_1[[#This Row],[Date]],1)+1,3)</f>
        <v>Jun</v>
      </c>
      <c r="O847" s="5">
        <f>DATEVALUE(Player_1[[#This Row],[Month]]&amp;" "&amp;Player_1[[#This Row],[Day]]&amp;", "&amp;Player_1[[#This Row],[Year]])</f>
        <v>40704</v>
      </c>
      <c r="P847" s="58">
        <f>COUNTIFS(A:A,Player_1[[#This Row],[Tournament]],E:E,Player_1[[#This Row],[Round]])</f>
        <v>1</v>
      </c>
      <c r="Q847" s="58" t="str">
        <f t="shared" si="13"/>
        <v>2011 Kansas City Wide Open</v>
      </c>
      <c r="R847" s="58">
        <f>SUMIFS('Player 2 Rounds'!F:F,'Player 2 Rounds'!Q:Q,Q847,'Player 2 Rounds'!E:E,E847)</f>
        <v>58</v>
      </c>
      <c r="S847" s="58">
        <f>IF(AND(Player_1[[#This Row],[Opponent Score]]&gt;0,Player_1[[#This Row],[Opponent Score]]&gt;Player_1[[#This Row],[Score]],K:K=TRUE())=TRUE(),1,0)</f>
        <v>0</v>
      </c>
    </row>
    <row r="848" spans="1:19" x14ac:dyDescent="0.25">
      <c r="A848" s="58" t="s">
        <v>76</v>
      </c>
      <c r="B848" s="58" t="s">
        <v>58</v>
      </c>
      <c r="C848" s="58" t="s">
        <v>344</v>
      </c>
      <c r="D848" s="58" t="s">
        <v>17</v>
      </c>
      <c r="E848" s="58">
        <v>3</v>
      </c>
      <c r="F848">
        <v>81</v>
      </c>
      <c r="G848">
        <v>993</v>
      </c>
      <c r="H848" s="58" t="s">
        <v>11</v>
      </c>
      <c r="I848" s="58" t="s">
        <v>11</v>
      </c>
      <c r="J848" s="58" t="b">
        <f>IF(COUNTIFS('Player 2 Rounds'!A:A,Player_1[[#This Row],[Tournament]],'Player 2 Rounds'!C:C,Player_1[[#This Row],[Date]])&gt;0,TRUE(),FALSE())</f>
        <v>1</v>
      </c>
      <c r="K848" s="58" t="b">
        <f>IF(COUNTIFS('Player 2 Rounds'!A:A,Player_1[[#This Row],[Tournament]],'Player 2 Rounds'!C:C,Player_1[[#This Row],[Date]],'Player 2 Rounds'!D:D,Player_1[[#This Row],[Division]])&gt;0,TRUE(),FALSE())</f>
        <v>1</v>
      </c>
      <c r="L848" s="58" t="str">
        <f>RIGHT(Player_1[[#This Row],[Date]],4)</f>
        <v>2011</v>
      </c>
      <c r="M848" s="58" t="str">
        <f>LEFT(Player_1[[#This Row],[Date]],FIND("-",Player_1[[#This Row],[Date]],1)-1)</f>
        <v>4</v>
      </c>
      <c r="N848" s="58" t="str">
        <f>MID(Player_1[[#This Row],[Date]],FIND("-",Player_1[[#This Row],[Date]],1)+1,3)</f>
        <v>Jun</v>
      </c>
      <c r="O848" s="5">
        <f>DATEVALUE(Player_1[[#This Row],[Month]]&amp;" "&amp;Player_1[[#This Row],[Day]]&amp;", "&amp;Player_1[[#This Row],[Year]])</f>
        <v>40698</v>
      </c>
      <c r="P848" s="58">
        <f>COUNTIFS(A:A,Player_1[[#This Row],[Tournament]],E:E,Player_1[[#This Row],[Round]])</f>
        <v>4</v>
      </c>
      <c r="Q848" s="58" t="str">
        <f t="shared" si="13"/>
        <v>2011 Brent Hambrick Memorial Open</v>
      </c>
      <c r="R848" s="58">
        <f>SUMIFS('Player 2 Rounds'!F:F,'Player 2 Rounds'!Q:Q,Q848,'Player 2 Rounds'!E:E,E848)</f>
        <v>73</v>
      </c>
      <c r="S848" s="58">
        <f>IF(AND(Player_1[[#This Row],[Opponent Score]]&gt;0,Player_1[[#This Row],[Opponent Score]]&gt;Player_1[[#This Row],[Score]],K:K=TRUE())=TRUE(),1,0)</f>
        <v>0</v>
      </c>
    </row>
    <row r="849" spans="1:19" x14ac:dyDescent="0.25">
      <c r="A849" s="58" t="s">
        <v>225</v>
      </c>
      <c r="B849" s="58" t="s">
        <v>9</v>
      </c>
      <c r="C849" s="58" t="s">
        <v>305</v>
      </c>
      <c r="D849" s="58" t="s">
        <v>17</v>
      </c>
      <c r="E849" s="58">
        <v>3</v>
      </c>
      <c r="F849">
        <v>55</v>
      </c>
      <c r="G849">
        <v>1061</v>
      </c>
      <c r="H849" s="58" t="s">
        <v>11</v>
      </c>
      <c r="I849" s="58" t="s">
        <v>11</v>
      </c>
      <c r="J849" s="58" t="b">
        <f>IF(COUNTIFS('Player 2 Rounds'!A:A,Player_1[[#This Row],[Tournament]],'Player 2 Rounds'!C:C,Player_1[[#This Row],[Date]])&gt;0,TRUE(),FALSE())</f>
        <v>1</v>
      </c>
      <c r="K849" s="58" t="b">
        <f>IF(COUNTIFS('Player 2 Rounds'!A:A,Player_1[[#This Row],[Tournament]],'Player 2 Rounds'!C:C,Player_1[[#This Row],[Date]],'Player 2 Rounds'!D:D,Player_1[[#This Row],[Division]])&gt;0,TRUE(),FALSE())</f>
        <v>1</v>
      </c>
      <c r="L849" s="58" t="str">
        <f>RIGHT(Player_1[[#This Row],[Date]],4)</f>
        <v>2019</v>
      </c>
      <c r="M849" s="58" t="str">
        <f>LEFT(Player_1[[#This Row],[Date]],FIND("-",Player_1[[#This Row],[Date]],1)-1)</f>
        <v>12</v>
      </c>
      <c r="N849" s="58" t="str">
        <f>MID(Player_1[[#This Row],[Date]],FIND("-",Player_1[[#This Row],[Date]],1)+1,3)</f>
        <v>Apr</v>
      </c>
      <c r="O849" s="5">
        <f>DATEVALUE(Player_1[[#This Row],[Month]]&amp;" "&amp;Player_1[[#This Row],[Day]]&amp;", "&amp;Player_1[[#This Row],[Year]])</f>
        <v>43567</v>
      </c>
      <c r="P849" s="58">
        <f>COUNTIFS(A:A,Player_1[[#This Row],[Tournament]],E:E,Player_1[[#This Row],[Round]])</f>
        <v>2</v>
      </c>
      <c r="Q849" s="58" t="str">
        <f t="shared" si="13"/>
        <v>2019 DGPT - Jonesboro Open</v>
      </c>
      <c r="R849" s="58">
        <f>SUMIFS('Player 2 Rounds'!F:F,'Player 2 Rounds'!Q:Q,Q849,'Player 2 Rounds'!E:E,E849)</f>
        <v>52</v>
      </c>
      <c r="S849" s="58">
        <f>IF(AND(Player_1[[#This Row],[Opponent Score]]&gt;0,Player_1[[#This Row],[Opponent Score]]&gt;Player_1[[#This Row],[Score]],K:K=TRUE())=TRUE(),1,0)</f>
        <v>0</v>
      </c>
    </row>
    <row r="850" spans="1:19" x14ac:dyDescent="0.25">
      <c r="A850" s="58" t="s">
        <v>223</v>
      </c>
      <c r="B850" s="58" t="s">
        <v>164</v>
      </c>
      <c r="C850" s="58" t="s">
        <v>224</v>
      </c>
      <c r="D850" s="58" t="s">
        <v>17</v>
      </c>
      <c r="E850" s="58">
        <v>3</v>
      </c>
      <c r="F850">
        <v>59</v>
      </c>
      <c r="G850">
        <v>994</v>
      </c>
      <c r="H850" s="58" t="s">
        <v>11</v>
      </c>
      <c r="I850" s="58" t="s">
        <v>11</v>
      </c>
      <c r="J850" s="58" t="b">
        <f>IF(COUNTIFS('Player 2 Rounds'!A:A,Player_1[[#This Row],[Tournament]],'Player 2 Rounds'!C:C,Player_1[[#This Row],[Date]])&gt;0,TRUE(),FALSE())</f>
        <v>1</v>
      </c>
      <c r="K850" s="58" t="b">
        <f>IF(COUNTIFS('Player 2 Rounds'!A:A,Player_1[[#This Row],[Tournament]],'Player 2 Rounds'!C:C,Player_1[[#This Row],[Date]],'Player 2 Rounds'!D:D,Player_1[[#This Row],[Division]])&gt;0,TRUE(),FALSE())</f>
        <v>1</v>
      </c>
      <c r="L850" s="58" t="str">
        <f>RIGHT(Player_1[[#This Row],[Date]],4)</f>
        <v>2011</v>
      </c>
      <c r="M850" s="58" t="str">
        <f>LEFT(Player_1[[#This Row],[Date]],FIND("-",Player_1[[#This Row],[Date]],1)-1)</f>
        <v>17</v>
      </c>
      <c r="N850" s="58" t="str">
        <f>MID(Player_1[[#This Row],[Date]],FIND("-",Player_1[[#This Row],[Date]],1)+1,3)</f>
        <v>Jun</v>
      </c>
      <c r="O850" s="5">
        <f>DATEVALUE(Player_1[[#This Row],[Month]]&amp;" "&amp;Player_1[[#This Row],[Day]]&amp;", "&amp;Player_1[[#This Row],[Year]])</f>
        <v>40711</v>
      </c>
      <c r="P850" s="58">
        <f>COUNTIFS(A:A,Player_1[[#This Row],[Tournament]],E:E,Player_1[[#This Row],[Round]])</f>
        <v>1</v>
      </c>
      <c r="Q850" s="58" t="str">
        <f t="shared" si="13"/>
        <v>2011 Summertime Open</v>
      </c>
      <c r="R850" s="58">
        <f>SUMIFS('Player 2 Rounds'!F:F,'Player 2 Rounds'!Q:Q,Q850,'Player 2 Rounds'!E:E,E850)</f>
        <v>57</v>
      </c>
      <c r="S850" s="58">
        <f>IF(AND(Player_1[[#This Row],[Opponent Score]]&gt;0,Player_1[[#This Row],[Opponent Score]]&gt;Player_1[[#This Row],[Score]],K:K=TRUE())=TRUE(),1,0)</f>
        <v>0</v>
      </c>
    </row>
    <row r="851" spans="1:19" x14ac:dyDescent="0.25">
      <c r="A851" s="58" t="s">
        <v>811</v>
      </c>
      <c r="B851" s="58" t="s">
        <v>9</v>
      </c>
      <c r="C851" s="58" t="s">
        <v>321</v>
      </c>
      <c r="D851" s="58" t="s">
        <v>17</v>
      </c>
      <c r="E851" s="58">
        <v>3</v>
      </c>
      <c r="F851">
        <v>55</v>
      </c>
      <c r="G851">
        <v>1060</v>
      </c>
      <c r="H851" s="58" t="s">
        <v>11</v>
      </c>
      <c r="I851" s="58" t="s">
        <v>11</v>
      </c>
      <c r="J851" s="58" t="b">
        <f>IF(COUNTIFS('Player 2 Rounds'!A:A,Player_1[[#This Row],[Tournament]],'Player 2 Rounds'!C:C,Player_1[[#This Row],[Date]])&gt;0,TRUE(),FALSE())</f>
        <v>0</v>
      </c>
      <c r="K851" s="58" t="b">
        <f>IF(COUNTIFS('Player 2 Rounds'!A:A,Player_1[[#This Row],[Tournament]],'Player 2 Rounds'!C:C,Player_1[[#This Row],[Date]],'Player 2 Rounds'!D:D,Player_1[[#This Row],[Division]])&gt;0,TRUE(),FALSE())</f>
        <v>0</v>
      </c>
      <c r="L851" s="58" t="str">
        <f>RIGHT(Player_1[[#This Row],[Date]],4)</f>
        <v>2019</v>
      </c>
      <c r="M851" s="58" t="str">
        <f>LEFT(Player_1[[#This Row],[Date]],FIND("-",Player_1[[#This Row],[Date]],1)-1)</f>
        <v>5</v>
      </c>
      <c r="N851" s="58" t="str">
        <f>MID(Player_1[[#This Row],[Date]],FIND("-",Player_1[[#This Row],[Date]],1)+1,3)</f>
        <v>Apr</v>
      </c>
      <c r="O851" s="5">
        <f>DATEVALUE(Player_1[[#This Row],[Month]]&amp;" "&amp;Player_1[[#This Row],[Day]]&amp;", "&amp;Player_1[[#This Row],[Year]])</f>
        <v>43560</v>
      </c>
      <c r="P851" s="58">
        <f>COUNTIFS(A:A,Player_1[[#This Row],[Tournament]],E:E,Player_1[[#This Row],[Round]])</f>
        <v>1</v>
      </c>
      <c r="Q851" s="58" t="str">
        <f t="shared" si="13"/>
        <v>2019 Southwest Funding presents the Nick Hyde Memorial powered by Hyzerbomb driven by Innova - Pro Weekend</v>
      </c>
      <c r="R851" s="58">
        <f>SUMIFS('Player 2 Rounds'!F:F,'Player 2 Rounds'!Q:Q,Q851,'Player 2 Rounds'!E:E,E851)</f>
        <v>0</v>
      </c>
      <c r="S851" s="58">
        <f>IF(AND(Player_1[[#This Row],[Opponent Score]]&gt;0,Player_1[[#This Row],[Opponent Score]]&gt;Player_1[[#This Row],[Score]],K:K=TRUE())=TRUE(),1,0)</f>
        <v>0</v>
      </c>
    </row>
    <row r="852" spans="1:19" x14ac:dyDescent="0.25">
      <c r="A852" s="58" t="s">
        <v>310</v>
      </c>
      <c r="B852" s="58" t="s">
        <v>58</v>
      </c>
      <c r="C852" s="58" t="s">
        <v>311</v>
      </c>
      <c r="D852" s="58" t="s">
        <v>17</v>
      </c>
      <c r="E852" s="58">
        <v>3</v>
      </c>
      <c r="F852">
        <v>61</v>
      </c>
      <c r="G852">
        <v>1045</v>
      </c>
      <c r="H852" s="58" t="s">
        <v>11</v>
      </c>
      <c r="I852" s="58" t="s">
        <v>11</v>
      </c>
      <c r="J852" s="58" t="b">
        <f>IF(COUNTIFS('Player 2 Rounds'!A:A,Player_1[[#This Row],[Tournament]],'Player 2 Rounds'!C:C,Player_1[[#This Row],[Date]])&gt;0,TRUE(),FALSE())</f>
        <v>1</v>
      </c>
      <c r="K852" s="58" t="b">
        <f>IF(COUNTIFS('Player 2 Rounds'!A:A,Player_1[[#This Row],[Tournament]],'Player 2 Rounds'!C:C,Player_1[[#This Row],[Date]],'Player 2 Rounds'!D:D,Player_1[[#This Row],[Division]])&gt;0,TRUE(),FALSE())</f>
        <v>1</v>
      </c>
      <c r="L852" s="58" t="str">
        <f>RIGHT(Player_1[[#This Row],[Date]],4)</f>
        <v>2019</v>
      </c>
      <c r="M852" s="58" t="str">
        <f>LEFT(Player_1[[#This Row],[Date]],FIND("-",Player_1[[#This Row],[Date]],1)-1)</f>
        <v>24</v>
      </c>
      <c r="N852" s="58" t="str">
        <f>MID(Player_1[[#This Row],[Date]],FIND("-",Player_1[[#This Row],[Date]],1)+1,3)</f>
        <v>Apr</v>
      </c>
      <c r="O852" s="5">
        <f>DATEVALUE(Player_1[[#This Row],[Month]]&amp;" "&amp;Player_1[[#This Row],[Day]]&amp;", "&amp;Player_1[[#This Row],[Year]])</f>
        <v>43579</v>
      </c>
      <c r="P852" s="58">
        <f>COUNTIFS(A:A,Player_1[[#This Row],[Tournament]],E:E,Player_1[[#This Row],[Round]])</f>
        <v>1</v>
      </c>
      <c r="Q852" s="58" t="str">
        <f t="shared" si="13"/>
        <v>2019 Dynamic Discs Glass Blown Open - National Tour</v>
      </c>
      <c r="R852" s="58">
        <f>SUMIFS('Player 2 Rounds'!F:F,'Player 2 Rounds'!Q:Q,Q852,'Player 2 Rounds'!E:E,E852)</f>
        <v>59</v>
      </c>
      <c r="S852" s="58">
        <f>IF(AND(Player_1[[#This Row],[Opponent Score]]&gt;0,Player_1[[#This Row],[Opponent Score]]&gt;Player_1[[#This Row],[Score]],K:K=TRUE())=TRUE(),1,0)</f>
        <v>0</v>
      </c>
    </row>
    <row r="853" spans="1:19" x14ac:dyDescent="0.25">
      <c r="A853" s="58" t="s">
        <v>1071</v>
      </c>
      <c r="B853" s="58" t="s">
        <v>9</v>
      </c>
      <c r="C853" s="58" t="s">
        <v>1072</v>
      </c>
      <c r="D853" s="58" t="s">
        <v>17</v>
      </c>
      <c r="E853" s="58">
        <v>3</v>
      </c>
      <c r="F853">
        <v>52</v>
      </c>
      <c r="G853">
        <v>1087</v>
      </c>
      <c r="H853" s="58" t="s">
        <v>11</v>
      </c>
      <c r="I853" s="58" t="s">
        <v>11</v>
      </c>
      <c r="J853" s="58" t="b">
        <f>IF(COUNTIFS('Player 2 Rounds'!A:A,Player_1[[#This Row],[Tournament]],'Player 2 Rounds'!C:C,Player_1[[#This Row],[Date]])&gt;0,TRUE(),FALSE())</f>
        <v>0</v>
      </c>
      <c r="K853" s="58" t="b">
        <f>IF(COUNTIFS('Player 2 Rounds'!A:A,Player_1[[#This Row],[Tournament]],'Player 2 Rounds'!C:C,Player_1[[#This Row],[Date]],'Player 2 Rounds'!D:D,Player_1[[#This Row],[Division]])&gt;0,TRUE(),FALSE())</f>
        <v>0</v>
      </c>
      <c r="L853" s="58" t="str">
        <f>RIGHT(Player_1[[#This Row],[Date]],4)</f>
        <v>2019</v>
      </c>
      <c r="M853" s="58" t="str">
        <f>LEFT(Player_1[[#This Row],[Date]],FIND("-",Player_1[[#This Row],[Date]],1)-1)</f>
        <v>25</v>
      </c>
      <c r="N853" s="58" t="str">
        <f>MID(Player_1[[#This Row],[Date]],FIND("-",Player_1[[#This Row],[Date]],1)+1,3)</f>
        <v>May</v>
      </c>
      <c r="O853" s="5">
        <f>DATEVALUE(Player_1[[#This Row],[Month]]&amp;" "&amp;Player_1[[#This Row],[Day]]&amp;", "&amp;Player_1[[#This Row],[Year]])</f>
        <v>43610</v>
      </c>
      <c r="P853" s="58">
        <f>COUNTIFS(A:A,Player_1[[#This Row],[Tournament]],E:E,Player_1[[#This Row],[Round]])</f>
        <v>1</v>
      </c>
      <c r="Q853" s="58" t="str">
        <f t="shared" si="13"/>
        <v>2019 DGPT - Discraft's Portland Open presented by Bevel Craft Brewing</v>
      </c>
      <c r="R853" s="58">
        <f>SUMIFS('Player 2 Rounds'!F:F,'Player 2 Rounds'!Q:Q,Q853,'Player 2 Rounds'!E:E,E853)</f>
        <v>0</v>
      </c>
      <c r="S853" s="58">
        <f>IF(AND(Player_1[[#This Row],[Opponent Score]]&gt;0,Player_1[[#This Row],[Opponent Score]]&gt;Player_1[[#This Row],[Score]],K:K=TRUE())=TRUE(),1,0)</f>
        <v>0</v>
      </c>
    </row>
    <row r="854" spans="1:19" x14ac:dyDescent="0.25">
      <c r="A854" s="58" t="s">
        <v>326</v>
      </c>
      <c r="B854" s="58" t="s">
        <v>58</v>
      </c>
      <c r="C854" s="58" t="s">
        <v>1075</v>
      </c>
      <c r="D854" s="58" t="s">
        <v>17</v>
      </c>
      <c r="E854" s="58">
        <v>3</v>
      </c>
      <c r="F854">
        <v>51</v>
      </c>
      <c r="G854">
        <v>1063</v>
      </c>
      <c r="H854" s="58" t="s">
        <v>11</v>
      </c>
      <c r="I854" s="58" t="s">
        <v>11</v>
      </c>
      <c r="J854" s="58" t="b">
        <f>IF(COUNTIFS('Player 2 Rounds'!A:A,Player_1[[#This Row],[Tournament]],'Player 2 Rounds'!C:C,Player_1[[#This Row],[Date]])&gt;0,TRUE(),FALSE())</f>
        <v>0</v>
      </c>
      <c r="K854" s="58" t="b">
        <f>IF(COUNTIFS('Player 2 Rounds'!A:A,Player_1[[#This Row],[Tournament]],'Player 2 Rounds'!C:C,Player_1[[#This Row],[Date]],'Player 2 Rounds'!D:D,Player_1[[#This Row],[Division]])&gt;0,TRUE(),FALSE())</f>
        <v>0</v>
      </c>
      <c r="L854" s="58" t="str">
        <f>RIGHT(Player_1[[#This Row],[Date]],4)</f>
        <v>2019</v>
      </c>
      <c r="M854" s="58" t="str">
        <f>LEFT(Player_1[[#This Row],[Date]],FIND("-",Player_1[[#This Row],[Date]],1)-1)</f>
        <v>7</v>
      </c>
      <c r="N854" s="58" t="str">
        <f>MID(Player_1[[#This Row],[Date]],FIND("-",Player_1[[#This Row],[Date]],1)+1,3)</f>
        <v>Jun</v>
      </c>
      <c r="O854" s="5">
        <f>DATEVALUE(Player_1[[#This Row],[Month]]&amp;" "&amp;Player_1[[#This Row],[Day]]&amp;", "&amp;Player_1[[#This Row],[Year]])</f>
        <v>43623</v>
      </c>
      <c r="P854" s="58">
        <f>COUNTIFS(A:A,Player_1[[#This Row],[Tournament]],E:E,Player_1[[#This Row],[Round]])</f>
        <v>3</v>
      </c>
      <c r="Q854" s="58" t="str">
        <f t="shared" si="13"/>
        <v>2019 Beaver State Fling presented by KEEN - National Tour</v>
      </c>
      <c r="R854" s="58">
        <f>SUMIFS('Player 2 Rounds'!F:F,'Player 2 Rounds'!Q:Q,Q854,'Player 2 Rounds'!E:E,E854)</f>
        <v>0</v>
      </c>
      <c r="S854" s="58">
        <f>IF(AND(Player_1[[#This Row],[Opponent Score]]&gt;0,Player_1[[#This Row],[Opponent Score]]&gt;Player_1[[#This Row],[Score]],K:K=TRUE())=TRUE(),1,0)</f>
        <v>0</v>
      </c>
    </row>
    <row r="855" spans="1:19" x14ac:dyDescent="0.25">
      <c r="A855" s="58" t="s">
        <v>341</v>
      </c>
      <c r="B855" s="58" t="s">
        <v>58</v>
      </c>
      <c r="C855" s="58" t="s">
        <v>747</v>
      </c>
      <c r="D855" s="58" t="s">
        <v>17</v>
      </c>
      <c r="E855" s="58">
        <v>3</v>
      </c>
      <c r="F855">
        <v>55</v>
      </c>
      <c r="G855">
        <v>1040</v>
      </c>
      <c r="H855" s="58" t="s">
        <v>11</v>
      </c>
      <c r="I855" s="58" t="s">
        <v>11</v>
      </c>
      <c r="J855" s="58" t="b">
        <f>IF(COUNTIFS('Player 2 Rounds'!A:A,Player_1[[#This Row],[Tournament]],'Player 2 Rounds'!C:C,Player_1[[#This Row],[Date]])&gt;0,TRUE(),FALSE())</f>
        <v>1</v>
      </c>
      <c r="K855" s="58" t="b">
        <f>IF(COUNTIFS('Player 2 Rounds'!A:A,Player_1[[#This Row],[Tournament]],'Player 2 Rounds'!C:C,Player_1[[#This Row],[Date]],'Player 2 Rounds'!D:D,Player_1[[#This Row],[Division]])&gt;0,TRUE(),FALSE())</f>
        <v>1</v>
      </c>
      <c r="L855" s="58" t="str">
        <f>RIGHT(Player_1[[#This Row],[Date]],4)</f>
        <v>2019</v>
      </c>
      <c r="M855" s="58" t="str">
        <f>LEFT(Player_1[[#This Row],[Date]],FIND("-",Player_1[[#This Row],[Date]],1)-1)</f>
        <v>17</v>
      </c>
      <c r="N855" s="58" t="str">
        <f>MID(Player_1[[#This Row],[Date]],FIND("-",Player_1[[#This Row],[Date]],1)+1,3)</f>
        <v>May</v>
      </c>
      <c r="O855" s="5">
        <f>DATEVALUE(Player_1[[#This Row],[Month]]&amp;" "&amp;Player_1[[#This Row],[Day]]&amp;", "&amp;Player_1[[#This Row],[Year]])</f>
        <v>43602</v>
      </c>
      <c r="P855" s="58">
        <f>COUNTIFS(A:A,Player_1[[#This Row],[Tournament]],E:E,Player_1[[#This Row],[Round]])</f>
        <v>2</v>
      </c>
      <c r="Q855" s="58" t="str">
        <f t="shared" si="13"/>
        <v>2019 Santa Cruz Masters Cup presented by Innova - National Tour</v>
      </c>
      <c r="R855" s="58">
        <f>SUMIFS('Player 2 Rounds'!F:F,'Player 2 Rounds'!Q:Q,Q855,'Player 2 Rounds'!E:E,E855)</f>
        <v>55</v>
      </c>
      <c r="S855" s="58">
        <f>IF(AND(Player_1[[#This Row],[Opponent Score]]&gt;0,Player_1[[#This Row],[Opponent Score]]&gt;Player_1[[#This Row],[Score]],K:K=TRUE())=TRUE(),1,0)</f>
        <v>0</v>
      </c>
    </row>
    <row r="856" spans="1:19" x14ac:dyDescent="0.25">
      <c r="A856" s="58" t="s">
        <v>750</v>
      </c>
      <c r="B856" s="58" t="s">
        <v>9</v>
      </c>
      <c r="C856" s="58" t="s">
        <v>343</v>
      </c>
      <c r="D856" s="58" t="s">
        <v>17</v>
      </c>
      <c r="E856" s="58">
        <v>3</v>
      </c>
      <c r="F856">
        <v>54</v>
      </c>
      <c r="G856">
        <v>1005</v>
      </c>
      <c r="H856" s="58" t="s">
        <v>11</v>
      </c>
      <c r="I856" s="58" t="s">
        <v>11</v>
      </c>
      <c r="J856" s="58" t="b">
        <f>IF(COUNTIFS('Player 2 Rounds'!A:A,Player_1[[#This Row],[Tournament]],'Player 2 Rounds'!C:C,Player_1[[#This Row],[Date]])&gt;0,TRUE(),FALSE())</f>
        <v>0</v>
      </c>
      <c r="K856" s="58" t="b">
        <f>IF(COUNTIFS('Player 2 Rounds'!A:A,Player_1[[#This Row],[Tournament]],'Player 2 Rounds'!C:C,Player_1[[#This Row],[Date]],'Player 2 Rounds'!D:D,Player_1[[#This Row],[Division]])&gt;0,TRUE(),FALSE())</f>
        <v>0</v>
      </c>
      <c r="L856" s="58" t="str">
        <f>RIGHT(Player_1[[#This Row],[Date]],4)</f>
        <v>2011</v>
      </c>
      <c r="M856" s="58" t="str">
        <f>LEFT(Player_1[[#This Row],[Date]],FIND("-",Player_1[[#This Row],[Date]],1)-1)</f>
        <v>28</v>
      </c>
      <c r="N856" s="58" t="str">
        <f>MID(Player_1[[#This Row],[Date]],FIND("-",Player_1[[#This Row],[Date]],1)+1,3)</f>
        <v>May</v>
      </c>
      <c r="O856" s="5">
        <f>DATEVALUE(Player_1[[#This Row],[Month]]&amp;" "&amp;Player_1[[#This Row],[Day]]&amp;", "&amp;Player_1[[#This Row],[Year]])</f>
        <v>40691</v>
      </c>
      <c r="P856" s="58">
        <f>COUNTIFS(A:A,Player_1[[#This Row],[Tournament]],E:E,Player_1[[#This Row],[Round]])</f>
        <v>2</v>
      </c>
      <c r="Q856" s="58" t="str">
        <f t="shared" si="13"/>
        <v>2011 Two Days in May</v>
      </c>
      <c r="R856" s="58">
        <f>SUMIFS('Player 2 Rounds'!F:F,'Player 2 Rounds'!Q:Q,Q856,'Player 2 Rounds'!E:E,E856)</f>
        <v>0</v>
      </c>
      <c r="S856" s="58">
        <f>IF(AND(Player_1[[#This Row],[Opponent Score]]&gt;0,Player_1[[#This Row],[Opponent Score]]&gt;Player_1[[#This Row],[Score]],K:K=TRUE())=TRUE(),1,0)</f>
        <v>0</v>
      </c>
    </row>
    <row r="857" spans="1:19" x14ac:dyDescent="0.25">
      <c r="A857" s="58" t="s">
        <v>752</v>
      </c>
      <c r="B857" s="58" t="s">
        <v>9</v>
      </c>
      <c r="C857" s="58" t="s">
        <v>753</v>
      </c>
      <c r="D857" s="58" t="s">
        <v>17</v>
      </c>
      <c r="E857" s="58">
        <v>3</v>
      </c>
      <c r="F857">
        <v>53</v>
      </c>
      <c r="G857">
        <v>1075</v>
      </c>
      <c r="H857" s="58" t="s">
        <v>11</v>
      </c>
      <c r="I857" s="58" t="s">
        <v>11</v>
      </c>
      <c r="J857" s="58" t="b">
        <f>IF(COUNTIFS('Player 2 Rounds'!A:A,Player_1[[#This Row],[Tournament]],'Player 2 Rounds'!C:C,Player_1[[#This Row],[Date]])&gt;0,TRUE(),FALSE())</f>
        <v>1</v>
      </c>
      <c r="K857" s="58" t="b">
        <f>IF(COUNTIFS('Player 2 Rounds'!A:A,Player_1[[#This Row],[Tournament]],'Player 2 Rounds'!C:C,Player_1[[#This Row],[Date]],'Player 2 Rounds'!D:D,Player_1[[#This Row],[Division]])&gt;0,TRUE(),FALSE())</f>
        <v>1</v>
      </c>
      <c r="L857" s="58" t="str">
        <f>RIGHT(Player_1[[#This Row],[Date]],4)</f>
        <v>2019</v>
      </c>
      <c r="M857" s="58" t="str">
        <f>LEFT(Player_1[[#This Row],[Date]],FIND("-",Player_1[[#This Row],[Date]],1)-1)</f>
        <v>10</v>
      </c>
      <c r="N857" s="58" t="str">
        <f>MID(Player_1[[#This Row],[Date]],FIND("-",Player_1[[#This Row],[Date]],1)+1,3)</f>
        <v>May</v>
      </c>
      <c r="O857" s="5">
        <f>DATEVALUE(Player_1[[#This Row],[Month]]&amp;" "&amp;Player_1[[#This Row],[Day]]&amp;", "&amp;Player_1[[#This Row],[Year]])</f>
        <v>43595</v>
      </c>
      <c r="P857" s="58">
        <f>COUNTIFS(A:A,Player_1[[#This Row],[Tournament]],E:E,Player_1[[#This Row],[Round]])</f>
        <v>1</v>
      </c>
      <c r="Q857" s="58" t="str">
        <f t="shared" si="13"/>
        <v>2019 DGPT - AbsoluteXtracts presents the San Francisco Open driven by Innova at Gleneagles DGC</v>
      </c>
      <c r="R857" s="58">
        <f>SUMIFS('Player 2 Rounds'!F:F,'Player 2 Rounds'!Q:Q,Q857,'Player 2 Rounds'!E:E,E857)</f>
        <v>52</v>
      </c>
      <c r="S857" s="58">
        <f>IF(AND(Player_1[[#This Row],[Opponent Score]]&gt;0,Player_1[[#This Row],[Opponent Score]]&gt;Player_1[[#This Row],[Score]],K:K=TRUE())=TRUE(),1,0)</f>
        <v>0</v>
      </c>
    </row>
    <row r="858" spans="1:19" x14ac:dyDescent="0.25">
      <c r="A858" s="58" t="s">
        <v>736</v>
      </c>
      <c r="B858" s="58" t="s">
        <v>9</v>
      </c>
      <c r="C858" s="58" t="s">
        <v>737</v>
      </c>
      <c r="D858" s="58" t="s">
        <v>17</v>
      </c>
      <c r="E858" s="58">
        <v>3</v>
      </c>
      <c r="F858">
        <v>54</v>
      </c>
      <c r="G858">
        <v>1035</v>
      </c>
      <c r="H858" s="58" t="s">
        <v>11</v>
      </c>
      <c r="I858" s="58" t="s">
        <v>11</v>
      </c>
      <c r="J858" s="58" t="b">
        <f>IF(COUNTIFS('Player 2 Rounds'!A:A,Player_1[[#This Row],[Tournament]],'Player 2 Rounds'!C:C,Player_1[[#This Row],[Date]])&gt;0,TRUE(),FALSE())</f>
        <v>1</v>
      </c>
      <c r="K858" s="58" t="b">
        <f>IF(COUNTIFS('Player 2 Rounds'!A:A,Player_1[[#This Row],[Tournament]],'Player 2 Rounds'!C:C,Player_1[[#This Row],[Date]],'Player 2 Rounds'!D:D,Player_1[[#This Row],[Division]])&gt;0,TRUE(),FALSE())</f>
        <v>1</v>
      </c>
      <c r="L858" s="58" t="str">
        <f>RIGHT(Player_1[[#This Row],[Date]],4)</f>
        <v>2020</v>
      </c>
      <c r="M858" s="58" t="str">
        <f>LEFT(Player_1[[#This Row],[Date]],FIND("-",Player_1[[#This Row],[Date]],1)-1)</f>
        <v>27</v>
      </c>
      <c r="N858" s="58" t="str">
        <f>MID(Player_1[[#This Row],[Date]],FIND("-",Player_1[[#This Row],[Date]],1)+1,3)</f>
        <v>Feb</v>
      </c>
      <c r="O858" s="5">
        <f>DATEVALUE(Player_1[[#This Row],[Month]]&amp;" "&amp;Player_1[[#This Row],[Day]]&amp;", "&amp;Player_1[[#This Row],[Year]])</f>
        <v>43888</v>
      </c>
      <c r="P858" s="58">
        <f>COUNTIFS(A:A,Player_1[[#This Row],[Tournament]],E:E,Player_1[[#This Row],[Round]])</f>
        <v>1</v>
      </c>
      <c r="Q858" s="58" t="str">
        <f t="shared" si="13"/>
        <v>2020 DGPT - The Memorial Championship presented by Discraft</v>
      </c>
      <c r="R858" s="58">
        <f>SUMIFS('Player 2 Rounds'!F:F,'Player 2 Rounds'!Q:Q,Q858,'Player 2 Rounds'!E:E,E858)</f>
        <v>56</v>
      </c>
      <c r="S858" s="58">
        <f>IF(AND(Player_1[[#This Row],[Opponent Score]]&gt;0,Player_1[[#This Row],[Opponent Score]]&gt;Player_1[[#This Row],[Score]],K:K=TRUE())=TRUE(),1,0)</f>
        <v>1</v>
      </c>
    </row>
    <row r="859" spans="1:19" x14ac:dyDescent="0.25">
      <c r="A859" s="58" t="s">
        <v>620</v>
      </c>
      <c r="B859" s="58" t="s">
        <v>164</v>
      </c>
      <c r="C859" s="58" t="s">
        <v>621</v>
      </c>
      <c r="D859" s="58" t="s">
        <v>17</v>
      </c>
      <c r="E859" s="58">
        <v>3</v>
      </c>
      <c r="F859">
        <v>47</v>
      </c>
      <c r="G859">
        <v>1096</v>
      </c>
      <c r="H859" s="58" t="s">
        <v>11</v>
      </c>
      <c r="I859" s="58" t="s">
        <v>11</v>
      </c>
      <c r="J859" s="58" t="b">
        <f>IF(COUNTIFS('Player 2 Rounds'!A:A,Player_1[[#This Row],[Tournament]],'Player 2 Rounds'!C:C,Player_1[[#This Row],[Date]])&gt;0,TRUE(),FALSE())</f>
        <v>1</v>
      </c>
      <c r="K859" s="58" t="b">
        <f>IF(COUNTIFS('Player 2 Rounds'!A:A,Player_1[[#This Row],[Tournament]],'Player 2 Rounds'!C:C,Player_1[[#This Row],[Date]],'Player 2 Rounds'!D:D,Player_1[[#This Row],[Division]])&gt;0,TRUE(),FALSE())</f>
        <v>1</v>
      </c>
      <c r="L859" s="58" t="str">
        <f>RIGHT(Player_1[[#This Row],[Date]],4)</f>
        <v>2021</v>
      </c>
      <c r="M859" s="58" t="str">
        <f>LEFT(Player_1[[#This Row],[Date]],FIND("-",Player_1[[#This Row],[Date]],1)-1)</f>
        <v>19</v>
      </c>
      <c r="N859" s="58" t="str">
        <f>MID(Player_1[[#This Row],[Date]],FIND("-",Player_1[[#This Row],[Date]],1)+1,3)</f>
        <v>Mar</v>
      </c>
      <c r="O859" s="5">
        <f>DATEVALUE(Player_1[[#This Row],[Month]]&amp;" "&amp;Player_1[[#This Row],[Day]]&amp;", "&amp;Player_1[[#This Row],[Year]])</f>
        <v>44274</v>
      </c>
      <c r="P859" s="58">
        <f>COUNTIFS(A:A,Player_1[[#This Row],[Tournament]],E:E,Player_1[[#This Row],[Round]])</f>
        <v>1</v>
      </c>
      <c r="Q859" s="58" t="str">
        <f t="shared" si="13"/>
        <v>2021 Discraft presents The Open at Belton a DGPT Silver Series Event</v>
      </c>
      <c r="R859" s="58">
        <f>SUMIFS('Player 2 Rounds'!F:F,'Player 2 Rounds'!Q:Q,Q859,'Player 2 Rounds'!E:E,E859)</f>
        <v>50</v>
      </c>
      <c r="S859" s="58">
        <f>IF(AND(Player_1[[#This Row],[Opponent Score]]&gt;0,Player_1[[#This Row],[Opponent Score]]&gt;Player_1[[#This Row],[Score]],K:K=TRUE())=TRUE(),1,0)</f>
        <v>1</v>
      </c>
    </row>
    <row r="860" spans="1:19" x14ac:dyDescent="0.25">
      <c r="A860" s="58" t="s">
        <v>940</v>
      </c>
      <c r="B860" s="58" t="s">
        <v>9</v>
      </c>
      <c r="C860" s="58" t="s">
        <v>941</v>
      </c>
      <c r="D860" s="58" t="s">
        <v>17</v>
      </c>
      <c r="E860" s="58">
        <v>3</v>
      </c>
      <c r="F860">
        <v>53</v>
      </c>
      <c r="G860">
        <v>1014</v>
      </c>
      <c r="H860" s="58" t="s">
        <v>11</v>
      </c>
      <c r="I860" s="58" t="s">
        <v>11</v>
      </c>
      <c r="J860" s="58" t="b">
        <f>IF(COUNTIFS('Player 2 Rounds'!A:A,Player_1[[#This Row],[Tournament]],'Player 2 Rounds'!C:C,Player_1[[#This Row],[Date]])&gt;0,TRUE(),FALSE())</f>
        <v>0</v>
      </c>
      <c r="K860" s="58" t="b">
        <f>IF(COUNTIFS('Player 2 Rounds'!A:A,Player_1[[#This Row],[Tournament]],'Player 2 Rounds'!C:C,Player_1[[#This Row],[Date]],'Player 2 Rounds'!D:D,Player_1[[#This Row],[Division]])&gt;0,TRUE(),FALSE())</f>
        <v>0</v>
      </c>
      <c r="L860" s="58" t="str">
        <f>RIGHT(Player_1[[#This Row],[Date]],4)</f>
        <v>2010</v>
      </c>
      <c r="M860" s="58" t="str">
        <f>LEFT(Player_1[[#This Row],[Date]],FIND("-",Player_1[[#This Row],[Date]],1)-1)</f>
        <v>21</v>
      </c>
      <c r="N860" s="58" t="str">
        <f>MID(Player_1[[#This Row],[Date]],FIND("-",Player_1[[#This Row],[Date]],1)+1,3)</f>
        <v>Aug</v>
      </c>
      <c r="O860" s="5">
        <f>DATEVALUE(Player_1[[#This Row],[Month]]&amp;" "&amp;Player_1[[#This Row],[Day]]&amp;", "&amp;Player_1[[#This Row],[Year]])</f>
        <v>40411</v>
      </c>
      <c r="P860" s="58">
        <f>COUNTIFS(A:A,Player_1[[#This Row],[Tournament]],E:E,Player_1[[#This Row],[Round]])</f>
        <v>1</v>
      </c>
      <c r="Q860" s="58" t="str">
        <f t="shared" si="13"/>
        <v>2010 Cranbury Classic</v>
      </c>
      <c r="R860" s="58">
        <f>SUMIFS('Player 2 Rounds'!F:F,'Player 2 Rounds'!Q:Q,Q860,'Player 2 Rounds'!E:E,E860)</f>
        <v>0</v>
      </c>
      <c r="S860" s="58">
        <f>IF(AND(Player_1[[#This Row],[Opponent Score]]&gt;0,Player_1[[#This Row],[Opponent Score]]&gt;Player_1[[#This Row],[Score]],K:K=TRUE())=TRUE(),1,0)</f>
        <v>0</v>
      </c>
    </row>
    <row r="861" spans="1:19" x14ac:dyDescent="0.25">
      <c r="A861" s="58" t="s">
        <v>950</v>
      </c>
      <c r="B861" s="58" t="s">
        <v>58</v>
      </c>
      <c r="C861" s="58" t="s">
        <v>951</v>
      </c>
      <c r="D861" s="58" t="s">
        <v>17</v>
      </c>
      <c r="E861" s="58">
        <v>3</v>
      </c>
      <c r="F861">
        <v>75</v>
      </c>
      <c r="G861">
        <v>989</v>
      </c>
      <c r="H861" s="58" t="s">
        <v>11</v>
      </c>
      <c r="I861" s="58" t="s">
        <v>11</v>
      </c>
      <c r="J861" s="58" t="b">
        <f>IF(COUNTIFS('Player 2 Rounds'!A:A,Player_1[[#This Row],[Tournament]],'Player 2 Rounds'!C:C,Player_1[[#This Row],[Date]])&gt;0,TRUE(),FALSE())</f>
        <v>0</v>
      </c>
      <c r="K861" s="58" t="b">
        <f>IF(COUNTIFS('Player 2 Rounds'!A:A,Player_1[[#This Row],[Tournament]],'Player 2 Rounds'!C:C,Player_1[[#This Row],[Date]],'Player 2 Rounds'!D:D,Player_1[[#This Row],[Division]])&gt;0,TRUE(),FALSE())</f>
        <v>0</v>
      </c>
      <c r="L861" s="58" t="str">
        <f>RIGHT(Player_1[[#This Row],[Date]],4)</f>
        <v>2010</v>
      </c>
      <c r="M861" s="58" t="str">
        <f>LEFT(Player_1[[#This Row],[Date]],FIND("-",Player_1[[#This Row],[Date]],1)-1)</f>
        <v>27</v>
      </c>
      <c r="N861" s="58" t="str">
        <f>MID(Player_1[[#This Row],[Date]],FIND("-",Player_1[[#This Row],[Date]],1)+1,3)</f>
        <v>Aug</v>
      </c>
      <c r="O861" s="5">
        <f>DATEVALUE(Player_1[[#This Row],[Month]]&amp;" "&amp;Player_1[[#This Row],[Day]]&amp;", "&amp;Player_1[[#This Row],[Year]])</f>
        <v>40417</v>
      </c>
      <c r="P861" s="58">
        <f>COUNTIFS(A:A,Player_1[[#This Row],[Tournament]],E:E,Player_1[[#This Row],[Round]])</f>
        <v>1</v>
      </c>
      <c r="Q861" s="58" t="str">
        <f t="shared" si="13"/>
        <v>2010 Skylands Classic at Blue Mountain</v>
      </c>
      <c r="R861" s="58">
        <f>SUMIFS('Player 2 Rounds'!F:F,'Player 2 Rounds'!Q:Q,Q861,'Player 2 Rounds'!E:E,E861)</f>
        <v>0</v>
      </c>
      <c r="S861" s="58">
        <f>IF(AND(Player_1[[#This Row],[Opponent Score]]&gt;0,Player_1[[#This Row],[Opponent Score]]&gt;Player_1[[#This Row],[Score]],K:K=TRUE())=TRUE(),1,0)</f>
        <v>0</v>
      </c>
    </row>
    <row r="862" spans="1:19" x14ac:dyDescent="0.25">
      <c r="A862" s="58" t="s">
        <v>579</v>
      </c>
      <c r="B862" s="58" t="s">
        <v>58</v>
      </c>
      <c r="C862" s="58" t="s">
        <v>580</v>
      </c>
      <c r="D862" s="58" t="s">
        <v>17</v>
      </c>
      <c r="E862" s="58">
        <v>3</v>
      </c>
      <c r="F862">
        <v>52</v>
      </c>
      <c r="G862">
        <v>1054</v>
      </c>
      <c r="H862" s="58" t="s">
        <v>11</v>
      </c>
      <c r="I862" s="58" t="s">
        <v>11</v>
      </c>
      <c r="J862" s="58" t="b">
        <f>IF(COUNTIFS('Player 2 Rounds'!A:A,Player_1[[#This Row],[Tournament]],'Player 2 Rounds'!C:C,Player_1[[#This Row],[Date]])&gt;0,TRUE(),FALSE())</f>
        <v>1</v>
      </c>
      <c r="K862" s="58" t="b">
        <f>IF(COUNTIFS('Player 2 Rounds'!A:A,Player_1[[#This Row],[Tournament]],'Player 2 Rounds'!C:C,Player_1[[#This Row],[Date]],'Player 2 Rounds'!D:D,Player_1[[#This Row],[Division]])&gt;0,TRUE(),FALSE())</f>
        <v>1</v>
      </c>
      <c r="L862" s="58" t="str">
        <f>RIGHT(Player_1[[#This Row],[Date]],4)</f>
        <v>2021</v>
      </c>
      <c r="M862" s="58" t="str">
        <f>LEFT(Player_1[[#This Row],[Date]],FIND("-",Player_1[[#This Row],[Date]],1)-1)</f>
        <v>25</v>
      </c>
      <c r="N862" s="58" t="str">
        <f>MID(Player_1[[#This Row],[Date]],FIND("-",Player_1[[#This Row],[Date]],1)+1,3)</f>
        <v>Feb</v>
      </c>
      <c r="O862" s="5">
        <f>DATEVALUE(Player_1[[#This Row],[Month]]&amp;" "&amp;Player_1[[#This Row],[Day]]&amp;", "&amp;Player_1[[#This Row],[Year]])</f>
        <v>44252</v>
      </c>
      <c r="P862" s="58">
        <f>COUNTIFS(A:A,Player_1[[#This Row],[Tournament]],E:E,Player_1[[#This Row],[Round]])</f>
        <v>2</v>
      </c>
      <c r="Q862" s="58" t="str">
        <f t="shared" si="13"/>
        <v>2021 DGPT - Las Vegas Challenge presented by Innova</v>
      </c>
      <c r="R862" s="58">
        <f>SUMIFS('Player 2 Rounds'!F:F,'Player 2 Rounds'!Q:Q,Q862,'Player 2 Rounds'!E:E,E862)</f>
        <v>54</v>
      </c>
      <c r="S862" s="58">
        <f>IF(AND(Player_1[[#This Row],[Opponent Score]]&gt;0,Player_1[[#This Row],[Opponent Score]]&gt;Player_1[[#This Row],[Score]],K:K=TRUE())=TRUE(),1,0)</f>
        <v>1</v>
      </c>
    </row>
    <row r="863" spans="1:19" x14ac:dyDescent="0.25">
      <c r="A863" s="58" t="s">
        <v>611</v>
      </c>
      <c r="B863" s="58" t="s">
        <v>58</v>
      </c>
      <c r="C863" s="58" t="s">
        <v>612</v>
      </c>
      <c r="D863" s="58" t="s">
        <v>17</v>
      </c>
      <c r="E863" s="58">
        <v>3</v>
      </c>
      <c r="F863">
        <v>60</v>
      </c>
      <c r="G863">
        <v>1012</v>
      </c>
      <c r="H863" s="58" t="s">
        <v>11</v>
      </c>
      <c r="I863" s="58" t="s">
        <v>11</v>
      </c>
      <c r="J863" s="58" t="b">
        <f>IF(COUNTIFS('Player 2 Rounds'!A:A,Player_1[[#This Row],[Tournament]],'Player 2 Rounds'!C:C,Player_1[[#This Row],[Date]])&gt;0,TRUE(),FALSE())</f>
        <v>1</v>
      </c>
      <c r="K863" s="58" t="b">
        <f>IF(COUNTIFS('Player 2 Rounds'!A:A,Player_1[[#This Row],[Tournament]],'Player 2 Rounds'!C:C,Player_1[[#This Row],[Date]],'Player 2 Rounds'!D:D,Player_1[[#This Row],[Division]])&gt;0,TRUE(),FALSE())</f>
        <v>1</v>
      </c>
      <c r="L863" s="58" t="str">
        <f>RIGHT(Player_1[[#This Row],[Date]],4)</f>
        <v>2021</v>
      </c>
      <c r="M863" s="58" t="str">
        <f>LEFT(Player_1[[#This Row],[Date]],FIND("-",Player_1[[#This Row],[Date]],1)-1)</f>
        <v>12</v>
      </c>
      <c r="N863" s="58" t="str">
        <f>MID(Player_1[[#This Row],[Date]],FIND("-",Player_1[[#This Row],[Date]],1)+1,3)</f>
        <v>Mar</v>
      </c>
      <c r="O863" s="5">
        <f>DATEVALUE(Player_1[[#This Row],[Month]]&amp;" "&amp;Player_1[[#This Row],[Day]]&amp;", "&amp;Player_1[[#This Row],[Year]])</f>
        <v>44267</v>
      </c>
      <c r="P863" s="58">
        <f>COUNTIFS(A:A,Player_1[[#This Row],[Tournament]],E:E,Player_1[[#This Row],[Round]])</f>
        <v>2</v>
      </c>
      <c r="Q863" s="58" t="str">
        <f t="shared" si="13"/>
        <v>2021 DGPT - Waco Annual Charity Open presented by Prodigy Disc</v>
      </c>
      <c r="R863" s="58">
        <f>SUMIFS('Player 2 Rounds'!F:F,'Player 2 Rounds'!Q:Q,Q863,'Player 2 Rounds'!E:E,E863)</f>
        <v>54</v>
      </c>
      <c r="S863" s="58">
        <f>IF(AND(Player_1[[#This Row],[Opponent Score]]&gt;0,Player_1[[#This Row],[Opponent Score]]&gt;Player_1[[#This Row],[Score]],K:K=TRUE())=TRUE(),1,0)</f>
        <v>0</v>
      </c>
    </row>
    <row r="864" spans="1:19" x14ac:dyDescent="0.25">
      <c r="A864" s="58" t="s">
        <v>609</v>
      </c>
      <c r="B864" s="58" t="s">
        <v>58</v>
      </c>
      <c r="C864" s="58" t="s">
        <v>610</v>
      </c>
      <c r="D864" s="58" t="s">
        <v>17</v>
      </c>
      <c r="E864" s="58">
        <v>3</v>
      </c>
      <c r="F864">
        <v>51</v>
      </c>
      <c r="G864">
        <v>1079</v>
      </c>
      <c r="H864" s="58" t="s">
        <v>11</v>
      </c>
      <c r="I864" s="58" t="s">
        <v>11</v>
      </c>
      <c r="J864" s="58" t="b">
        <f>IF(COUNTIFS('Player 2 Rounds'!A:A,Player_1[[#This Row],[Tournament]],'Player 2 Rounds'!C:C,Player_1[[#This Row],[Date]])&gt;0,TRUE(),FALSE())</f>
        <v>1</v>
      </c>
      <c r="K864" s="58" t="b">
        <f>IF(COUNTIFS('Player 2 Rounds'!A:A,Player_1[[#This Row],[Tournament]],'Player 2 Rounds'!C:C,Player_1[[#This Row],[Date]],'Player 2 Rounds'!D:D,Player_1[[#This Row],[Division]])&gt;0,TRUE(),FALSE())</f>
        <v>1</v>
      </c>
      <c r="L864" s="58" t="str">
        <f>RIGHT(Player_1[[#This Row],[Date]],4)</f>
        <v>2021</v>
      </c>
      <c r="M864" s="58" t="str">
        <f>LEFT(Player_1[[#This Row],[Date]],FIND("-",Player_1[[#This Row],[Date]],1)-1)</f>
        <v>26</v>
      </c>
      <c r="N864" s="58" t="str">
        <f>MID(Player_1[[#This Row],[Date]],FIND("-",Player_1[[#This Row],[Date]],1)+1,3)</f>
        <v>Mar</v>
      </c>
      <c r="O864" s="5">
        <f>DATEVALUE(Player_1[[#This Row],[Month]]&amp;" "&amp;Player_1[[#This Row],[Day]]&amp;", "&amp;Player_1[[#This Row],[Year]])</f>
        <v>44281</v>
      </c>
      <c r="P864" s="58">
        <f>COUNTIFS(A:A,Player_1[[#This Row],[Tournament]],E:E,Player_1[[#This Row],[Round]])</f>
        <v>1</v>
      </c>
      <c r="Q864" s="58" t="str">
        <f t="shared" si="13"/>
        <v>2021 26th Annual Texas State Disc Golf Championship Presented by Latitude 64 - National Tour</v>
      </c>
      <c r="R864" s="58">
        <f>SUMIFS('Player 2 Rounds'!F:F,'Player 2 Rounds'!Q:Q,Q864,'Player 2 Rounds'!E:E,E864)</f>
        <v>54</v>
      </c>
      <c r="S864" s="58">
        <f>IF(AND(Player_1[[#This Row],[Opponent Score]]&gt;0,Player_1[[#This Row],[Opponent Score]]&gt;Player_1[[#This Row],[Score]],K:K=TRUE())=TRUE(),1,0)</f>
        <v>1</v>
      </c>
    </row>
    <row r="865" spans="1:19" x14ac:dyDescent="0.25">
      <c r="A865" s="58" t="s">
        <v>1029</v>
      </c>
      <c r="B865" s="58" t="s">
        <v>9</v>
      </c>
      <c r="C865" s="58" t="s">
        <v>1030</v>
      </c>
      <c r="D865" s="58" t="s">
        <v>17</v>
      </c>
      <c r="E865" s="58">
        <v>3</v>
      </c>
      <c r="F865">
        <v>53</v>
      </c>
      <c r="G865">
        <v>984</v>
      </c>
      <c r="H865" s="58" t="s">
        <v>11</v>
      </c>
      <c r="I865" s="58" t="s">
        <v>11</v>
      </c>
      <c r="J865" s="58" t="b">
        <f>IF(COUNTIFS('Player 2 Rounds'!A:A,Player_1[[#This Row],[Tournament]],'Player 2 Rounds'!C:C,Player_1[[#This Row],[Date]])&gt;0,TRUE(),FALSE())</f>
        <v>0</v>
      </c>
      <c r="K865" s="58" t="b">
        <f>IF(COUNTIFS('Player 2 Rounds'!A:A,Player_1[[#This Row],[Tournament]],'Player 2 Rounds'!C:C,Player_1[[#This Row],[Date]],'Player 2 Rounds'!D:D,Player_1[[#This Row],[Division]])&gt;0,TRUE(),FALSE())</f>
        <v>0</v>
      </c>
      <c r="L865" s="58" t="str">
        <f>RIGHT(Player_1[[#This Row],[Date]],4)</f>
        <v>2010</v>
      </c>
      <c r="M865" s="58" t="str">
        <f>LEFT(Player_1[[#This Row],[Date]],FIND("-",Player_1[[#This Row],[Date]],1)-1)</f>
        <v>17</v>
      </c>
      <c r="N865" s="58" t="str">
        <f>MID(Player_1[[#This Row],[Date]],FIND("-",Player_1[[#This Row],[Date]],1)+1,3)</f>
        <v>Jul</v>
      </c>
      <c r="O865" s="5">
        <f>DATEVALUE(Player_1[[#This Row],[Month]]&amp;" "&amp;Player_1[[#This Row],[Day]]&amp;", "&amp;Player_1[[#This Row],[Year]])</f>
        <v>40376</v>
      </c>
      <c r="P865" s="58">
        <f>COUNTIFS(A:A,Player_1[[#This Row],[Tournament]],E:E,Player_1[[#This Row],[Round]])</f>
        <v>1</v>
      </c>
      <c r="Q865" s="58" t="str">
        <f t="shared" si="13"/>
        <v>2010 CCR Open</v>
      </c>
      <c r="R865" s="58">
        <f>SUMIFS('Player 2 Rounds'!F:F,'Player 2 Rounds'!Q:Q,Q865,'Player 2 Rounds'!E:E,E865)</f>
        <v>0</v>
      </c>
      <c r="S865" s="58">
        <f>IF(AND(Player_1[[#This Row],[Opponent Score]]&gt;0,Player_1[[#This Row],[Opponent Score]]&gt;Player_1[[#This Row],[Score]],K:K=TRUE())=TRUE(),1,0)</f>
        <v>0</v>
      </c>
    </row>
    <row r="866" spans="1:19" x14ac:dyDescent="0.25">
      <c r="A866" s="58" t="s">
        <v>607</v>
      </c>
      <c r="B866" s="58" t="s">
        <v>58</v>
      </c>
      <c r="C866" s="58" t="s">
        <v>608</v>
      </c>
      <c r="D866" s="58" t="s">
        <v>17</v>
      </c>
      <c r="E866" s="58">
        <v>3</v>
      </c>
      <c r="F866">
        <v>58</v>
      </c>
      <c r="G866">
        <v>1053</v>
      </c>
      <c r="H866" s="58" t="s">
        <v>11</v>
      </c>
      <c r="I866" s="58" t="s">
        <v>11</v>
      </c>
      <c r="J866" s="58" t="b">
        <f>IF(COUNTIFS('Player 2 Rounds'!A:A,Player_1[[#This Row],[Tournament]],'Player 2 Rounds'!C:C,Player_1[[#This Row],[Date]])&gt;0,TRUE(),FALSE())</f>
        <v>1</v>
      </c>
      <c r="K866" s="58" t="b">
        <f>IF(COUNTIFS('Player 2 Rounds'!A:A,Player_1[[#This Row],[Tournament]],'Player 2 Rounds'!C:C,Player_1[[#This Row],[Date]],'Player 2 Rounds'!D:D,Player_1[[#This Row],[Division]])&gt;0,TRUE(),FALSE())</f>
        <v>1</v>
      </c>
      <c r="L866" s="58" t="str">
        <f>RIGHT(Player_1[[#This Row],[Date]],4)</f>
        <v>2021</v>
      </c>
      <c r="M866" s="58" t="str">
        <f>LEFT(Player_1[[#This Row],[Date]],FIND("-",Player_1[[#This Row],[Date]],1)-1)</f>
        <v>28</v>
      </c>
      <c r="N866" s="58" t="str">
        <f>MID(Player_1[[#This Row],[Date]],FIND("-",Player_1[[#This Row],[Date]],1)+1,3)</f>
        <v>Apr</v>
      </c>
      <c r="O866" s="5">
        <f>DATEVALUE(Player_1[[#This Row],[Month]]&amp;" "&amp;Player_1[[#This Row],[Day]]&amp;", "&amp;Player_1[[#This Row],[Year]])</f>
        <v>44314</v>
      </c>
      <c r="P866" s="58">
        <f>COUNTIFS(A:A,Player_1[[#This Row],[Tournament]],E:E,Player_1[[#This Row],[Round]])</f>
        <v>1</v>
      </c>
      <c r="Q866" s="58" t="str">
        <f t="shared" si="13"/>
        <v>2021 Dynamic Discs Open - National Tour</v>
      </c>
      <c r="R866" s="58">
        <f>SUMIFS('Player 2 Rounds'!F:F,'Player 2 Rounds'!Q:Q,Q866,'Player 2 Rounds'!E:E,E866)</f>
        <v>56</v>
      </c>
      <c r="S866" s="58">
        <f>IF(AND(Player_1[[#This Row],[Opponent Score]]&gt;0,Player_1[[#This Row],[Opponent Score]]&gt;Player_1[[#This Row],[Score]],K:K=TRUE())=TRUE(),1,0)</f>
        <v>0</v>
      </c>
    </row>
    <row r="867" spans="1:19" x14ac:dyDescent="0.25">
      <c r="A867" s="58" t="s">
        <v>602</v>
      </c>
      <c r="B867" s="58" t="s">
        <v>58</v>
      </c>
      <c r="C867" s="58" t="s">
        <v>603</v>
      </c>
      <c r="D867" s="58" t="s">
        <v>17</v>
      </c>
      <c r="E867" s="58">
        <v>3</v>
      </c>
      <c r="F867">
        <v>53</v>
      </c>
      <c r="G867">
        <v>1065</v>
      </c>
      <c r="H867" s="58" t="s">
        <v>11</v>
      </c>
      <c r="I867" s="58" t="s">
        <v>11</v>
      </c>
      <c r="J867" s="58" t="b">
        <f>IF(COUNTIFS('Player 2 Rounds'!A:A,Player_1[[#This Row],[Tournament]],'Player 2 Rounds'!C:C,Player_1[[#This Row],[Date]])&gt;0,TRUE(),FALSE())</f>
        <v>1</v>
      </c>
      <c r="K867" s="58" t="b">
        <f>IF(COUNTIFS('Player 2 Rounds'!A:A,Player_1[[#This Row],[Tournament]],'Player 2 Rounds'!C:C,Player_1[[#This Row],[Date]],'Player 2 Rounds'!D:D,Player_1[[#This Row],[Division]])&gt;0,TRUE(),FALSE())</f>
        <v>1</v>
      </c>
      <c r="L867" s="58" t="str">
        <f>RIGHT(Player_1[[#This Row],[Date]],4)</f>
        <v>2021</v>
      </c>
      <c r="M867" s="58" t="str">
        <f>LEFT(Player_1[[#This Row],[Date]],FIND("-",Player_1[[#This Row],[Date]],1)-1)</f>
        <v>16</v>
      </c>
      <c r="N867" s="58" t="str">
        <f>MID(Player_1[[#This Row],[Date]],FIND("-",Player_1[[#This Row],[Date]],1)+1,3)</f>
        <v>Apr</v>
      </c>
      <c r="O867" s="5">
        <f>DATEVALUE(Player_1[[#This Row],[Month]]&amp;" "&amp;Player_1[[#This Row],[Day]]&amp;", "&amp;Player_1[[#This Row],[Year]])</f>
        <v>44302</v>
      </c>
      <c r="P867" s="58">
        <f>COUNTIFS(A:A,Player_1[[#This Row],[Tournament]],E:E,Player_1[[#This Row],[Round]])</f>
        <v>2</v>
      </c>
      <c r="Q867" s="58" t="str">
        <f t="shared" si="13"/>
        <v>2021 DGPT - Play It Again Sports Jonesboro Open powered by Prodigy</v>
      </c>
      <c r="R867" s="58">
        <f>SUMIFS('Player 2 Rounds'!F:F,'Player 2 Rounds'!Q:Q,Q867,'Player 2 Rounds'!E:E,E867)</f>
        <v>60</v>
      </c>
      <c r="S867" s="58">
        <f>IF(AND(Player_1[[#This Row],[Opponent Score]]&gt;0,Player_1[[#This Row],[Opponent Score]]&gt;Player_1[[#This Row],[Score]],K:K=TRUE())=TRUE(),1,0)</f>
        <v>1</v>
      </c>
    </row>
    <row r="868" spans="1:19" x14ac:dyDescent="0.25">
      <c r="A868" s="58" t="s">
        <v>232</v>
      </c>
      <c r="B868" s="58" t="s">
        <v>9</v>
      </c>
      <c r="C868" s="58" t="s">
        <v>1015</v>
      </c>
      <c r="D868" s="58" t="s">
        <v>17</v>
      </c>
      <c r="E868" s="58">
        <v>3</v>
      </c>
      <c r="F868">
        <v>57</v>
      </c>
      <c r="G868">
        <v>1014</v>
      </c>
      <c r="H868" s="58" t="s">
        <v>11</v>
      </c>
      <c r="I868" s="58" t="s">
        <v>11</v>
      </c>
      <c r="J868" s="58" t="b">
        <f>IF(COUNTIFS('Player 2 Rounds'!A:A,Player_1[[#This Row],[Tournament]],'Player 2 Rounds'!C:C,Player_1[[#This Row],[Date]])&gt;0,TRUE(),FALSE())</f>
        <v>0</v>
      </c>
      <c r="K868" s="58" t="b">
        <f>IF(COUNTIFS('Player 2 Rounds'!A:A,Player_1[[#This Row],[Tournament]],'Player 2 Rounds'!C:C,Player_1[[#This Row],[Date]],'Player 2 Rounds'!D:D,Player_1[[#This Row],[Division]])&gt;0,TRUE(),FALSE())</f>
        <v>0</v>
      </c>
      <c r="L868" s="58" t="str">
        <f>RIGHT(Player_1[[#This Row],[Date]],4)</f>
        <v>2010</v>
      </c>
      <c r="M868" s="58" t="str">
        <f>LEFT(Player_1[[#This Row],[Date]],FIND("-",Player_1[[#This Row],[Date]],1)-1)</f>
        <v>7</v>
      </c>
      <c r="N868" s="58" t="str">
        <f>MID(Player_1[[#This Row],[Date]],FIND("-",Player_1[[#This Row],[Date]],1)+1,3)</f>
        <v>Aug</v>
      </c>
      <c r="O868" s="5">
        <f>DATEVALUE(Player_1[[#This Row],[Month]]&amp;" "&amp;Player_1[[#This Row],[Day]]&amp;", "&amp;Player_1[[#This Row],[Year]])</f>
        <v>40397</v>
      </c>
      <c r="P868" s="58">
        <f>COUNTIFS(A:A,Player_1[[#This Row],[Tournament]],E:E,Player_1[[#This Row],[Round]])</f>
        <v>2</v>
      </c>
      <c r="Q868" s="58" t="str">
        <f t="shared" si="13"/>
        <v>2010 Scholl's Bicycle Center Pittsburgh Flying Disc Open</v>
      </c>
      <c r="R868" s="58">
        <f>SUMIFS('Player 2 Rounds'!F:F,'Player 2 Rounds'!Q:Q,Q868,'Player 2 Rounds'!E:E,E868)</f>
        <v>0</v>
      </c>
      <c r="S868" s="58">
        <f>IF(AND(Player_1[[#This Row],[Opponent Score]]&gt;0,Player_1[[#This Row],[Opponent Score]]&gt;Player_1[[#This Row],[Score]],K:K=TRUE())=TRUE(),1,0)</f>
        <v>0</v>
      </c>
    </row>
    <row r="869" spans="1:19" x14ac:dyDescent="0.25">
      <c r="A869" s="58" t="s">
        <v>1005</v>
      </c>
      <c r="B869" s="58" t="s">
        <v>9</v>
      </c>
      <c r="C869" s="58" t="s">
        <v>1006</v>
      </c>
      <c r="D869" s="58" t="s">
        <v>17</v>
      </c>
      <c r="E869" s="58">
        <v>3</v>
      </c>
      <c r="F869">
        <v>57</v>
      </c>
      <c r="G869">
        <v>1025</v>
      </c>
      <c r="H869" s="58" t="s">
        <v>11</v>
      </c>
      <c r="I869" s="58" t="s">
        <v>11</v>
      </c>
      <c r="J869" s="58" t="b">
        <f>IF(COUNTIFS('Player 2 Rounds'!A:A,Player_1[[#This Row],[Tournament]],'Player 2 Rounds'!C:C,Player_1[[#This Row],[Date]])&gt;0,TRUE(),FALSE())</f>
        <v>0</v>
      </c>
      <c r="K869" s="58" t="b">
        <f>IF(COUNTIFS('Player 2 Rounds'!A:A,Player_1[[#This Row],[Tournament]],'Player 2 Rounds'!C:C,Player_1[[#This Row],[Date]],'Player 2 Rounds'!D:D,Player_1[[#This Row],[Division]])&gt;0,TRUE(),FALSE())</f>
        <v>0</v>
      </c>
      <c r="L869" s="58" t="str">
        <f>RIGHT(Player_1[[#This Row],[Date]],4)</f>
        <v>2021</v>
      </c>
      <c r="M869" s="58" t="str">
        <f>LEFT(Player_1[[#This Row],[Date]],FIND("-",Player_1[[#This Row],[Date]],1)-1)</f>
        <v>8</v>
      </c>
      <c r="N869" s="58" t="str">
        <f>MID(Player_1[[#This Row],[Date]],FIND("-",Player_1[[#This Row],[Date]],1)+1,3)</f>
        <v>Apr</v>
      </c>
      <c r="O869" s="5">
        <f>DATEVALUE(Player_1[[#This Row],[Month]]&amp;" "&amp;Player_1[[#This Row],[Day]]&amp;", "&amp;Player_1[[#This Row],[Year]])</f>
        <v>44294</v>
      </c>
      <c r="P869" s="58">
        <f>COUNTIFS(A:A,Player_1[[#This Row],[Tournament]],E:E,Player_1[[#This Row],[Round]])</f>
        <v>1</v>
      </c>
      <c r="Q869" s="58" t="str">
        <f t="shared" si="13"/>
        <v>2021 The Vintage Open a DGPT Silver Series Event</v>
      </c>
      <c r="R869" s="58">
        <f>SUMIFS('Player 2 Rounds'!F:F,'Player 2 Rounds'!Q:Q,Q869,'Player 2 Rounds'!E:E,E869)</f>
        <v>0</v>
      </c>
      <c r="S869" s="58">
        <f>IF(AND(Player_1[[#This Row],[Opponent Score]]&gt;0,Player_1[[#This Row],[Opponent Score]]&gt;Player_1[[#This Row],[Score]],K:K=TRUE())=TRUE(),1,0)</f>
        <v>0</v>
      </c>
    </row>
    <row r="870" spans="1:19" x14ac:dyDescent="0.25">
      <c r="A870" s="58" t="s">
        <v>946</v>
      </c>
      <c r="B870" s="58" t="s">
        <v>9</v>
      </c>
      <c r="C870" s="58" t="s">
        <v>947</v>
      </c>
      <c r="D870" s="58" t="s">
        <v>17</v>
      </c>
      <c r="E870" s="58">
        <v>3</v>
      </c>
      <c r="F870">
        <v>74</v>
      </c>
      <c r="G870">
        <v>1070</v>
      </c>
      <c r="H870" s="58" t="s">
        <v>11</v>
      </c>
      <c r="I870" s="58" t="s">
        <v>11</v>
      </c>
      <c r="J870" s="58" t="b">
        <f>IF(COUNTIFS('Player 2 Rounds'!A:A,Player_1[[#This Row],[Tournament]],'Player 2 Rounds'!C:C,Player_1[[#This Row],[Date]])&gt;0,TRUE(),FALSE())</f>
        <v>0</v>
      </c>
      <c r="K870" s="58" t="b">
        <f>IF(COUNTIFS('Player 2 Rounds'!A:A,Player_1[[#This Row],[Tournament]],'Player 2 Rounds'!C:C,Player_1[[#This Row],[Date]],'Player 2 Rounds'!D:D,Player_1[[#This Row],[Division]])&gt;0,TRUE(),FALSE())</f>
        <v>0</v>
      </c>
      <c r="L870" s="58" t="str">
        <f>RIGHT(Player_1[[#This Row],[Date]],4)</f>
        <v>2020</v>
      </c>
      <c r="M870" s="58" t="str">
        <f>LEFT(Player_1[[#This Row],[Date]],FIND("-",Player_1[[#This Row],[Date]],1)-1)</f>
        <v>30</v>
      </c>
      <c r="N870" s="58" t="str">
        <f>MID(Player_1[[#This Row],[Date]],FIND("-",Player_1[[#This Row],[Date]],1)+1,3)</f>
        <v>Oct</v>
      </c>
      <c r="O870" s="5">
        <f>DATEVALUE(Player_1[[#This Row],[Month]]&amp;" "&amp;Player_1[[#This Row],[Day]]&amp;", "&amp;Player_1[[#This Row],[Year]])</f>
        <v>44134</v>
      </c>
      <c r="P870" s="58">
        <f>COUNTIFS(A:A,Player_1[[#This Row],[Tournament]],E:E,Player_1[[#This Row],[Round]])</f>
        <v>1</v>
      </c>
      <c r="Q870" s="58" t="str">
        <f t="shared" si="13"/>
        <v>2020 Hub City Halloween Open sponsored by The Great Courses of South Carolina</v>
      </c>
      <c r="R870" s="58">
        <f>SUMIFS('Player 2 Rounds'!F:F,'Player 2 Rounds'!Q:Q,Q870,'Player 2 Rounds'!E:E,E870)</f>
        <v>0</v>
      </c>
      <c r="S870" s="58">
        <f>IF(AND(Player_1[[#This Row],[Opponent Score]]&gt;0,Player_1[[#This Row],[Opponent Score]]&gt;Player_1[[#This Row],[Score]],K:K=TRUE())=TRUE(),1,0)</f>
        <v>0</v>
      </c>
    </row>
    <row r="871" spans="1:19" x14ac:dyDescent="0.25">
      <c r="A871" s="58" t="s">
        <v>958</v>
      </c>
      <c r="B871" s="58" t="s">
        <v>9</v>
      </c>
      <c r="C871" s="58" t="s">
        <v>719</v>
      </c>
      <c r="D871" s="58" t="s">
        <v>17</v>
      </c>
      <c r="E871" s="58">
        <v>3</v>
      </c>
      <c r="F871">
        <v>53</v>
      </c>
      <c r="G871">
        <v>1043</v>
      </c>
      <c r="H871" s="58" t="s">
        <v>11</v>
      </c>
      <c r="I871" s="58" t="s">
        <v>11</v>
      </c>
      <c r="J871" s="58" t="b">
        <f>IF(COUNTIFS('Player 2 Rounds'!A:A,Player_1[[#This Row],[Tournament]],'Player 2 Rounds'!C:C,Player_1[[#This Row],[Date]])&gt;0,TRUE(),FALSE())</f>
        <v>0</v>
      </c>
      <c r="K871" s="58" t="b">
        <f>IF(COUNTIFS('Player 2 Rounds'!A:A,Player_1[[#This Row],[Tournament]],'Player 2 Rounds'!C:C,Player_1[[#This Row],[Date]],'Player 2 Rounds'!D:D,Player_1[[#This Row],[Division]])&gt;0,TRUE(),FALSE())</f>
        <v>0</v>
      </c>
      <c r="L871" s="58" t="str">
        <f>RIGHT(Player_1[[#This Row],[Date]],4)</f>
        <v>2020</v>
      </c>
      <c r="M871" s="58" t="str">
        <f>LEFT(Player_1[[#This Row],[Date]],FIND("-",Player_1[[#This Row],[Date]],1)-1)</f>
        <v>18</v>
      </c>
      <c r="N871" s="58" t="str">
        <f>MID(Player_1[[#This Row],[Date]],FIND("-",Player_1[[#This Row],[Date]],1)+1,3)</f>
        <v>Jul</v>
      </c>
      <c r="O871" s="5">
        <f>DATEVALUE(Player_1[[#This Row],[Month]]&amp;" "&amp;Player_1[[#This Row],[Day]]&amp;", "&amp;Player_1[[#This Row],[Year]])</f>
        <v>44030</v>
      </c>
      <c r="P871" s="58">
        <f>COUNTIFS(A:A,Player_1[[#This Row],[Tournament]],E:E,Player_1[[#This Row],[Round]])</f>
        <v>1</v>
      </c>
      <c r="Q871" s="58" t="str">
        <f t="shared" si="13"/>
        <v>2020 10th Annual Seviren Lang Memorial Presented by Innova Champion Discs</v>
      </c>
      <c r="R871" s="58">
        <f>SUMIFS('Player 2 Rounds'!F:F,'Player 2 Rounds'!Q:Q,Q871,'Player 2 Rounds'!E:E,E871)</f>
        <v>0</v>
      </c>
      <c r="S871" s="58">
        <f>IF(AND(Player_1[[#This Row],[Opponent Score]]&gt;0,Player_1[[#This Row],[Opponent Score]]&gt;Player_1[[#This Row],[Score]],K:K=TRUE())=TRUE(),1,0)</f>
        <v>0</v>
      </c>
    </row>
    <row r="872" spans="1:19" x14ac:dyDescent="0.25">
      <c r="A872" s="58" t="s">
        <v>714</v>
      </c>
      <c r="B872" s="58" t="s">
        <v>9</v>
      </c>
      <c r="C872" s="58" t="s">
        <v>715</v>
      </c>
      <c r="D872" s="58" t="s">
        <v>17</v>
      </c>
      <c r="E872" s="58">
        <v>3</v>
      </c>
      <c r="F872">
        <v>50</v>
      </c>
      <c r="G872">
        <v>1072</v>
      </c>
      <c r="H872" s="58" t="s">
        <v>11</v>
      </c>
      <c r="I872" s="58" t="s">
        <v>11</v>
      </c>
      <c r="J872" s="58" t="b">
        <f>IF(COUNTIFS('Player 2 Rounds'!A:A,Player_1[[#This Row],[Tournament]],'Player 2 Rounds'!C:C,Player_1[[#This Row],[Date]])&gt;0,TRUE(),FALSE())</f>
        <v>1</v>
      </c>
      <c r="K872" s="58" t="b">
        <f>IF(COUNTIFS('Player 2 Rounds'!A:A,Player_1[[#This Row],[Tournament]],'Player 2 Rounds'!C:C,Player_1[[#This Row],[Date]],'Player 2 Rounds'!D:D,Player_1[[#This Row],[Division]])&gt;0,TRUE(),FALSE())</f>
        <v>1</v>
      </c>
      <c r="L872" s="58" t="str">
        <f>RIGHT(Player_1[[#This Row],[Date]],4)</f>
        <v>2020</v>
      </c>
      <c r="M872" s="58" t="str">
        <f>LEFT(Player_1[[#This Row],[Date]],FIND("-",Player_1[[#This Row],[Date]],1)-1)</f>
        <v>24</v>
      </c>
      <c r="N872" s="58" t="str">
        <f>MID(Player_1[[#This Row],[Date]],FIND("-",Player_1[[#This Row],[Date]],1)+1,3)</f>
        <v>Jul</v>
      </c>
      <c r="O872" s="5">
        <f>DATEVALUE(Player_1[[#This Row],[Month]]&amp;" "&amp;Player_1[[#This Row],[Day]]&amp;", "&amp;Player_1[[#This Row],[Year]])</f>
        <v>44036</v>
      </c>
      <c r="P872" s="58">
        <f>COUNTIFS(A:A,Player_1[[#This Row],[Tournament]],E:E,Player_1[[#This Row],[Round]])</f>
        <v>1</v>
      </c>
      <c r="Q872" s="58" t="str">
        <f t="shared" si="13"/>
        <v>2020 DGPT - Discraft's Great Lakes Open (DGLO)</v>
      </c>
      <c r="R872" s="58">
        <f>SUMIFS('Player 2 Rounds'!F:F,'Player 2 Rounds'!Q:Q,Q872,'Player 2 Rounds'!E:E,E872)</f>
        <v>53</v>
      </c>
      <c r="S872" s="58">
        <f>IF(AND(Player_1[[#This Row],[Opponent Score]]&gt;0,Player_1[[#This Row],[Opponent Score]]&gt;Player_1[[#This Row],[Score]],K:K=TRUE())=TRUE(),1,0)</f>
        <v>1</v>
      </c>
    </row>
    <row r="873" spans="1:19" x14ac:dyDescent="0.25">
      <c r="A873" s="58" t="s">
        <v>952</v>
      </c>
      <c r="B873" s="58" t="s">
        <v>9</v>
      </c>
      <c r="C873" s="58" t="s">
        <v>953</v>
      </c>
      <c r="D873" s="58" t="s">
        <v>17</v>
      </c>
      <c r="E873" s="58">
        <v>3</v>
      </c>
      <c r="F873">
        <v>51</v>
      </c>
      <c r="G873">
        <v>1056</v>
      </c>
      <c r="H873" s="58" t="s">
        <v>11</v>
      </c>
      <c r="I873" s="58" t="s">
        <v>11</v>
      </c>
      <c r="J873" s="58" t="b">
        <f>IF(COUNTIFS('Player 2 Rounds'!A:A,Player_1[[#This Row],[Tournament]],'Player 2 Rounds'!C:C,Player_1[[#This Row],[Date]])&gt;0,TRUE(),FALSE())</f>
        <v>0</v>
      </c>
      <c r="K873" s="58" t="b">
        <f>IF(COUNTIFS('Player 2 Rounds'!A:A,Player_1[[#This Row],[Tournament]],'Player 2 Rounds'!C:C,Player_1[[#This Row],[Date]],'Player 2 Rounds'!D:D,Player_1[[#This Row],[Division]])&gt;0,TRUE(),FALSE())</f>
        <v>0</v>
      </c>
      <c r="L873" s="58" t="str">
        <f>RIGHT(Player_1[[#This Row],[Date]],4)</f>
        <v>2020</v>
      </c>
      <c r="M873" s="58" t="str">
        <f>LEFT(Player_1[[#This Row],[Date]],FIND("-",Player_1[[#This Row],[Date]],1)-1)</f>
        <v>10</v>
      </c>
      <c r="N873" s="58" t="str">
        <f>MID(Player_1[[#This Row],[Date]],FIND("-",Player_1[[#This Row],[Date]],1)+1,3)</f>
        <v>Jul</v>
      </c>
      <c r="O873" s="5">
        <f>DATEVALUE(Player_1[[#This Row],[Month]]&amp;" "&amp;Player_1[[#This Row],[Day]]&amp;", "&amp;Player_1[[#This Row],[Year]])</f>
        <v>44022</v>
      </c>
      <c r="P873" s="58">
        <f>COUNTIFS(A:A,Player_1[[#This Row],[Tournament]],E:E,Player_1[[#This Row],[Round]])</f>
        <v>1</v>
      </c>
      <c r="Q873" s="58" t="str">
        <f t="shared" si="13"/>
        <v>2020 DGPT Silver Series Silver Cup XX Pro presented by Discmania &amp; Rollin' Ridge (GDG $5K/$10K event)</v>
      </c>
      <c r="R873" s="58">
        <f>SUMIFS('Player 2 Rounds'!F:F,'Player 2 Rounds'!Q:Q,Q873,'Player 2 Rounds'!E:E,E873)</f>
        <v>0</v>
      </c>
      <c r="S873" s="58">
        <f>IF(AND(Player_1[[#This Row],[Opponent Score]]&gt;0,Player_1[[#This Row],[Opponent Score]]&gt;Player_1[[#This Row],[Score]],K:K=TRUE())=TRUE(),1,0)</f>
        <v>0</v>
      </c>
    </row>
    <row r="874" spans="1:19" x14ac:dyDescent="0.25">
      <c r="A874" s="58" t="s">
        <v>685</v>
      </c>
      <c r="B874" s="58" t="s">
        <v>9</v>
      </c>
      <c r="C874" s="58" t="s">
        <v>701</v>
      </c>
      <c r="D874" s="58" t="s">
        <v>17</v>
      </c>
      <c r="E874" s="58">
        <v>3</v>
      </c>
      <c r="F874">
        <v>67</v>
      </c>
      <c r="G874">
        <v>1013</v>
      </c>
      <c r="H874" s="58" t="s">
        <v>11</v>
      </c>
      <c r="I874" s="58" t="s">
        <v>11</v>
      </c>
      <c r="J874" s="58" t="b">
        <f>IF(COUNTIFS('Player 2 Rounds'!A:A,Player_1[[#This Row],[Tournament]],'Player 2 Rounds'!C:C,Player_1[[#This Row],[Date]])&gt;0,TRUE(),FALSE())</f>
        <v>1</v>
      </c>
      <c r="K874" s="58" t="b">
        <f>IF(COUNTIFS('Player 2 Rounds'!A:A,Player_1[[#This Row],[Tournament]],'Player 2 Rounds'!C:C,Player_1[[#This Row],[Date]],'Player 2 Rounds'!D:D,Player_1[[#This Row],[Division]])&gt;0,TRUE(),FALSE())</f>
        <v>1</v>
      </c>
      <c r="L874" s="58" t="str">
        <f>RIGHT(Player_1[[#This Row],[Date]],4)</f>
        <v>2020</v>
      </c>
      <c r="M874" s="58" t="str">
        <f>LEFT(Player_1[[#This Row],[Date]],FIND("-",Player_1[[#This Row],[Date]],1)-1)</f>
        <v>26</v>
      </c>
      <c r="N874" s="58" t="str">
        <f>MID(Player_1[[#This Row],[Date]],FIND("-",Player_1[[#This Row],[Date]],1)+1,3)</f>
        <v>Jun</v>
      </c>
      <c r="O874" s="5">
        <f>DATEVALUE(Player_1[[#This Row],[Month]]&amp;" "&amp;Player_1[[#This Row],[Day]]&amp;", "&amp;Player_1[[#This Row],[Year]])</f>
        <v>44008</v>
      </c>
      <c r="P874" s="58">
        <f>COUNTIFS(A:A,Player_1[[#This Row],[Tournament]],E:E,Player_1[[#This Row],[Round]])</f>
        <v>2</v>
      </c>
      <c r="Q874" s="58" t="str">
        <f t="shared" si="13"/>
        <v>2020 DGPT - Dynamic Discs Open</v>
      </c>
      <c r="R874" s="58">
        <f>SUMIFS('Player 2 Rounds'!F:F,'Player 2 Rounds'!Q:Q,Q874,'Player 2 Rounds'!E:E,E874)</f>
        <v>64</v>
      </c>
      <c r="S874" s="58">
        <f>IF(AND(Player_1[[#This Row],[Opponent Score]]&gt;0,Player_1[[#This Row],[Opponent Score]]&gt;Player_1[[#This Row],[Score]],K:K=TRUE())=TRUE(),1,0)</f>
        <v>0</v>
      </c>
    </row>
    <row r="875" spans="1:19" x14ac:dyDescent="0.25">
      <c r="A875" s="58" t="s">
        <v>967</v>
      </c>
      <c r="B875" s="58" t="s">
        <v>9</v>
      </c>
      <c r="C875" s="58" t="s">
        <v>968</v>
      </c>
      <c r="D875" s="58" t="s">
        <v>17</v>
      </c>
      <c r="E875" s="58">
        <v>3</v>
      </c>
      <c r="F875">
        <v>53</v>
      </c>
      <c r="G875">
        <v>1039</v>
      </c>
      <c r="H875" s="58" t="s">
        <v>11</v>
      </c>
      <c r="I875" s="58" t="s">
        <v>11</v>
      </c>
      <c r="J875" s="58" t="b">
        <f>IF(COUNTIFS('Player 2 Rounds'!A:A,Player_1[[#This Row],[Tournament]],'Player 2 Rounds'!C:C,Player_1[[#This Row],[Date]])&gt;0,TRUE(),FALSE())</f>
        <v>0</v>
      </c>
      <c r="K875" s="58" t="b">
        <f>IF(COUNTIFS('Player 2 Rounds'!A:A,Player_1[[#This Row],[Tournament]],'Player 2 Rounds'!C:C,Player_1[[#This Row],[Date]],'Player 2 Rounds'!D:D,Player_1[[#This Row],[Division]])&gt;0,TRUE(),FALSE())</f>
        <v>0</v>
      </c>
      <c r="L875" s="58" t="str">
        <f>RIGHT(Player_1[[#This Row],[Date]],4)</f>
        <v>2020</v>
      </c>
      <c r="M875" s="58" t="str">
        <f>LEFT(Player_1[[#This Row],[Date]],FIND("-",Player_1[[#This Row],[Date]],1)-1)</f>
        <v>3</v>
      </c>
      <c r="N875" s="58" t="str">
        <f>MID(Player_1[[#This Row],[Date]],FIND("-",Player_1[[#This Row],[Date]],1)+1,3)</f>
        <v>Jul</v>
      </c>
      <c r="O875" s="5">
        <f>DATEVALUE(Player_1[[#This Row],[Month]]&amp;" "&amp;Player_1[[#This Row],[Day]]&amp;", "&amp;Player_1[[#This Row],[Year]])</f>
        <v>44015</v>
      </c>
      <c r="P875" s="58">
        <f>COUNTIFS(A:A,Player_1[[#This Row],[Tournament]],E:E,Player_1[[#This Row],[Round]])</f>
        <v>1</v>
      </c>
      <c r="Q875" s="58" t="str">
        <f t="shared" si="13"/>
        <v>2020 DGPT - The Preserve Championship</v>
      </c>
      <c r="R875" s="58">
        <f>SUMIFS('Player 2 Rounds'!F:F,'Player 2 Rounds'!Q:Q,Q875,'Player 2 Rounds'!E:E,E875)</f>
        <v>0</v>
      </c>
      <c r="S875" s="58">
        <f>IF(AND(Player_1[[#This Row],[Opponent Score]]&gt;0,Player_1[[#This Row],[Opponent Score]]&gt;Player_1[[#This Row],[Score]],K:K=TRUE())=TRUE(),1,0)</f>
        <v>0</v>
      </c>
    </row>
    <row r="876" spans="1:19" x14ac:dyDescent="0.25">
      <c r="A876" s="58" t="s">
        <v>570</v>
      </c>
      <c r="B876" s="58" t="s">
        <v>9</v>
      </c>
      <c r="C876" s="58" t="s">
        <v>756</v>
      </c>
      <c r="D876" s="58" t="s">
        <v>17</v>
      </c>
      <c r="E876" s="58">
        <v>3</v>
      </c>
      <c r="F876">
        <v>54</v>
      </c>
      <c r="G876">
        <v>1080</v>
      </c>
      <c r="H876" s="58" t="s">
        <v>11</v>
      </c>
      <c r="I876" s="58" t="s">
        <v>11</v>
      </c>
      <c r="J876" s="58" t="b">
        <f>IF(COUNTIFS('Player 2 Rounds'!A:A,Player_1[[#This Row],[Tournament]],'Player 2 Rounds'!C:C,Player_1[[#This Row],[Date]])&gt;0,TRUE(),FALSE())</f>
        <v>1</v>
      </c>
      <c r="K876" s="58" t="b">
        <f>IF(COUNTIFS('Player 2 Rounds'!A:A,Player_1[[#This Row],[Tournament]],'Player 2 Rounds'!C:C,Player_1[[#This Row],[Date]],'Player 2 Rounds'!D:D,Player_1[[#This Row],[Division]])&gt;0,TRUE(),FALSE())</f>
        <v>1</v>
      </c>
      <c r="L876" s="58" t="str">
        <f>RIGHT(Player_1[[#This Row],[Date]],4)</f>
        <v>2020</v>
      </c>
      <c r="M876" s="58" t="str">
        <f>LEFT(Player_1[[#This Row],[Date]],FIND("-",Player_1[[#This Row],[Date]],1)-1)</f>
        <v>7</v>
      </c>
      <c r="N876" s="58" t="str">
        <f>MID(Player_1[[#This Row],[Date]],FIND("-",Player_1[[#This Row],[Date]],1)+1,3)</f>
        <v>Aug</v>
      </c>
      <c r="O876" s="5">
        <f>DATEVALUE(Player_1[[#This Row],[Month]]&amp;" "&amp;Player_1[[#This Row],[Day]]&amp;", "&amp;Player_1[[#This Row],[Year]])</f>
        <v>44050</v>
      </c>
      <c r="P876" s="58">
        <f>COUNTIFS(A:A,Player_1[[#This Row],[Tournament]],E:E,Player_1[[#This Row],[Round]])</f>
        <v>2</v>
      </c>
      <c r="Q876" s="58" t="str">
        <f t="shared" si="13"/>
        <v>2020 DGPT - Idlewild Open presented by Dynamic Discs &amp; The Nati</v>
      </c>
      <c r="R876" s="58">
        <f>SUMIFS('Player 2 Rounds'!F:F,'Player 2 Rounds'!Q:Q,Q876,'Player 2 Rounds'!E:E,E876)</f>
        <v>65</v>
      </c>
      <c r="S876" s="58">
        <f>IF(AND(Player_1[[#This Row],[Opponent Score]]&gt;0,Player_1[[#This Row],[Opponent Score]]&gt;Player_1[[#This Row],[Score]],K:K=TRUE())=TRUE(),1,0)</f>
        <v>1</v>
      </c>
    </row>
    <row r="877" spans="1:19" x14ac:dyDescent="0.25">
      <c r="A877" s="58" t="s">
        <v>91</v>
      </c>
      <c r="B877" s="58" t="s">
        <v>13</v>
      </c>
      <c r="C877" s="58" t="s">
        <v>159</v>
      </c>
      <c r="D877" s="58" t="s">
        <v>17</v>
      </c>
      <c r="E877" s="58">
        <v>3</v>
      </c>
      <c r="F877">
        <v>77</v>
      </c>
      <c r="G877">
        <v>966</v>
      </c>
      <c r="H877" s="58" t="s">
        <v>11</v>
      </c>
      <c r="I877" s="58" t="s">
        <v>11</v>
      </c>
      <c r="J877" s="58" t="b">
        <f>IF(COUNTIFS('Player 2 Rounds'!A:A,Player_1[[#This Row],[Tournament]],'Player 2 Rounds'!C:C,Player_1[[#This Row],[Date]])&gt;0,TRUE(),FALSE())</f>
        <v>1</v>
      </c>
      <c r="K877" s="58" t="b">
        <f>IF(COUNTIFS('Player 2 Rounds'!A:A,Player_1[[#This Row],[Tournament]],'Player 2 Rounds'!C:C,Player_1[[#This Row],[Date]],'Player 2 Rounds'!D:D,Player_1[[#This Row],[Division]])&gt;0,TRUE(),FALSE())</f>
        <v>1</v>
      </c>
      <c r="L877" s="58" t="str">
        <f>RIGHT(Player_1[[#This Row],[Date]],4)</f>
        <v>2010</v>
      </c>
      <c r="M877" s="58" t="str">
        <f>LEFT(Player_1[[#This Row],[Date]],FIND("-",Player_1[[#This Row],[Date]],1)-1)</f>
        <v>6</v>
      </c>
      <c r="N877" s="58" t="str">
        <f>MID(Player_1[[#This Row],[Date]],FIND("-",Player_1[[#This Row],[Date]],1)+1,3)</f>
        <v>Oct</v>
      </c>
      <c r="O877" s="5">
        <f>DATEVALUE(Player_1[[#This Row],[Month]]&amp;" "&amp;Player_1[[#This Row],[Day]]&amp;", "&amp;Player_1[[#This Row],[Year]])</f>
        <v>40457</v>
      </c>
      <c r="P877" s="58">
        <f>COUNTIFS(A:A,Player_1[[#This Row],[Tournament]],E:E,Player_1[[#This Row],[Round]])</f>
        <v>3</v>
      </c>
      <c r="Q877" s="58" t="str">
        <f t="shared" si="13"/>
        <v>2010 United States Disc Golf Championship</v>
      </c>
      <c r="R877" s="58">
        <f>SUMIFS('Player 2 Rounds'!F:F,'Player 2 Rounds'!Q:Q,Q877,'Player 2 Rounds'!E:E,E877)</f>
        <v>71</v>
      </c>
      <c r="S877" s="58">
        <f>IF(AND(Player_1[[#This Row],[Opponent Score]]&gt;0,Player_1[[#This Row],[Opponent Score]]&gt;Player_1[[#This Row],[Score]],K:K=TRUE())=TRUE(),1,0)</f>
        <v>0</v>
      </c>
    </row>
    <row r="878" spans="1:19" x14ac:dyDescent="0.25">
      <c r="A878" s="58" t="s">
        <v>925</v>
      </c>
      <c r="B878" s="58" t="s">
        <v>9</v>
      </c>
      <c r="C878" s="58" t="s">
        <v>926</v>
      </c>
      <c r="D878" s="58" t="s">
        <v>17</v>
      </c>
      <c r="E878" s="58">
        <v>3</v>
      </c>
      <c r="F878">
        <v>52</v>
      </c>
      <c r="G878">
        <v>1055</v>
      </c>
      <c r="H878" s="58" t="s">
        <v>11</v>
      </c>
      <c r="I878" s="58" t="s">
        <v>11</v>
      </c>
      <c r="J878" s="58" t="b">
        <f>IF(COUNTIFS('Player 2 Rounds'!A:A,Player_1[[#This Row],[Tournament]],'Player 2 Rounds'!C:C,Player_1[[#This Row],[Date]])&gt;0,TRUE(),FALSE())</f>
        <v>0</v>
      </c>
      <c r="K878" s="58" t="b">
        <f>IF(COUNTIFS('Player 2 Rounds'!A:A,Player_1[[#This Row],[Tournament]],'Player 2 Rounds'!C:C,Player_1[[#This Row],[Date]],'Player 2 Rounds'!D:D,Player_1[[#This Row],[Division]])&gt;0,TRUE(),FALSE())</f>
        <v>0</v>
      </c>
      <c r="L878" s="58" t="str">
        <f>RIGHT(Player_1[[#This Row],[Date]],4)</f>
        <v>2020</v>
      </c>
      <c r="M878" s="58" t="str">
        <f>LEFT(Player_1[[#This Row],[Date]],FIND("-",Player_1[[#This Row],[Date]],1)-1)</f>
        <v>19</v>
      </c>
      <c r="N878" s="58" t="str">
        <f>MID(Player_1[[#This Row],[Date]],FIND("-",Player_1[[#This Row],[Date]],1)+1,3)</f>
        <v>Sep</v>
      </c>
      <c r="O878" s="5">
        <f>DATEVALUE(Player_1[[#This Row],[Month]]&amp;" "&amp;Player_1[[#This Row],[Day]]&amp;", "&amp;Player_1[[#This Row],[Year]])</f>
        <v>44093</v>
      </c>
      <c r="P878" s="58">
        <f>COUNTIFS(A:A,Player_1[[#This Row],[Tournament]],E:E,Player_1[[#This Row],[Round]])</f>
        <v>1</v>
      </c>
      <c r="Q878" s="58" t="str">
        <f t="shared" si="13"/>
        <v>2020 Basket Bashers presents the Down East Players Cup</v>
      </c>
      <c r="R878" s="58">
        <f>SUMIFS('Player 2 Rounds'!F:F,'Player 2 Rounds'!Q:Q,Q878,'Player 2 Rounds'!E:E,E878)</f>
        <v>0</v>
      </c>
      <c r="S878" s="58">
        <f>IF(AND(Player_1[[#This Row],[Opponent Score]]&gt;0,Player_1[[#This Row],[Opponent Score]]&gt;Player_1[[#This Row],[Score]],K:K=TRUE())=TRUE(),1,0)</f>
        <v>0</v>
      </c>
    </row>
    <row r="879" spans="1:19" x14ac:dyDescent="0.25">
      <c r="A879" s="58" t="s">
        <v>347</v>
      </c>
      <c r="B879" s="58" t="s">
        <v>9</v>
      </c>
      <c r="C879" s="58" t="s">
        <v>592</v>
      </c>
      <c r="D879" s="58" t="s">
        <v>17</v>
      </c>
      <c r="E879" s="58">
        <v>3</v>
      </c>
      <c r="F879">
        <v>56</v>
      </c>
      <c r="G879">
        <v>1041</v>
      </c>
      <c r="H879" s="58" t="s">
        <v>11</v>
      </c>
      <c r="I879" s="58" t="s">
        <v>11</v>
      </c>
      <c r="J879" s="58" t="b">
        <f>IF(COUNTIFS('Player 2 Rounds'!A:A,Player_1[[#This Row],[Tournament]],'Player 2 Rounds'!C:C,Player_1[[#This Row],[Date]])&gt;0,TRUE(),FALSE())</f>
        <v>1</v>
      </c>
      <c r="K879" s="58" t="b">
        <f>IF(COUNTIFS('Player 2 Rounds'!A:A,Player_1[[#This Row],[Tournament]],'Player 2 Rounds'!C:C,Player_1[[#This Row],[Date]],'Player 2 Rounds'!D:D,Player_1[[#This Row],[Division]])&gt;0,TRUE(),FALSE())</f>
        <v>1</v>
      </c>
      <c r="L879" s="58" t="str">
        <f>RIGHT(Player_1[[#This Row],[Date]],4)</f>
        <v>2020</v>
      </c>
      <c r="M879" s="58" t="str">
        <f>LEFT(Player_1[[#This Row],[Date]],FIND("-",Player_1[[#This Row],[Date]],1)-1)</f>
        <v>11</v>
      </c>
      <c r="N879" s="58" t="str">
        <f>MID(Player_1[[#This Row],[Date]],FIND("-",Player_1[[#This Row],[Date]],1)+1,3)</f>
        <v>Sep</v>
      </c>
      <c r="O879" s="5">
        <f>DATEVALUE(Player_1[[#This Row],[Month]]&amp;" "&amp;Player_1[[#This Row],[Day]]&amp;", "&amp;Player_1[[#This Row],[Year]])</f>
        <v>44085</v>
      </c>
      <c r="P879" s="58">
        <f>COUNTIFS(A:A,Player_1[[#This Row],[Tournament]],E:E,Player_1[[#This Row],[Round]])</f>
        <v>5</v>
      </c>
      <c r="Q879" s="58" t="str">
        <f t="shared" si="13"/>
        <v>2020 DGPT - MVP Open at Maple Hill</v>
      </c>
      <c r="R879" s="58">
        <f>SUMIFS('Player 2 Rounds'!F:F,'Player 2 Rounds'!Q:Q,Q879,'Player 2 Rounds'!E:E,E879)</f>
        <v>50</v>
      </c>
      <c r="S879" s="58">
        <f>IF(AND(Player_1[[#This Row],[Opponent Score]]&gt;0,Player_1[[#This Row],[Opponent Score]]&gt;Player_1[[#This Row],[Score]],K:K=TRUE())=TRUE(),1,0)</f>
        <v>0</v>
      </c>
    </row>
    <row r="880" spans="1:19" x14ac:dyDescent="0.25">
      <c r="A880" s="58" t="s">
        <v>738</v>
      </c>
      <c r="B880" s="58" t="s">
        <v>9</v>
      </c>
      <c r="C880" s="58" t="s">
        <v>739</v>
      </c>
      <c r="D880" s="58" t="s">
        <v>17</v>
      </c>
      <c r="E880" s="58">
        <v>3</v>
      </c>
      <c r="F880">
        <v>55</v>
      </c>
      <c r="G880">
        <v>1062</v>
      </c>
      <c r="H880" s="58" t="s">
        <v>11</v>
      </c>
      <c r="I880" s="58" t="s">
        <v>11</v>
      </c>
      <c r="J880" s="58" t="b">
        <f>IF(COUNTIFS('Player 2 Rounds'!A:A,Player_1[[#This Row],[Tournament]],'Player 2 Rounds'!C:C,Player_1[[#This Row],[Date]])&gt;0,TRUE(),FALSE())</f>
        <v>1</v>
      </c>
      <c r="K880" s="58" t="b">
        <f>IF(COUNTIFS('Player 2 Rounds'!A:A,Player_1[[#This Row],[Tournament]],'Player 2 Rounds'!C:C,Player_1[[#This Row],[Date]],'Player 2 Rounds'!D:D,Player_1[[#This Row],[Division]])&gt;0,TRUE(),FALSE())</f>
        <v>1</v>
      </c>
      <c r="L880" s="58" t="str">
        <f>RIGHT(Player_1[[#This Row],[Date]],4)</f>
        <v>2020</v>
      </c>
      <c r="M880" s="58" t="str">
        <f>LEFT(Player_1[[#This Row],[Date]],FIND("-",Player_1[[#This Row],[Date]],1)-1)</f>
        <v>13</v>
      </c>
      <c r="N880" s="58" t="str">
        <f>MID(Player_1[[#This Row],[Date]],FIND("-",Player_1[[#This Row],[Date]],1)+1,3)</f>
        <v>Aug</v>
      </c>
      <c r="O880" s="5">
        <f>DATEVALUE(Player_1[[#This Row],[Month]]&amp;" "&amp;Player_1[[#This Row],[Day]]&amp;", "&amp;Player_1[[#This Row],[Year]])</f>
        <v>44056</v>
      </c>
      <c r="P880" s="58">
        <f>COUNTIFS(A:A,Player_1[[#This Row],[Tournament]],E:E,Player_1[[#This Row],[Round]])</f>
        <v>1</v>
      </c>
      <c r="Q880" s="58" t="str">
        <f t="shared" si="13"/>
        <v>2020 DGPT - 10th Annual Discraft Ledgestone Insurance Open</v>
      </c>
      <c r="R880" s="58">
        <f>SUMIFS('Player 2 Rounds'!F:F,'Player 2 Rounds'!Q:Q,Q880,'Player 2 Rounds'!E:E,E880)</f>
        <v>54</v>
      </c>
      <c r="S880" s="58">
        <f>IF(AND(Player_1[[#This Row],[Opponent Score]]&gt;0,Player_1[[#This Row],[Opponent Score]]&gt;Player_1[[#This Row],[Score]],K:K=TRUE())=TRUE(),1,0)</f>
        <v>0</v>
      </c>
    </row>
    <row r="881" spans="1:19" x14ac:dyDescent="0.25">
      <c r="A881" s="58" t="s">
        <v>593</v>
      </c>
      <c r="B881" s="58" t="s">
        <v>9</v>
      </c>
      <c r="C881" s="58" t="s">
        <v>594</v>
      </c>
      <c r="D881" s="58" t="s">
        <v>17</v>
      </c>
      <c r="E881" s="58">
        <v>3</v>
      </c>
      <c r="F881">
        <v>52</v>
      </c>
      <c r="G881">
        <v>1058</v>
      </c>
      <c r="H881" s="58" t="s">
        <v>11</v>
      </c>
      <c r="I881" s="58" t="s">
        <v>11</v>
      </c>
      <c r="J881" s="58" t="b">
        <f>IF(COUNTIFS('Player 2 Rounds'!A:A,Player_1[[#This Row],[Tournament]],'Player 2 Rounds'!C:C,Player_1[[#This Row],[Date]])&gt;0,TRUE(),FALSE())</f>
        <v>1</v>
      </c>
      <c r="K881" s="58" t="b">
        <f>IF(COUNTIFS('Player 2 Rounds'!A:A,Player_1[[#This Row],[Tournament]],'Player 2 Rounds'!C:C,Player_1[[#This Row],[Date]],'Player 2 Rounds'!D:D,Player_1[[#This Row],[Division]])&gt;0,TRUE(),FALSE())</f>
        <v>1</v>
      </c>
      <c r="L881" s="58" t="str">
        <f>RIGHT(Player_1[[#This Row],[Date]],4)</f>
        <v>2020</v>
      </c>
      <c r="M881" s="58" t="str">
        <f>LEFT(Player_1[[#This Row],[Date]],FIND("-",Player_1[[#This Row],[Date]],1)-1)</f>
        <v>3</v>
      </c>
      <c r="N881" s="58" t="str">
        <f>MID(Player_1[[#This Row],[Date]],FIND("-",Player_1[[#This Row],[Date]],1)+1,3)</f>
        <v>Sep</v>
      </c>
      <c r="O881" s="5">
        <f>DATEVALUE(Player_1[[#This Row],[Month]]&amp;" "&amp;Player_1[[#This Row],[Day]]&amp;", "&amp;Player_1[[#This Row],[Year]])</f>
        <v>44077</v>
      </c>
      <c r="P881" s="58">
        <f>COUNTIFS(A:A,Player_1[[#This Row],[Tournament]],E:E,Player_1[[#This Row],[Round]])</f>
        <v>1</v>
      </c>
      <c r="Q881" s="58" t="str">
        <f t="shared" si="13"/>
        <v>2020 DGPT - Discraft's Green Mountain Championship at Smugglers' Notch Resort</v>
      </c>
      <c r="R881" s="58">
        <f>SUMIFS('Player 2 Rounds'!F:F,'Player 2 Rounds'!Q:Q,Q881,'Player 2 Rounds'!E:E,E881)</f>
        <v>51</v>
      </c>
      <c r="S881" s="58">
        <f>IF(AND(Player_1[[#This Row],[Opponent Score]]&gt;0,Player_1[[#This Row],[Opponent Score]]&gt;Player_1[[#This Row],[Score]],K:K=TRUE())=TRUE(),1,0)</f>
        <v>0</v>
      </c>
    </row>
    <row r="882" spans="1:19" x14ac:dyDescent="0.25">
      <c r="A882" s="58" t="s">
        <v>924</v>
      </c>
      <c r="B882" s="58" t="s">
        <v>9</v>
      </c>
      <c r="C882" s="58" t="s">
        <v>406</v>
      </c>
      <c r="D882" s="58" t="s">
        <v>17</v>
      </c>
      <c r="E882" s="58">
        <v>3</v>
      </c>
      <c r="F882">
        <v>60</v>
      </c>
      <c r="G882">
        <v>1014</v>
      </c>
      <c r="H882" s="58" t="s">
        <v>11</v>
      </c>
      <c r="I882" s="58" t="s">
        <v>11</v>
      </c>
      <c r="J882" s="58" t="b">
        <f>IF(COUNTIFS('Player 2 Rounds'!A:A,Player_1[[#This Row],[Tournament]],'Player 2 Rounds'!C:C,Player_1[[#This Row],[Date]])&gt;0,TRUE(),FALSE())</f>
        <v>0</v>
      </c>
      <c r="K882" s="58" t="b">
        <f>IF(COUNTIFS('Player 2 Rounds'!A:A,Player_1[[#This Row],[Tournament]],'Player 2 Rounds'!C:C,Player_1[[#This Row],[Date]],'Player 2 Rounds'!D:D,Player_1[[#This Row],[Division]])&gt;0,TRUE(),FALSE())</f>
        <v>0</v>
      </c>
      <c r="L882" s="58" t="str">
        <f>RIGHT(Player_1[[#This Row],[Date]],4)</f>
        <v>2013</v>
      </c>
      <c r="M882" s="58" t="str">
        <f>LEFT(Player_1[[#This Row],[Date]],FIND("-",Player_1[[#This Row],[Date]],1)-1)</f>
        <v>17</v>
      </c>
      <c r="N882" s="58" t="str">
        <f>MID(Player_1[[#This Row],[Date]],FIND("-",Player_1[[#This Row],[Date]],1)+1,3)</f>
        <v>Aug</v>
      </c>
      <c r="O882" s="5">
        <f>DATEVALUE(Player_1[[#This Row],[Month]]&amp;" "&amp;Player_1[[#This Row],[Day]]&amp;", "&amp;Player_1[[#This Row],[Year]])</f>
        <v>41503</v>
      </c>
      <c r="P882" s="58">
        <f>COUNTIFS(A:A,Player_1[[#This Row],[Tournament]],E:E,Player_1[[#This Row],[Round]])</f>
        <v>1</v>
      </c>
      <c r="Q882" s="58" t="str">
        <f t="shared" si="13"/>
        <v>2013 Scholl's Bicycle Centers presents The 25th Pittsburgh Flying Disc Open</v>
      </c>
      <c r="R882" s="58">
        <f>SUMIFS('Player 2 Rounds'!F:F,'Player 2 Rounds'!Q:Q,Q882,'Player 2 Rounds'!E:E,E882)</f>
        <v>0</v>
      </c>
      <c r="S882" s="58">
        <f>IF(AND(Player_1[[#This Row],[Opponent Score]]&gt;0,Player_1[[#This Row],[Opponent Score]]&gt;Player_1[[#This Row],[Score]],K:K=TRUE())=TRUE(),1,0)</f>
        <v>0</v>
      </c>
    </row>
    <row r="883" spans="1:19" x14ac:dyDescent="0.25">
      <c r="A883" s="58" t="s">
        <v>99</v>
      </c>
      <c r="B883" s="58" t="s">
        <v>13</v>
      </c>
      <c r="C883" s="58" t="s">
        <v>100</v>
      </c>
      <c r="D883" s="58" t="s">
        <v>17</v>
      </c>
      <c r="E883" s="58">
        <v>3</v>
      </c>
      <c r="F883">
        <v>45</v>
      </c>
      <c r="G883">
        <v>1072</v>
      </c>
      <c r="H883" s="58" t="s">
        <v>11</v>
      </c>
      <c r="I883" s="58" t="s">
        <v>11</v>
      </c>
      <c r="J883" s="58" t="b">
        <f>IF(COUNTIFS('Player 2 Rounds'!A:A,Player_1[[#This Row],[Tournament]],'Player 2 Rounds'!C:C,Player_1[[#This Row],[Date]])&gt;0,TRUE(),FALSE())</f>
        <v>1</v>
      </c>
      <c r="K883" s="58" t="b">
        <f>IF(COUNTIFS('Player 2 Rounds'!A:A,Player_1[[#This Row],[Tournament]],'Player 2 Rounds'!C:C,Player_1[[#This Row],[Date]],'Player 2 Rounds'!D:D,Player_1[[#This Row],[Division]])&gt;0,TRUE(),FALSE())</f>
        <v>1</v>
      </c>
      <c r="L883" s="58" t="str">
        <f>RIGHT(Player_1[[#This Row],[Date]],4)</f>
        <v>2013</v>
      </c>
      <c r="M883" s="58" t="str">
        <f>LEFT(Player_1[[#This Row],[Date]],FIND("-",Player_1[[#This Row],[Date]],1)-1)</f>
        <v>3</v>
      </c>
      <c r="N883" s="58" t="str">
        <f>MID(Player_1[[#This Row],[Date]],FIND("-",Player_1[[#This Row],[Date]],1)+1,3)</f>
        <v>Aug</v>
      </c>
      <c r="O883" s="5">
        <f>DATEVALUE(Player_1[[#This Row],[Month]]&amp;" "&amp;Player_1[[#This Row],[Day]]&amp;", "&amp;Player_1[[#This Row],[Year]])</f>
        <v>41489</v>
      </c>
      <c r="P883" s="58">
        <f>COUNTIFS(A:A,Player_1[[#This Row],[Tournament]],E:E,Player_1[[#This Row],[Round]])</f>
        <v>1</v>
      </c>
      <c r="Q883" s="58" t="str">
        <f t="shared" si="13"/>
        <v>2013 PDGA Professional Disc Golf World Championships</v>
      </c>
      <c r="R883" s="58">
        <f>SUMIFS('Player 2 Rounds'!F:F,'Player 2 Rounds'!Q:Q,Q883,'Player 2 Rounds'!E:E,E883)</f>
        <v>49</v>
      </c>
      <c r="S883" s="58">
        <f>IF(AND(Player_1[[#This Row],[Opponent Score]]&gt;0,Player_1[[#This Row],[Opponent Score]]&gt;Player_1[[#This Row],[Score]],K:K=TRUE())=TRUE(),1,0)</f>
        <v>1</v>
      </c>
    </row>
    <row r="884" spans="1:19" x14ac:dyDescent="0.25">
      <c r="A884" s="58" t="s">
        <v>468</v>
      </c>
      <c r="B884" s="58" t="s">
        <v>9</v>
      </c>
      <c r="C884" s="58" t="s">
        <v>469</v>
      </c>
      <c r="D884" s="58" t="s">
        <v>17</v>
      </c>
      <c r="E884" s="58">
        <v>3</v>
      </c>
      <c r="F884">
        <v>60</v>
      </c>
      <c r="G884">
        <v>1026</v>
      </c>
      <c r="H884" s="58" t="s">
        <v>11</v>
      </c>
      <c r="I884" s="58" t="s">
        <v>11</v>
      </c>
      <c r="J884" s="58" t="b">
        <f>IF(COUNTIFS('Player 2 Rounds'!A:A,Player_1[[#This Row],[Tournament]],'Player 2 Rounds'!C:C,Player_1[[#This Row],[Date]])&gt;0,TRUE(),FALSE())</f>
        <v>1</v>
      </c>
      <c r="K884" s="58" t="b">
        <f>IF(COUNTIFS('Player 2 Rounds'!A:A,Player_1[[#This Row],[Tournament]],'Player 2 Rounds'!C:C,Player_1[[#This Row],[Date]],'Player 2 Rounds'!D:D,Player_1[[#This Row],[Division]])&gt;0,TRUE(),FALSE())</f>
        <v>1</v>
      </c>
      <c r="L884" s="58" t="str">
        <f>RIGHT(Player_1[[#This Row],[Date]],4)</f>
        <v>2016</v>
      </c>
      <c r="M884" s="58" t="str">
        <f>LEFT(Player_1[[#This Row],[Date]],FIND("-",Player_1[[#This Row],[Date]],1)-1)</f>
        <v>2</v>
      </c>
      <c r="N884" s="58" t="str">
        <f>MID(Player_1[[#This Row],[Date]],FIND("-",Player_1[[#This Row],[Date]],1)+1,3)</f>
        <v>Jun</v>
      </c>
      <c r="O884" s="5">
        <f>DATEVALUE(Player_1[[#This Row],[Month]]&amp;" "&amp;Player_1[[#This Row],[Day]]&amp;", "&amp;Player_1[[#This Row],[Year]])</f>
        <v>42523</v>
      </c>
      <c r="P884" s="58">
        <f>COUNTIFS(A:A,Player_1[[#This Row],[Tournament]],E:E,Player_1[[#This Row],[Round]])</f>
        <v>1</v>
      </c>
      <c r="Q884" s="58" t="str">
        <f t="shared" si="13"/>
        <v>2016 European Open - Disc Golf World Tour #3</v>
      </c>
      <c r="R884" s="58">
        <f>SUMIFS('Player 2 Rounds'!F:F,'Player 2 Rounds'!Q:Q,Q884,'Player 2 Rounds'!E:E,E884)</f>
        <v>53</v>
      </c>
      <c r="S884" s="58">
        <f>IF(AND(Player_1[[#This Row],[Opponent Score]]&gt;0,Player_1[[#This Row],[Opponent Score]]&gt;Player_1[[#This Row],[Score]],K:K=TRUE())=TRUE(),1,0)</f>
        <v>0</v>
      </c>
    </row>
    <row r="885" spans="1:19" x14ac:dyDescent="0.25">
      <c r="A885" s="58" t="s">
        <v>472</v>
      </c>
      <c r="B885" s="58" t="s">
        <v>58</v>
      </c>
      <c r="C885" s="58" t="s">
        <v>473</v>
      </c>
      <c r="D885" s="58" t="s">
        <v>17</v>
      </c>
      <c r="E885" s="58">
        <v>3</v>
      </c>
      <c r="F885">
        <v>51</v>
      </c>
      <c r="G885">
        <v>1074</v>
      </c>
      <c r="H885" s="58" t="s">
        <v>11</v>
      </c>
      <c r="I885" s="58" t="s">
        <v>11</v>
      </c>
      <c r="J885" s="58" t="b">
        <f>IF(COUNTIFS('Player 2 Rounds'!A:A,Player_1[[#This Row],[Tournament]],'Player 2 Rounds'!C:C,Player_1[[#This Row],[Date]])&gt;0,TRUE(),FALSE())</f>
        <v>1</v>
      </c>
      <c r="K885" s="58" t="b">
        <f>IF(COUNTIFS('Player 2 Rounds'!A:A,Player_1[[#This Row],[Tournament]],'Player 2 Rounds'!C:C,Player_1[[#This Row],[Date]],'Player 2 Rounds'!D:D,Player_1[[#This Row],[Division]])&gt;0,TRUE(),FALSE())</f>
        <v>1</v>
      </c>
      <c r="L885" s="58" t="str">
        <f>RIGHT(Player_1[[#This Row],[Date]],4)</f>
        <v>2016</v>
      </c>
      <c r="M885" s="58" t="str">
        <f>LEFT(Player_1[[#This Row],[Date]],FIND("-",Player_1[[#This Row],[Date]],1)-1)</f>
        <v>20</v>
      </c>
      <c r="N885" s="58" t="str">
        <f>MID(Player_1[[#This Row],[Date]],FIND("-",Player_1[[#This Row],[Date]],1)+1,3)</f>
        <v>May</v>
      </c>
      <c r="O885" s="5">
        <f>DATEVALUE(Player_1[[#This Row],[Month]]&amp;" "&amp;Player_1[[#This Row],[Day]]&amp;", "&amp;Player_1[[#This Row],[Year]])</f>
        <v>42510</v>
      </c>
      <c r="P885" s="58">
        <f>COUNTIFS(A:A,Player_1[[#This Row],[Tournament]],E:E,Player_1[[#This Row],[Round]])</f>
        <v>1</v>
      </c>
      <c r="Q885" s="58" t="str">
        <f t="shared" si="13"/>
        <v>2016 31st Annual "Steady" Ed Memorial Masters Cup - Presented by DGA (Pro)</v>
      </c>
      <c r="R885" s="58">
        <f>SUMIFS('Player 2 Rounds'!F:F,'Player 2 Rounds'!Q:Q,Q885,'Player 2 Rounds'!E:E,E885)</f>
        <v>53</v>
      </c>
      <c r="S885" s="58">
        <f>IF(AND(Player_1[[#This Row],[Opponent Score]]&gt;0,Player_1[[#This Row],[Opponent Score]]&gt;Player_1[[#This Row],[Score]],K:K=TRUE())=TRUE(),1,0)</f>
        <v>1</v>
      </c>
    </row>
    <row r="886" spans="1:19" x14ac:dyDescent="0.25">
      <c r="A886" s="58" t="s">
        <v>401</v>
      </c>
      <c r="B886" s="58" t="s">
        <v>58</v>
      </c>
      <c r="C886" s="58" t="s">
        <v>402</v>
      </c>
      <c r="D886" s="58" t="s">
        <v>17</v>
      </c>
      <c r="E886" s="58">
        <v>3</v>
      </c>
      <c r="F886">
        <v>57</v>
      </c>
      <c r="G886">
        <v>1029</v>
      </c>
      <c r="H886" s="58" t="s">
        <v>11</v>
      </c>
      <c r="I886" s="58" t="s">
        <v>11</v>
      </c>
      <c r="J886" s="58" t="b">
        <f>IF(COUNTIFS('Player 2 Rounds'!A:A,Player_1[[#This Row],[Tournament]],'Player 2 Rounds'!C:C,Player_1[[#This Row],[Date]])&gt;0,TRUE(),FALSE())</f>
        <v>1</v>
      </c>
      <c r="K886" s="58" t="b">
        <f>IF(COUNTIFS('Player 2 Rounds'!A:A,Player_1[[#This Row],[Tournament]],'Player 2 Rounds'!C:C,Player_1[[#This Row],[Date]],'Player 2 Rounds'!D:D,Player_1[[#This Row],[Division]])&gt;0,TRUE(),FALSE())</f>
        <v>1</v>
      </c>
      <c r="L886" s="58" t="str">
        <f>RIGHT(Player_1[[#This Row],[Date]],4)</f>
        <v>2013</v>
      </c>
      <c r="M886" s="58" t="str">
        <f>LEFT(Player_1[[#This Row],[Date]],FIND("-",Player_1[[#This Row],[Date]],1)-1)</f>
        <v>22</v>
      </c>
      <c r="N886" s="58" t="str">
        <f>MID(Player_1[[#This Row],[Date]],FIND("-",Player_1[[#This Row],[Date]],1)+1,3)</f>
        <v>Aug</v>
      </c>
      <c r="O886" s="5">
        <f>DATEVALUE(Player_1[[#This Row],[Month]]&amp;" "&amp;Player_1[[#This Row],[Day]]&amp;", "&amp;Player_1[[#This Row],[Year]])</f>
        <v>41508</v>
      </c>
      <c r="P886" s="58">
        <f>COUNTIFS(A:A,Player_1[[#This Row],[Tournament]],E:E,Player_1[[#This Row],[Round]])</f>
        <v>2</v>
      </c>
      <c r="Q886" s="58" t="str">
        <f t="shared" si="13"/>
        <v>2013 Vibram Open</v>
      </c>
      <c r="R886" s="58">
        <f>SUMIFS('Player 2 Rounds'!F:F,'Player 2 Rounds'!Q:Q,Q886,'Player 2 Rounds'!E:E,E886)</f>
        <v>50</v>
      </c>
      <c r="S886" s="58">
        <f>IF(AND(Player_1[[#This Row],[Opponent Score]]&gt;0,Player_1[[#This Row],[Opponent Score]]&gt;Player_1[[#This Row],[Score]],K:K=TRUE())=TRUE(),1,0)</f>
        <v>0</v>
      </c>
    </row>
    <row r="887" spans="1:19" x14ac:dyDescent="0.25">
      <c r="A887" s="58" t="s">
        <v>372</v>
      </c>
      <c r="B887" s="58" t="s">
        <v>373</v>
      </c>
      <c r="C887" s="58" t="s">
        <v>923</v>
      </c>
      <c r="D887" s="58" t="s">
        <v>17</v>
      </c>
      <c r="E887" s="58">
        <v>3</v>
      </c>
      <c r="F887">
        <v>60</v>
      </c>
      <c r="G887">
        <v>1034</v>
      </c>
      <c r="H887" s="58" t="s">
        <v>11</v>
      </c>
      <c r="I887" s="58" t="s">
        <v>11</v>
      </c>
      <c r="J887" s="58" t="b">
        <f>IF(COUNTIFS('Player 2 Rounds'!A:A,Player_1[[#This Row],[Tournament]],'Player 2 Rounds'!C:C,Player_1[[#This Row],[Date]])&gt;0,TRUE(),FALSE())</f>
        <v>0</v>
      </c>
      <c r="K887" s="58" t="b">
        <f>IF(COUNTIFS('Player 2 Rounds'!A:A,Player_1[[#This Row],[Tournament]],'Player 2 Rounds'!C:C,Player_1[[#This Row],[Date]],'Player 2 Rounds'!D:D,Player_1[[#This Row],[Division]])&gt;0,TRUE(),FALSE())</f>
        <v>0</v>
      </c>
      <c r="L887" s="58" t="str">
        <f>RIGHT(Player_1[[#This Row],[Date]],4)</f>
        <v>2016</v>
      </c>
      <c r="M887" s="58" t="str">
        <f>LEFT(Player_1[[#This Row],[Date]],FIND("-",Player_1[[#This Row],[Date]],1)-1)</f>
        <v>27</v>
      </c>
      <c r="N887" s="58" t="str">
        <f>MID(Player_1[[#This Row],[Date]],FIND("-",Player_1[[#This Row],[Date]],1)+1,3)</f>
        <v>May</v>
      </c>
      <c r="O887" s="5">
        <f>DATEVALUE(Player_1[[#This Row],[Month]]&amp;" "&amp;Player_1[[#This Row],[Day]]&amp;", "&amp;Player_1[[#This Row],[Year]])</f>
        <v>42517</v>
      </c>
      <c r="P887" s="58">
        <f>COUNTIFS(A:A,Player_1[[#This Row],[Tournament]],E:E,Player_1[[#This Row],[Round]])</f>
        <v>1</v>
      </c>
      <c r="Q887" s="58" t="str">
        <f t="shared" si="13"/>
        <v>2016 St. Jude Disc Golf Charity Invitational</v>
      </c>
      <c r="R887" s="58">
        <f>SUMIFS('Player 2 Rounds'!F:F,'Player 2 Rounds'!Q:Q,Q887,'Player 2 Rounds'!E:E,E887)</f>
        <v>0</v>
      </c>
      <c r="S887" s="58">
        <f>IF(AND(Player_1[[#This Row],[Opponent Score]]&gt;0,Player_1[[#This Row],[Opponent Score]]&gt;Player_1[[#This Row],[Score]],K:K=TRUE())=TRUE(),1,0)</f>
        <v>0</v>
      </c>
    </row>
    <row r="888" spans="1:19" x14ac:dyDescent="0.25">
      <c r="A888" s="58" t="s">
        <v>462</v>
      </c>
      <c r="B888" s="58" t="s">
        <v>58</v>
      </c>
      <c r="C888" s="58" t="s">
        <v>463</v>
      </c>
      <c r="D888" s="58" t="s">
        <v>17</v>
      </c>
      <c r="E888" s="58">
        <v>3</v>
      </c>
      <c r="F888">
        <v>50</v>
      </c>
      <c r="G888">
        <v>1078</v>
      </c>
      <c r="H888" s="58" t="s">
        <v>11</v>
      </c>
      <c r="I888" s="58" t="s">
        <v>11</v>
      </c>
      <c r="J888" s="58" t="b">
        <f>IF(COUNTIFS('Player 2 Rounds'!A:A,Player_1[[#This Row],[Tournament]],'Player 2 Rounds'!C:C,Player_1[[#This Row],[Date]])&gt;0,TRUE(),FALSE())</f>
        <v>1</v>
      </c>
      <c r="K888" s="58" t="b">
        <f>IF(COUNTIFS('Player 2 Rounds'!A:A,Player_1[[#This Row],[Tournament]],'Player 2 Rounds'!C:C,Player_1[[#This Row],[Date]],'Player 2 Rounds'!D:D,Player_1[[#This Row],[Division]])&gt;0,TRUE(),FALSE())</f>
        <v>1</v>
      </c>
      <c r="L888" s="58" t="str">
        <f>RIGHT(Player_1[[#This Row],[Date]],4)</f>
        <v>2016</v>
      </c>
      <c r="M888" s="58" t="str">
        <f>LEFT(Player_1[[#This Row],[Date]],FIND("-",Player_1[[#This Row],[Date]],1)-1)</f>
        <v>23</v>
      </c>
      <c r="N888" s="58" t="str">
        <f>MID(Player_1[[#This Row],[Date]],FIND("-",Player_1[[#This Row],[Date]],1)+1,3)</f>
        <v>Jun</v>
      </c>
      <c r="O888" s="5">
        <f>DATEVALUE(Player_1[[#This Row],[Month]]&amp;" "&amp;Player_1[[#This Row],[Day]]&amp;", "&amp;Player_1[[#This Row],[Year]])</f>
        <v>42544</v>
      </c>
      <c r="P888" s="58">
        <f>COUNTIFS(A:A,Player_1[[#This Row],[Tournament]],E:E,Player_1[[#This Row],[Round]])</f>
        <v>1</v>
      </c>
      <c r="Q888" s="58" t="str">
        <f t="shared" si="13"/>
        <v>2016 The Vibram Open</v>
      </c>
      <c r="R888" s="58">
        <f>SUMIFS('Player 2 Rounds'!F:F,'Player 2 Rounds'!Q:Q,Q888,'Player 2 Rounds'!E:E,E888)</f>
        <v>55</v>
      </c>
      <c r="S888" s="58">
        <f>IF(AND(Player_1[[#This Row],[Opponent Score]]&gt;0,Player_1[[#This Row],[Opponent Score]]&gt;Player_1[[#This Row],[Score]],K:K=TRUE())=TRUE(),1,0)</f>
        <v>1</v>
      </c>
    </row>
    <row r="889" spans="1:19" x14ac:dyDescent="0.25">
      <c r="A889" s="58" t="s">
        <v>81</v>
      </c>
      <c r="B889" s="58" t="s">
        <v>58</v>
      </c>
      <c r="C889" s="58" t="s">
        <v>102</v>
      </c>
      <c r="D889" s="58" t="s">
        <v>17</v>
      </c>
      <c r="E889" s="58">
        <v>3</v>
      </c>
      <c r="F889">
        <v>55</v>
      </c>
      <c r="G889">
        <v>1032</v>
      </c>
      <c r="H889" s="58" t="s">
        <v>11</v>
      </c>
      <c r="I889" s="58" t="s">
        <v>11</v>
      </c>
      <c r="J889" s="58" t="b">
        <f>IF(COUNTIFS('Player 2 Rounds'!A:A,Player_1[[#This Row],[Tournament]],'Player 2 Rounds'!C:C,Player_1[[#This Row],[Date]])&gt;0,TRUE(),FALSE())</f>
        <v>1</v>
      </c>
      <c r="K889" s="58" t="b">
        <f>IF(COUNTIFS('Player 2 Rounds'!A:A,Player_1[[#This Row],[Tournament]],'Player 2 Rounds'!C:C,Player_1[[#This Row],[Date]],'Player 2 Rounds'!D:D,Player_1[[#This Row],[Division]])&gt;0,TRUE(),FALSE())</f>
        <v>1</v>
      </c>
      <c r="L889" s="58" t="str">
        <f>RIGHT(Player_1[[#This Row],[Date]],4)</f>
        <v>2013</v>
      </c>
      <c r="M889" s="58" t="str">
        <f>LEFT(Player_1[[#This Row],[Date]],FIND("-",Player_1[[#This Row],[Date]],1)-1)</f>
        <v>28</v>
      </c>
      <c r="N889" s="58" t="str">
        <f>MID(Player_1[[#This Row],[Date]],FIND("-",Player_1[[#This Row],[Date]],1)+1,3)</f>
        <v>Jun</v>
      </c>
      <c r="O889" s="5">
        <f>DATEVALUE(Player_1[[#This Row],[Month]]&amp;" "&amp;Player_1[[#This Row],[Day]]&amp;", "&amp;Player_1[[#This Row],[Year]])</f>
        <v>41453</v>
      </c>
      <c r="P889" s="58">
        <f>COUNTIFS(A:A,Player_1[[#This Row],[Tournament]],E:E,Player_1[[#This Row],[Round]])</f>
        <v>3</v>
      </c>
      <c r="Q889" s="58" t="str">
        <f t="shared" si="13"/>
        <v>2013 Beaver State Fling</v>
      </c>
      <c r="R889" s="58">
        <f>SUMIFS('Player 2 Rounds'!F:F,'Player 2 Rounds'!Q:Q,Q889,'Player 2 Rounds'!E:E,E889)</f>
        <v>58</v>
      </c>
      <c r="S889" s="58">
        <f>IF(AND(Player_1[[#This Row],[Opponent Score]]&gt;0,Player_1[[#This Row],[Opponent Score]]&gt;Player_1[[#This Row],[Score]],K:K=TRUE())=TRUE(),1,0)</f>
        <v>1</v>
      </c>
    </row>
    <row r="890" spans="1:19" x14ac:dyDescent="0.25">
      <c r="A890" s="58" t="s">
        <v>918</v>
      </c>
      <c r="B890" s="58" t="s">
        <v>9</v>
      </c>
      <c r="C890" s="58" t="s">
        <v>919</v>
      </c>
      <c r="D890" s="58" t="s">
        <v>17</v>
      </c>
      <c r="E890" s="58">
        <v>3</v>
      </c>
      <c r="F890">
        <v>65</v>
      </c>
      <c r="G890">
        <v>1025</v>
      </c>
      <c r="H890" s="58" t="s">
        <v>11</v>
      </c>
      <c r="I890" s="58" t="s">
        <v>11</v>
      </c>
      <c r="J890" s="58" t="b">
        <f>IF(COUNTIFS('Player 2 Rounds'!A:A,Player_1[[#This Row],[Tournament]],'Player 2 Rounds'!C:C,Player_1[[#This Row],[Date]])&gt;0,TRUE(),FALSE())</f>
        <v>0</v>
      </c>
      <c r="K890" s="58" t="b">
        <f>IF(COUNTIFS('Player 2 Rounds'!A:A,Player_1[[#This Row],[Tournament]],'Player 2 Rounds'!C:C,Player_1[[#This Row],[Date]],'Player 2 Rounds'!D:D,Player_1[[#This Row],[Division]])&gt;0,TRUE(),FALSE())</f>
        <v>0</v>
      </c>
      <c r="L890" s="58" t="str">
        <f>RIGHT(Player_1[[#This Row],[Date]],4)</f>
        <v>2016</v>
      </c>
      <c r="M890" s="58" t="str">
        <f>LEFT(Player_1[[#This Row],[Date]],FIND("-",Player_1[[#This Row],[Date]],1)-1)</f>
        <v>1</v>
      </c>
      <c r="N890" s="58" t="str">
        <f>MID(Player_1[[#This Row],[Date]],FIND("-",Player_1[[#This Row],[Date]],1)+1,3)</f>
        <v>Jul</v>
      </c>
      <c r="O890" s="5">
        <f>DATEVALUE(Player_1[[#This Row],[Month]]&amp;" "&amp;Player_1[[#This Row],[Day]]&amp;", "&amp;Player_1[[#This Row],[Year]])</f>
        <v>42552</v>
      </c>
      <c r="P890" s="58">
        <f>COUNTIFS(A:A,Player_1[[#This Row],[Tournament]],E:E,Player_1[[#This Row],[Round]])</f>
        <v>1</v>
      </c>
      <c r="Q890" s="58" t="str">
        <f t="shared" si="13"/>
        <v>2016 Delaware Disc Golf Challenge Sponsored by Dynamic Discs</v>
      </c>
      <c r="R890" s="58">
        <f>SUMIFS('Player 2 Rounds'!F:F,'Player 2 Rounds'!Q:Q,Q890,'Player 2 Rounds'!E:E,E890)</f>
        <v>0</v>
      </c>
      <c r="S890" s="58">
        <f>IF(AND(Player_1[[#This Row],[Opponent Score]]&gt;0,Player_1[[#This Row],[Opponent Score]]&gt;Player_1[[#This Row],[Score]],K:K=TRUE())=TRUE(),1,0)</f>
        <v>0</v>
      </c>
    </row>
    <row r="891" spans="1:19" x14ac:dyDescent="0.25">
      <c r="A891" s="58" t="s">
        <v>172</v>
      </c>
      <c r="B891" s="58" t="s">
        <v>58</v>
      </c>
      <c r="C891" s="58" t="s">
        <v>173</v>
      </c>
      <c r="D891" s="58" t="s">
        <v>17</v>
      </c>
      <c r="E891" s="58">
        <v>3</v>
      </c>
      <c r="F891">
        <v>53</v>
      </c>
      <c r="G891">
        <v>1053</v>
      </c>
      <c r="H891" s="58" t="s">
        <v>11</v>
      </c>
      <c r="I891" s="58" t="s">
        <v>11</v>
      </c>
      <c r="J891" s="58" t="b">
        <f>IF(COUNTIFS('Player 2 Rounds'!A:A,Player_1[[#This Row],[Tournament]],'Player 2 Rounds'!C:C,Player_1[[#This Row],[Date]])&gt;0,TRUE(),FALSE())</f>
        <v>1</v>
      </c>
      <c r="K891" s="58" t="b">
        <f>IF(COUNTIFS('Player 2 Rounds'!A:A,Player_1[[#This Row],[Tournament]],'Player 2 Rounds'!C:C,Player_1[[#This Row],[Date]],'Player 2 Rounds'!D:D,Player_1[[#This Row],[Division]])&gt;0,TRUE(),FALSE())</f>
        <v>1</v>
      </c>
      <c r="L891" s="58" t="str">
        <f>RIGHT(Player_1[[#This Row],[Date]],4)</f>
        <v>2016</v>
      </c>
      <c r="M891" s="58" t="str">
        <f>LEFT(Player_1[[#This Row],[Date]],FIND("-",Player_1[[#This Row],[Date]],1)-1)</f>
        <v>10</v>
      </c>
      <c r="N891" s="58" t="str">
        <f>MID(Player_1[[#This Row],[Date]],FIND("-",Player_1[[#This Row],[Date]],1)+1,3)</f>
        <v>Jun</v>
      </c>
      <c r="O891" s="5">
        <f>DATEVALUE(Player_1[[#This Row],[Month]]&amp;" "&amp;Player_1[[#This Row],[Day]]&amp;", "&amp;Player_1[[#This Row],[Year]])</f>
        <v>42531</v>
      </c>
      <c r="P891" s="58">
        <f>COUNTIFS(A:A,Player_1[[#This Row],[Tournament]],E:E,Player_1[[#This Row],[Round]])</f>
        <v>1</v>
      </c>
      <c r="Q891" s="58" t="str">
        <f t="shared" si="13"/>
        <v>2016 Beaver State Fling Presented by KEEN</v>
      </c>
      <c r="R891" s="58">
        <f>SUMIFS('Player 2 Rounds'!F:F,'Player 2 Rounds'!Q:Q,Q891,'Player 2 Rounds'!E:E,E891)</f>
        <v>49</v>
      </c>
      <c r="S891" s="58">
        <f>IF(AND(Player_1[[#This Row],[Opponent Score]]&gt;0,Player_1[[#This Row],[Opponent Score]]&gt;Player_1[[#This Row],[Score]],K:K=TRUE())=TRUE(),1,0)</f>
        <v>0</v>
      </c>
    </row>
    <row r="892" spans="1:19" x14ac:dyDescent="0.25">
      <c r="A892" s="58" t="s">
        <v>86</v>
      </c>
      <c r="B892" s="58" t="s">
        <v>13</v>
      </c>
      <c r="C892" s="58" t="s">
        <v>391</v>
      </c>
      <c r="D892" s="58" t="s">
        <v>17</v>
      </c>
      <c r="E892" s="58">
        <v>3</v>
      </c>
      <c r="F892">
        <v>60</v>
      </c>
      <c r="G892">
        <v>1036</v>
      </c>
      <c r="H892" s="58" t="s">
        <v>11</v>
      </c>
      <c r="I892" s="58" t="s">
        <v>11</v>
      </c>
      <c r="J892" s="58" t="b">
        <f>IF(COUNTIFS('Player 2 Rounds'!A:A,Player_1[[#This Row],[Tournament]],'Player 2 Rounds'!C:C,Player_1[[#This Row],[Date]])&gt;0,TRUE(),FALSE())</f>
        <v>1</v>
      </c>
      <c r="K892" s="58" t="b">
        <f>IF(COUNTIFS('Player 2 Rounds'!A:A,Player_1[[#This Row],[Tournament]],'Player 2 Rounds'!C:C,Player_1[[#This Row],[Date]],'Player 2 Rounds'!D:D,Player_1[[#This Row],[Division]])&gt;0,TRUE(),FALSE())</f>
        <v>1</v>
      </c>
      <c r="L892" s="58" t="str">
        <f>RIGHT(Player_1[[#This Row],[Date]],4)</f>
        <v>2013</v>
      </c>
      <c r="M892" s="58" t="str">
        <f>LEFT(Player_1[[#This Row],[Date]],FIND("-",Player_1[[#This Row],[Date]],1)-1)</f>
        <v>18</v>
      </c>
      <c r="N892" s="58" t="str">
        <f>MID(Player_1[[#This Row],[Date]],FIND("-",Player_1[[#This Row],[Date]],1)+1,3)</f>
        <v>Jul</v>
      </c>
      <c r="O892" s="5">
        <f>DATEVALUE(Player_1[[#This Row],[Month]]&amp;" "&amp;Player_1[[#This Row],[Day]]&amp;", "&amp;Player_1[[#This Row],[Year]])</f>
        <v>41473</v>
      </c>
      <c r="P892" s="58">
        <f>COUNTIFS(A:A,Player_1[[#This Row],[Tournament]],E:E,Player_1[[#This Row],[Round]])</f>
        <v>4</v>
      </c>
      <c r="Q892" s="58" t="str">
        <f t="shared" si="13"/>
        <v>2013 European Open</v>
      </c>
      <c r="R892" s="58">
        <f>SUMIFS('Player 2 Rounds'!F:F,'Player 2 Rounds'!Q:Q,Q892,'Player 2 Rounds'!E:E,E892)</f>
        <v>59</v>
      </c>
      <c r="S892" s="58">
        <f>IF(AND(Player_1[[#This Row],[Opponent Score]]&gt;0,Player_1[[#This Row],[Opponent Score]]&gt;Player_1[[#This Row],[Score]],K:K=TRUE())=TRUE(),1,0)</f>
        <v>0</v>
      </c>
    </row>
    <row r="893" spans="1:19" x14ac:dyDescent="0.25">
      <c r="A893" s="58" t="s">
        <v>916</v>
      </c>
      <c r="B893" s="58" t="s">
        <v>9</v>
      </c>
      <c r="C893" s="58" t="s">
        <v>917</v>
      </c>
      <c r="D893" s="58" t="s">
        <v>17</v>
      </c>
      <c r="E893" s="58">
        <v>3</v>
      </c>
      <c r="F893">
        <v>53</v>
      </c>
      <c r="G893">
        <v>1023</v>
      </c>
      <c r="H893" s="58" t="s">
        <v>11</v>
      </c>
      <c r="I893" s="58" t="s">
        <v>11</v>
      </c>
      <c r="J893" s="58" t="b">
        <f>IF(COUNTIFS('Player 2 Rounds'!A:A,Player_1[[#This Row],[Tournament]],'Player 2 Rounds'!C:C,Player_1[[#This Row],[Date]])&gt;0,TRUE(),FALSE())</f>
        <v>0</v>
      </c>
      <c r="K893" s="58" t="b">
        <f>IF(COUNTIFS('Player 2 Rounds'!A:A,Player_1[[#This Row],[Tournament]],'Player 2 Rounds'!C:C,Player_1[[#This Row],[Date]],'Player 2 Rounds'!D:D,Player_1[[#This Row],[Division]])&gt;0,TRUE(),FALSE())</f>
        <v>0</v>
      </c>
      <c r="L893" s="58" t="str">
        <f>RIGHT(Player_1[[#This Row],[Date]],4)</f>
        <v>2013</v>
      </c>
      <c r="M893" s="58" t="str">
        <f>LEFT(Player_1[[#This Row],[Date]],FIND("-",Player_1[[#This Row],[Date]],1)-1)</f>
        <v>6</v>
      </c>
      <c r="N893" s="58" t="str">
        <f>MID(Player_1[[#This Row],[Date]],FIND("-",Player_1[[#This Row],[Date]],1)+1,3)</f>
        <v>Jul</v>
      </c>
      <c r="O893" s="5">
        <f>DATEVALUE(Player_1[[#This Row],[Month]]&amp;" "&amp;Player_1[[#This Row],[Day]]&amp;", "&amp;Player_1[[#This Row],[Year]])</f>
        <v>41461</v>
      </c>
      <c r="P893" s="58">
        <f>COUNTIFS(A:A,Player_1[[#This Row],[Tournament]],E:E,Player_1[[#This Row],[Round]])</f>
        <v>1</v>
      </c>
      <c r="Q893" s="58" t="str">
        <f t="shared" si="13"/>
        <v>2013 Stockholm Discgolf Open presented by Latitude 64°</v>
      </c>
      <c r="R893" s="58">
        <f>SUMIFS('Player 2 Rounds'!F:F,'Player 2 Rounds'!Q:Q,Q893,'Player 2 Rounds'!E:E,E893)</f>
        <v>0</v>
      </c>
      <c r="S893" s="58">
        <f>IF(AND(Player_1[[#This Row],[Opponent Score]]&gt;0,Player_1[[#This Row],[Opponent Score]]&gt;Player_1[[#This Row],[Score]],K:K=TRUE())=TRUE(),1,0)</f>
        <v>0</v>
      </c>
    </row>
    <row r="894" spans="1:19" x14ac:dyDescent="0.25">
      <c r="A894" s="58" t="s">
        <v>921</v>
      </c>
      <c r="B894" s="58" t="s">
        <v>58</v>
      </c>
      <c r="C894" s="58" t="s">
        <v>922</v>
      </c>
      <c r="D894" s="58" t="s">
        <v>17</v>
      </c>
      <c r="E894" s="58">
        <v>3</v>
      </c>
      <c r="F894">
        <v>56</v>
      </c>
      <c r="G894">
        <v>1022</v>
      </c>
      <c r="H894" s="58" t="s">
        <v>11</v>
      </c>
      <c r="I894" s="58" t="s">
        <v>11</v>
      </c>
      <c r="J894" s="58" t="b">
        <f>IF(COUNTIFS('Player 2 Rounds'!A:A,Player_1[[#This Row],[Tournament]],'Player 2 Rounds'!C:C,Player_1[[#This Row],[Date]])&gt;0,TRUE(),FALSE())</f>
        <v>0</v>
      </c>
      <c r="K894" s="58" t="b">
        <f>IF(COUNTIFS('Player 2 Rounds'!A:A,Player_1[[#This Row],[Tournament]],'Player 2 Rounds'!C:C,Player_1[[#This Row],[Date]],'Player 2 Rounds'!D:D,Player_1[[#This Row],[Division]])&gt;0,TRUE(),FALSE())</f>
        <v>0</v>
      </c>
      <c r="L894" s="58" t="str">
        <f>RIGHT(Player_1[[#This Row],[Date]],4)</f>
        <v>2016</v>
      </c>
      <c r="M894" s="58" t="str">
        <f>LEFT(Player_1[[#This Row],[Date]],FIND("-",Player_1[[#This Row],[Date]],1)-1)</f>
        <v>6</v>
      </c>
      <c r="N894" s="58" t="str">
        <f>MID(Player_1[[#This Row],[Date]],FIND("-",Player_1[[#This Row],[Date]],1)+1,3)</f>
        <v>May</v>
      </c>
      <c r="O894" s="5">
        <f>DATEVALUE(Player_1[[#This Row],[Month]]&amp;" "&amp;Player_1[[#This Row],[Day]]&amp;", "&amp;Player_1[[#This Row],[Year]])</f>
        <v>42496</v>
      </c>
      <c r="P894" s="58">
        <f>COUNTIFS(A:A,Player_1[[#This Row],[Tournament]],E:E,Player_1[[#This Row],[Round]])</f>
        <v>1</v>
      </c>
      <c r="Q894" s="58" t="str">
        <f t="shared" si="13"/>
        <v>2016 34th Kansas City Wide Open</v>
      </c>
      <c r="R894" s="58">
        <f>SUMIFS('Player 2 Rounds'!F:F,'Player 2 Rounds'!Q:Q,Q894,'Player 2 Rounds'!E:E,E894)</f>
        <v>0</v>
      </c>
      <c r="S894" s="58">
        <f>IF(AND(Player_1[[#This Row],[Opponent Score]]&gt;0,Player_1[[#This Row],[Opponent Score]]&gt;Player_1[[#This Row],[Score]],K:K=TRUE())=TRUE(),1,0)</f>
        <v>0</v>
      </c>
    </row>
    <row r="895" spans="1:19" x14ac:dyDescent="0.25">
      <c r="A895" s="58" t="s">
        <v>913</v>
      </c>
      <c r="B895" s="58" t="s">
        <v>164</v>
      </c>
      <c r="C895" s="58" t="s">
        <v>914</v>
      </c>
      <c r="D895" s="58" t="s">
        <v>17</v>
      </c>
      <c r="E895" s="58">
        <v>3</v>
      </c>
      <c r="F895">
        <v>45</v>
      </c>
      <c r="G895">
        <v>1081</v>
      </c>
      <c r="H895" s="58" t="s">
        <v>11</v>
      </c>
      <c r="I895" s="58" t="s">
        <v>11</v>
      </c>
      <c r="J895" s="58" t="b">
        <f>IF(COUNTIFS('Player 2 Rounds'!A:A,Player_1[[#This Row],[Tournament]],'Player 2 Rounds'!C:C,Player_1[[#This Row],[Date]])&gt;0,TRUE(),FALSE())</f>
        <v>0</v>
      </c>
      <c r="K895" s="58" t="b">
        <f>IF(COUNTIFS('Player 2 Rounds'!A:A,Player_1[[#This Row],[Tournament]],'Player 2 Rounds'!C:C,Player_1[[#This Row],[Date]],'Player 2 Rounds'!D:D,Player_1[[#This Row],[Division]])&gt;0,TRUE(),FALSE())</f>
        <v>0</v>
      </c>
      <c r="L895" s="58" t="str">
        <f>RIGHT(Player_1[[#This Row],[Date]],4)</f>
        <v>2013</v>
      </c>
      <c r="M895" s="58" t="str">
        <f>LEFT(Player_1[[#This Row],[Date]],FIND("-",Player_1[[#This Row],[Date]],1)-1)</f>
        <v>18</v>
      </c>
      <c r="N895" s="58" t="str">
        <f>MID(Player_1[[#This Row],[Date]],FIND("-",Player_1[[#This Row],[Date]],1)+1,3)</f>
        <v>Oct</v>
      </c>
      <c r="O895" s="5">
        <f>DATEVALUE(Player_1[[#This Row],[Month]]&amp;" "&amp;Player_1[[#This Row],[Day]]&amp;", "&amp;Player_1[[#This Row],[Year]])</f>
        <v>41565</v>
      </c>
      <c r="P895" s="58">
        <f>COUNTIFS(A:A,Player_1[[#This Row],[Tournament]],E:E,Player_1[[#This Row],[Round]])</f>
        <v>1</v>
      </c>
      <c r="Q895" s="58" t="str">
        <f t="shared" si="13"/>
        <v>2013 The 28th Shelly Sharpe Memorial presented by Spinners on the Green</v>
      </c>
      <c r="R895" s="58">
        <f>SUMIFS('Player 2 Rounds'!F:F,'Player 2 Rounds'!Q:Q,Q895,'Player 2 Rounds'!E:E,E895)</f>
        <v>0</v>
      </c>
      <c r="S895" s="58">
        <f>IF(AND(Player_1[[#This Row],[Opponent Score]]&gt;0,Player_1[[#This Row],[Opponent Score]]&gt;Player_1[[#This Row],[Score]],K:K=TRUE())=TRUE(),1,0)</f>
        <v>0</v>
      </c>
    </row>
    <row r="896" spans="1:19" x14ac:dyDescent="0.25">
      <c r="A896" s="58" t="s">
        <v>901</v>
      </c>
      <c r="B896" s="58" t="s">
        <v>9</v>
      </c>
      <c r="C896" s="58" t="s">
        <v>902</v>
      </c>
      <c r="D896" s="58" t="s">
        <v>17</v>
      </c>
      <c r="E896" s="58">
        <v>3</v>
      </c>
      <c r="F896">
        <v>48</v>
      </c>
      <c r="G896">
        <v>1017</v>
      </c>
      <c r="H896" s="58" t="s">
        <v>11</v>
      </c>
      <c r="I896" s="58" t="s">
        <v>11</v>
      </c>
      <c r="J896" s="58" t="b">
        <f>IF(COUNTIFS('Player 2 Rounds'!A:A,Player_1[[#This Row],[Tournament]],'Player 2 Rounds'!C:C,Player_1[[#This Row],[Date]])&gt;0,TRUE(),FALSE())</f>
        <v>0</v>
      </c>
      <c r="K896" s="58" t="b">
        <f>IF(COUNTIFS('Player 2 Rounds'!A:A,Player_1[[#This Row],[Tournament]],'Player 2 Rounds'!C:C,Player_1[[#This Row],[Date]],'Player 2 Rounds'!D:D,Player_1[[#This Row],[Division]])&gt;0,TRUE(),FALSE())</f>
        <v>0</v>
      </c>
      <c r="L896" s="58" t="str">
        <f>RIGHT(Player_1[[#This Row],[Date]],4)</f>
        <v>2016</v>
      </c>
      <c r="M896" s="58" t="str">
        <f>LEFT(Player_1[[#This Row],[Date]],FIND("-",Player_1[[#This Row],[Date]],1)-1)</f>
        <v>2</v>
      </c>
      <c r="N896" s="58" t="str">
        <f>MID(Player_1[[#This Row],[Date]],FIND("-",Player_1[[#This Row],[Date]],1)+1,3)</f>
        <v>Apr</v>
      </c>
      <c r="O896" s="5">
        <f>DATEVALUE(Player_1[[#This Row],[Month]]&amp;" "&amp;Player_1[[#This Row],[Day]]&amp;", "&amp;Player_1[[#This Row],[Year]])</f>
        <v>42462</v>
      </c>
      <c r="P896" s="58">
        <f>COUNTIFS(A:A,Player_1[[#This Row],[Tournament]],E:E,Player_1[[#This Row],[Round]])</f>
        <v>1</v>
      </c>
      <c r="Q896" s="58" t="str">
        <f t="shared" si="13"/>
        <v>2016 Mishawaka Meltdown Presented by Essential Discs</v>
      </c>
      <c r="R896" s="58">
        <f>SUMIFS('Player 2 Rounds'!F:F,'Player 2 Rounds'!Q:Q,Q896,'Player 2 Rounds'!E:E,E896)</f>
        <v>0</v>
      </c>
      <c r="S896" s="58">
        <f>IF(AND(Player_1[[#This Row],[Opponent Score]]&gt;0,Player_1[[#This Row],[Opponent Score]]&gt;Player_1[[#This Row],[Score]],K:K=TRUE())=TRUE(),1,0)</f>
        <v>0</v>
      </c>
    </row>
    <row r="897" spans="1:19" x14ac:dyDescent="0.25">
      <c r="A897" s="58" t="s">
        <v>903</v>
      </c>
      <c r="B897" s="58" t="s">
        <v>14</v>
      </c>
      <c r="C897" s="58" t="s">
        <v>371</v>
      </c>
      <c r="D897" s="58" t="s">
        <v>17</v>
      </c>
      <c r="E897" s="58">
        <v>3</v>
      </c>
      <c r="F897">
        <v>51</v>
      </c>
      <c r="G897">
        <v>1042</v>
      </c>
      <c r="H897" s="58" t="s">
        <v>11</v>
      </c>
      <c r="I897" s="58" t="s">
        <v>11</v>
      </c>
      <c r="J897" s="58" t="b">
        <f>IF(COUNTIFS('Player 2 Rounds'!A:A,Player_1[[#This Row],[Tournament]],'Player 2 Rounds'!C:C,Player_1[[#This Row],[Date]])&gt;0,TRUE(),FALSE())</f>
        <v>0</v>
      </c>
      <c r="K897" s="58" t="b">
        <f>IF(COUNTIFS('Player 2 Rounds'!A:A,Player_1[[#This Row],[Tournament]],'Player 2 Rounds'!C:C,Player_1[[#This Row],[Date]],'Player 2 Rounds'!D:D,Player_1[[#This Row],[Division]])&gt;0,TRUE(),FALSE())</f>
        <v>0</v>
      </c>
      <c r="L897" s="58" t="str">
        <f>RIGHT(Player_1[[#This Row],[Date]],4)</f>
        <v>2013</v>
      </c>
      <c r="M897" s="58" t="str">
        <f>LEFT(Player_1[[#This Row],[Date]],FIND("-",Player_1[[#This Row],[Date]],1)-1)</f>
        <v>12</v>
      </c>
      <c r="N897" s="58" t="str">
        <f>MID(Player_1[[#This Row],[Date]],FIND("-",Player_1[[#This Row],[Date]],1)+1,3)</f>
        <v>Oct</v>
      </c>
      <c r="O897" s="5">
        <f>DATEVALUE(Player_1[[#This Row],[Month]]&amp;" "&amp;Player_1[[#This Row],[Day]]&amp;", "&amp;Player_1[[#This Row],[Year]])</f>
        <v>41559</v>
      </c>
      <c r="P897" s="58">
        <f>COUNTIFS(A:A,Player_1[[#This Row],[Tournament]],E:E,Player_1[[#This Row],[Round]])</f>
        <v>1</v>
      </c>
      <c r="Q897" s="58" t="str">
        <f t="shared" si="13"/>
        <v>2013 The Mango Classic</v>
      </c>
      <c r="R897" s="58">
        <f>SUMIFS('Player 2 Rounds'!F:F,'Player 2 Rounds'!Q:Q,Q897,'Player 2 Rounds'!E:E,E897)</f>
        <v>0</v>
      </c>
      <c r="S897" s="58">
        <f>IF(AND(Player_1[[#This Row],[Opponent Score]]&gt;0,Player_1[[#This Row],[Opponent Score]]&gt;Player_1[[#This Row],[Score]],K:K=TRUE())=TRUE(),1,0)</f>
        <v>0</v>
      </c>
    </row>
    <row r="898" spans="1:19" x14ac:dyDescent="0.25">
      <c r="A898" s="58" t="s">
        <v>524</v>
      </c>
      <c r="B898" s="58" t="s">
        <v>373</v>
      </c>
      <c r="C898" s="58" t="s">
        <v>525</v>
      </c>
      <c r="D898" s="58" t="s">
        <v>17</v>
      </c>
      <c r="E898" s="58">
        <v>3</v>
      </c>
      <c r="F898">
        <v>57</v>
      </c>
      <c r="G898">
        <v>1040</v>
      </c>
      <c r="H898" s="58" t="s">
        <v>11</v>
      </c>
      <c r="I898" s="58" t="s">
        <v>11</v>
      </c>
      <c r="J898" s="58" t="b">
        <f>IF(COUNTIFS('Player 2 Rounds'!A:A,Player_1[[#This Row],[Tournament]],'Player 2 Rounds'!C:C,Player_1[[#This Row],[Date]])&gt;0,TRUE(),FALSE())</f>
        <v>1</v>
      </c>
      <c r="K898" s="58" t="b">
        <f>IF(COUNTIFS('Player 2 Rounds'!A:A,Player_1[[#This Row],[Tournament]],'Player 2 Rounds'!C:C,Player_1[[#This Row],[Date]],'Player 2 Rounds'!D:D,Player_1[[#This Row],[Division]])&gt;0,TRUE(),FALSE())</f>
        <v>1</v>
      </c>
      <c r="L898" s="58" t="str">
        <f>RIGHT(Player_1[[#This Row],[Date]],4)</f>
        <v>2016</v>
      </c>
      <c r="M898" s="58" t="str">
        <f>LEFT(Player_1[[#This Row],[Date]],FIND("-",Player_1[[#This Row],[Date]],1)-1)</f>
        <v>10</v>
      </c>
      <c r="N898" s="58" t="str">
        <f>MID(Player_1[[#This Row],[Date]],FIND("-",Player_1[[#This Row],[Date]],1)+1,3)</f>
        <v>Mar</v>
      </c>
      <c r="O898" s="5">
        <f>DATEVALUE(Player_1[[#This Row],[Month]]&amp;" "&amp;Player_1[[#This Row],[Day]]&amp;", "&amp;Player_1[[#This Row],[Year]])</f>
        <v>42439</v>
      </c>
      <c r="P898" s="58">
        <f>COUNTIFS(A:A,Player_1[[#This Row],[Tournament]],E:E,Player_1[[#This Row],[Round]])</f>
        <v>1</v>
      </c>
      <c r="Q898" s="58" t="str">
        <f t="shared" ref="Q898:Q961" si="14">IF(ISERROR(FIND(L898,A898,1))=TRUE(),L898&amp;" "&amp;A898,A898)</f>
        <v>2016 La Mirada Open - Disc Golf World Tour #1</v>
      </c>
      <c r="R898" s="58">
        <f>SUMIFS('Player 2 Rounds'!F:F,'Player 2 Rounds'!Q:Q,Q898,'Player 2 Rounds'!E:E,E898)</f>
        <v>57</v>
      </c>
      <c r="S898" s="58">
        <f>IF(AND(Player_1[[#This Row],[Opponent Score]]&gt;0,Player_1[[#This Row],[Opponent Score]]&gt;Player_1[[#This Row],[Score]],K:K=TRUE())=TRUE(),1,0)</f>
        <v>0</v>
      </c>
    </row>
    <row r="899" spans="1:19" x14ac:dyDescent="0.25">
      <c r="A899" s="58" t="s">
        <v>385</v>
      </c>
      <c r="B899" s="58" t="s">
        <v>9</v>
      </c>
      <c r="C899" s="58" t="s">
        <v>386</v>
      </c>
      <c r="D899" s="58" t="s">
        <v>17</v>
      </c>
      <c r="E899" s="58">
        <v>3</v>
      </c>
      <c r="F899">
        <v>43</v>
      </c>
      <c r="G899">
        <v>1046</v>
      </c>
      <c r="H899" s="58" t="s">
        <v>11</v>
      </c>
      <c r="I899" s="58" t="s">
        <v>11</v>
      </c>
      <c r="J899" s="58" t="b">
        <f>IF(COUNTIFS('Player 2 Rounds'!A:A,Player_1[[#This Row],[Tournament]],'Player 2 Rounds'!C:C,Player_1[[#This Row],[Date]])&gt;0,TRUE(),FALSE())</f>
        <v>1</v>
      </c>
      <c r="K899" s="58" t="b">
        <f>IF(COUNTIFS('Player 2 Rounds'!A:A,Player_1[[#This Row],[Tournament]],'Player 2 Rounds'!C:C,Player_1[[#This Row],[Date]],'Player 2 Rounds'!D:D,Player_1[[#This Row],[Division]])&gt;0,TRUE(),FALSE())</f>
        <v>1</v>
      </c>
      <c r="L899" s="58" t="str">
        <f>RIGHT(Player_1[[#This Row],[Date]],4)</f>
        <v>2013</v>
      </c>
      <c r="M899" s="58" t="str">
        <f>LEFT(Player_1[[#This Row],[Date]],FIND("-",Player_1[[#This Row],[Date]],1)-1)</f>
        <v>26</v>
      </c>
      <c r="N899" s="58" t="str">
        <f>MID(Player_1[[#This Row],[Date]],FIND("-",Player_1[[#This Row],[Date]],1)+1,3)</f>
        <v>Oct</v>
      </c>
      <c r="O899" s="5">
        <f>DATEVALUE(Player_1[[#This Row],[Month]]&amp;" "&amp;Player_1[[#This Row],[Day]]&amp;", "&amp;Player_1[[#This Row],[Year]])</f>
        <v>41573</v>
      </c>
      <c r="P899" s="58">
        <f>COUNTIFS(A:A,Player_1[[#This Row],[Tournament]],E:E,Player_1[[#This Row],[Round]])</f>
        <v>1</v>
      </c>
      <c r="Q899" s="58" t="str">
        <f t="shared" si="14"/>
        <v>2013 Oklahoma Open - Presented by Dynamic Discs &amp; TDSA - Pro &amp; Adv</v>
      </c>
      <c r="R899" s="58">
        <f>SUMIFS('Player 2 Rounds'!F:F,'Player 2 Rounds'!Q:Q,Q899,'Player 2 Rounds'!E:E,E899)</f>
        <v>40</v>
      </c>
      <c r="S899" s="58">
        <f>IF(AND(Player_1[[#This Row],[Opponent Score]]&gt;0,Player_1[[#This Row],[Opponent Score]]&gt;Player_1[[#This Row],[Score]],K:K=TRUE())=TRUE(),1,0)</f>
        <v>0</v>
      </c>
    </row>
    <row r="900" spans="1:19" x14ac:dyDescent="0.25">
      <c r="A900" s="58" t="s">
        <v>915</v>
      </c>
      <c r="B900" s="58" t="s">
        <v>9</v>
      </c>
      <c r="C900" s="58" t="s">
        <v>177</v>
      </c>
      <c r="D900" s="58" t="s">
        <v>17</v>
      </c>
      <c r="E900" s="58">
        <v>3</v>
      </c>
      <c r="F900">
        <v>40</v>
      </c>
      <c r="G900">
        <v>1100</v>
      </c>
      <c r="H900" s="58" t="s">
        <v>11</v>
      </c>
      <c r="I900" s="58" t="s">
        <v>11</v>
      </c>
      <c r="J900" s="58" t="b">
        <f>IF(COUNTIFS('Player 2 Rounds'!A:A,Player_1[[#This Row],[Tournament]],'Player 2 Rounds'!C:C,Player_1[[#This Row],[Date]])&gt;0,TRUE(),FALSE())</f>
        <v>0</v>
      </c>
      <c r="K900" s="58" t="b">
        <f>IF(COUNTIFS('Player 2 Rounds'!A:A,Player_1[[#This Row],[Tournament]],'Player 2 Rounds'!C:C,Player_1[[#This Row],[Date]],'Player 2 Rounds'!D:D,Player_1[[#This Row],[Division]])&gt;0,TRUE(),FALSE())</f>
        <v>0</v>
      </c>
      <c r="L900" s="58" t="str">
        <f>RIGHT(Player_1[[#This Row],[Date]],4)</f>
        <v>2016</v>
      </c>
      <c r="M900" s="58" t="str">
        <f>LEFT(Player_1[[#This Row],[Date]],FIND("-",Player_1[[#This Row],[Date]],1)-1)</f>
        <v>18</v>
      </c>
      <c r="N900" s="58" t="str">
        <f>MID(Player_1[[#This Row],[Date]],FIND("-",Player_1[[#This Row],[Date]],1)+1,3)</f>
        <v>Mar</v>
      </c>
      <c r="O900" s="5">
        <f>DATEVALUE(Player_1[[#This Row],[Month]]&amp;" "&amp;Player_1[[#This Row],[Day]]&amp;", "&amp;Player_1[[#This Row],[Year]])</f>
        <v>42447</v>
      </c>
      <c r="P900" s="58">
        <f>COUNTIFS(A:A,Player_1[[#This Row],[Tournament]],E:E,Player_1[[#This Row],[Round]])</f>
        <v>1</v>
      </c>
      <c r="Q900" s="58" t="str">
        <f t="shared" si="14"/>
        <v>2016 St Patrick Classic</v>
      </c>
      <c r="R900" s="58">
        <f>SUMIFS('Player 2 Rounds'!F:F,'Player 2 Rounds'!Q:Q,Q900,'Player 2 Rounds'!E:E,E900)</f>
        <v>0</v>
      </c>
      <c r="S900" s="58">
        <f>IF(AND(Player_1[[#This Row],[Opponent Score]]&gt;0,Player_1[[#This Row],[Opponent Score]]&gt;Player_1[[#This Row],[Score]],K:K=TRUE())=TRUE(),1,0)</f>
        <v>0</v>
      </c>
    </row>
    <row r="901" spans="1:19" x14ac:dyDescent="0.25">
      <c r="A901" s="58" t="s">
        <v>359</v>
      </c>
      <c r="B901" s="58" t="s">
        <v>58</v>
      </c>
      <c r="C901" s="58" t="s">
        <v>526</v>
      </c>
      <c r="D901" s="58" t="s">
        <v>17</v>
      </c>
      <c r="E901" s="58">
        <v>3</v>
      </c>
      <c r="F901">
        <v>58</v>
      </c>
      <c r="G901">
        <v>1042</v>
      </c>
      <c r="H901" s="58" t="s">
        <v>11</v>
      </c>
      <c r="I901" s="58" t="s">
        <v>11</v>
      </c>
      <c r="J901" s="58" t="b">
        <f>IF(COUNTIFS('Player 2 Rounds'!A:A,Player_1[[#This Row],[Tournament]],'Player 2 Rounds'!C:C,Player_1[[#This Row],[Date]])&gt;0,TRUE(),FALSE())</f>
        <v>1</v>
      </c>
      <c r="K901" s="58" t="b">
        <f>IF(COUNTIFS('Player 2 Rounds'!A:A,Player_1[[#This Row],[Tournament]],'Player 2 Rounds'!C:C,Player_1[[#This Row],[Date]],'Player 2 Rounds'!D:D,Player_1[[#This Row],[Division]])&gt;0,TRUE(),FALSE())</f>
        <v>1</v>
      </c>
      <c r="L901" s="58" t="str">
        <f>RIGHT(Player_1[[#This Row],[Date]],4)</f>
        <v>2016</v>
      </c>
      <c r="M901" s="58" t="str">
        <f>LEFT(Player_1[[#This Row],[Date]],FIND("-",Player_1[[#This Row],[Date]],1)-1)</f>
        <v>28</v>
      </c>
      <c r="N901" s="58" t="str">
        <f>MID(Player_1[[#This Row],[Date]],FIND("-",Player_1[[#This Row],[Date]],1)+1,3)</f>
        <v>Apr</v>
      </c>
      <c r="O901" s="5">
        <f>DATEVALUE(Player_1[[#This Row],[Month]]&amp;" "&amp;Player_1[[#This Row],[Day]]&amp;", "&amp;Player_1[[#This Row],[Year]])</f>
        <v>42488</v>
      </c>
      <c r="P901" s="58">
        <f>COUNTIFS(A:A,Player_1[[#This Row],[Tournament]],E:E,Player_1[[#This Row],[Round]])</f>
        <v>1</v>
      </c>
      <c r="Q901" s="58" t="str">
        <f t="shared" si="14"/>
        <v>2016 Dynamic Discs Glass Blown Open</v>
      </c>
      <c r="R901" s="58">
        <f>SUMIFS('Player 2 Rounds'!F:F,'Player 2 Rounds'!Q:Q,Q901,'Player 2 Rounds'!E:E,E901)</f>
        <v>59</v>
      </c>
      <c r="S901" s="58">
        <f>IF(AND(Player_1[[#This Row],[Opponent Score]]&gt;0,Player_1[[#This Row],[Opponent Score]]&gt;Player_1[[#This Row],[Score]],K:K=TRUE())=TRUE(),1,0)</f>
        <v>1</v>
      </c>
    </row>
    <row r="902" spans="1:19" x14ac:dyDescent="0.25">
      <c r="A902" s="58" t="s">
        <v>905</v>
      </c>
      <c r="B902" s="58" t="s">
        <v>9</v>
      </c>
      <c r="C902" s="58" t="s">
        <v>906</v>
      </c>
      <c r="D902" s="58" t="s">
        <v>17</v>
      </c>
      <c r="E902" s="58">
        <v>3</v>
      </c>
      <c r="F902">
        <v>87</v>
      </c>
      <c r="G902">
        <v>1055</v>
      </c>
      <c r="H902" s="58" t="s">
        <v>11</v>
      </c>
      <c r="I902" s="58" t="s">
        <v>11</v>
      </c>
      <c r="J902" s="58" t="b">
        <f>IF(COUNTIFS('Player 2 Rounds'!A:A,Player_1[[#This Row],[Tournament]],'Player 2 Rounds'!C:C,Player_1[[#This Row],[Date]])&gt;0,TRUE(),FALSE())</f>
        <v>0</v>
      </c>
      <c r="K902" s="58" t="b">
        <f>IF(COUNTIFS('Player 2 Rounds'!A:A,Player_1[[#This Row],[Tournament]],'Player 2 Rounds'!C:C,Player_1[[#This Row],[Date]],'Player 2 Rounds'!D:D,Player_1[[#This Row],[Division]])&gt;0,TRUE(),FALSE())</f>
        <v>0</v>
      </c>
      <c r="L902" s="58" t="str">
        <f>RIGHT(Player_1[[#This Row],[Date]],4)</f>
        <v>2013</v>
      </c>
      <c r="M902" s="58" t="str">
        <f>LEFT(Player_1[[#This Row],[Date]],FIND("-",Player_1[[#This Row],[Date]],1)-1)</f>
        <v>7</v>
      </c>
      <c r="N902" s="58" t="str">
        <f>MID(Player_1[[#This Row],[Date]],FIND("-",Player_1[[#This Row],[Date]],1)+1,3)</f>
        <v>Sep</v>
      </c>
      <c r="O902" s="5">
        <f>DATEVALUE(Player_1[[#This Row],[Month]]&amp;" "&amp;Player_1[[#This Row],[Day]]&amp;", "&amp;Player_1[[#This Row],[Year]])</f>
        <v>41524</v>
      </c>
      <c r="P902" s="58">
        <f>COUNTIFS(A:A,Player_1[[#This Row],[Tournament]],E:E,Player_1[[#This Row],[Round]])</f>
        <v>1</v>
      </c>
      <c r="Q902" s="58" t="str">
        <f t="shared" si="14"/>
        <v>2013 Eric C. Yetter Champions' Cup</v>
      </c>
      <c r="R902" s="58">
        <f>SUMIFS('Player 2 Rounds'!F:F,'Player 2 Rounds'!Q:Q,Q902,'Player 2 Rounds'!E:E,E902)</f>
        <v>0</v>
      </c>
      <c r="S902" s="58">
        <f>IF(AND(Player_1[[#This Row],[Opponent Score]]&gt;0,Player_1[[#This Row],[Opponent Score]]&gt;Player_1[[#This Row],[Score]],K:K=TRUE())=TRUE(),1,0)</f>
        <v>0</v>
      </c>
    </row>
    <row r="903" spans="1:19" x14ac:dyDescent="0.25">
      <c r="A903" s="58" t="s">
        <v>920</v>
      </c>
      <c r="B903" s="58" t="s">
        <v>14</v>
      </c>
      <c r="C903" s="58" t="s">
        <v>404</v>
      </c>
      <c r="D903" s="58" t="s">
        <v>17</v>
      </c>
      <c r="E903" s="58">
        <v>3</v>
      </c>
      <c r="F903">
        <v>73</v>
      </c>
      <c r="G903">
        <v>1081</v>
      </c>
      <c r="H903" s="58" t="s">
        <v>11</v>
      </c>
      <c r="I903" s="58" t="s">
        <v>11</v>
      </c>
      <c r="J903" s="58" t="b">
        <f>IF(COUNTIFS('Player 2 Rounds'!A:A,Player_1[[#This Row],[Tournament]],'Player 2 Rounds'!C:C,Player_1[[#This Row],[Date]])&gt;0,TRUE(),FALSE())</f>
        <v>0</v>
      </c>
      <c r="K903" s="58" t="b">
        <f>IF(COUNTIFS('Player 2 Rounds'!A:A,Player_1[[#This Row],[Tournament]],'Player 2 Rounds'!C:C,Player_1[[#This Row],[Date]],'Player 2 Rounds'!D:D,Player_1[[#This Row],[Division]])&gt;0,TRUE(),FALSE())</f>
        <v>0</v>
      </c>
      <c r="L903" s="58" t="str">
        <f>RIGHT(Player_1[[#This Row],[Date]],4)</f>
        <v>2013</v>
      </c>
      <c r="M903" s="58" t="str">
        <f>LEFT(Player_1[[#This Row],[Date]],FIND("-",Player_1[[#This Row],[Date]],1)-1)</f>
        <v>31</v>
      </c>
      <c r="N903" s="58" t="str">
        <f>MID(Player_1[[#This Row],[Date]],FIND("-",Player_1[[#This Row],[Date]],1)+1,3)</f>
        <v>Aug</v>
      </c>
      <c r="O903" s="5">
        <f>DATEVALUE(Player_1[[#This Row],[Month]]&amp;" "&amp;Player_1[[#This Row],[Day]]&amp;", "&amp;Player_1[[#This Row],[Year]])</f>
        <v>41517</v>
      </c>
      <c r="P903" s="58">
        <f>COUNTIFS(A:A,Player_1[[#This Row],[Tournament]],E:E,Player_1[[#This Row],[Round]])</f>
        <v>1</v>
      </c>
      <c r="Q903" s="58" t="str">
        <f t="shared" si="14"/>
        <v>2013 Green Mountain Championship @ Smugglers Notch</v>
      </c>
      <c r="R903" s="58">
        <f>SUMIFS('Player 2 Rounds'!F:F,'Player 2 Rounds'!Q:Q,Q903,'Player 2 Rounds'!E:E,E903)</f>
        <v>0</v>
      </c>
      <c r="S903" s="58">
        <f>IF(AND(Player_1[[#This Row],[Opponent Score]]&gt;0,Player_1[[#This Row],[Opponent Score]]&gt;Player_1[[#This Row],[Score]],K:K=TRUE())=TRUE(),1,0)</f>
        <v>0</v>
      </c>
    </row>
    <row r="904" spans="1:19" x14ac:dyDescent="0.25">
      <c r="A904" s="58" t="s">
        <v>907</v>
      </c>
      <c r="B904" s="58" t="s">
        <v>9</v>
      </c>
      <c r="C904" s="58" t="s">
        <v>908</v>
      </c>
      <c r="D904" s="58" t="s">
        <v>17</v>
      </c>
      <c r="E904" s="58">
        <v>3</v>
      </c>
      <c r="F904">
        <v>60</v>
      </c>
      <c r="G904">
        <v>1030</v>
      </c>
      <c r="H904" s="58" t="s">
        <v>11</v>
      </c>
      <c r="I904" s="58" t="s">
        <v>11</v>
      </c>
      <c r="J904" s="58" t="b">
        <f>IF(COUNTIFS('Player 2 Rounds'!A:A,Player_1[[#This Row],[Tournament]],'Player 2 Rounds'!C:C,Player_1[[#This Row],[Date]])&gt;0,TRUE(),FALSE())</f>
        <v>0</v>
      </c>
      <c r="K904" s="58" t="b">
        <f>IF(COUNTIFS('Player 2 Rounds'!A:A,Player_1[[#This Row],[Tournament]],'Player 2 Rounds'!C:C,Player_1[[#This Row],[Date]],'Player 2 Rounds'!D:D,Player_1[[#This Row],[Division]])&gt;0,TRUE(),FALSE())</f>
        <v>0</v>
      </c>
      <c r="L904" s="58" t="str">
        <f>RIGHT(Player_1[[#This Row],[Date]],4)</f>
        <v>2016</v>
      </c>
      <c r="M904" s="58" t="str">
        <f>LEFT(Player_1[[#This Row],[Date]],FIND("-",Player_1[[#This Row],[Date]],1)-1)</f>
        <v>9</v>
      </c>
      <c r="N904" s="58" t="str">
        <f>MID(Player_1[[#This Row],[Date]],FIND("-",Player_1[[#This Row],[Date]],1)+1,3)</f>
        <v>Apr</v>
      </c>
      <c r="O904" s="5">
        <f>DATEVALUE(Player_1[[#This Row],[Month]]&amp;" "&amp;Player_1[[#This Row],[Day]]&amp;", "&amp;Player_1[[#This Row],[Year]])</f>
        <v>42469</v>
      </c>
      <c r="P904" s="58">
        <f>COUNTIFS(A:A,Player_1[[#This Row],[Tournament]],E:E,Player_1[[#This Row],[Round]])</f>
        <v>1</v>
      </c>
      <c r="Q904" s="58" t="str">
        <f t="shared" si="14"/>
        <v>2016 Jacksonville Open Pros</v>
      </c>
      <c r="R904" s="58">
        <f>SUMIFS('Player 2 Rounds'!F:F,'Player 2 Rounds'!Q:Q,Q904,'Player 2 Rounds'!E:E,E904)</f>
        <v>0</v>
      </c>
      <c r="S904" s="58">
        <f>IF(AND(Player_1[[#This Row],[Opponent Score]]&gt;0,Player_1[[#This Row],[Opponent Score]]&gt;Player_1[[#This Row],[Score]],K:K=TRUE())=TRUE(),1,0)</f>
        <v>0</v>
      </c>
    </row>
    <row r="905" spans="1:19" x14ac:dyDescent="0.25">
      <c r="A905" s="58" t="s">
        <v>106</v>
      </c>
      <c r="B905" s="58" t="s">
        <v>13</v>
      </c>
      <c r="C905" s="58" t="s">
        <v>107</v>
      </c>
      <c r="D905" s="58" t="s">
        <v>17</v>
      </c>
      <c r="E905" s="58">
        <v>3</v>
      </c>
      <c r="F905">
        <v>62</v>
      </c>
      <c r="G905">
        <v>1031</v>
      </c>
      <c r="H905" s="58" t="s">
        <v>11</v>
      </c>
      <c r="I905" s="58" t="s">
        <v>11</v>
      </c>
      <c r="J905" s="58" t="b">
        <f>IF(COUNTIFS('Player 2 Rounds'!A:A,Player_1[[#This Row],[Tournament]],'Player 2 Rounds'!C:C,Player_1[[#This Row],[Date]])&gt;0,TRUE(),FALSE())</f>
        <v>1</v>
      </c>
      <c r="K905" s="58" t="b">
        <f>IF(COUNTIFS('Player 2 Rounds'!A:A,Player_1[[#This Row],[Tournament]],'Player 2 Rounds'!C:C,Player_1[[#This Row],[Date]],'Player 2 Rounds'!D:D,Player_1[[#This Row],[Division]])&gt;0,TRUE(),FALSE())</f>
        <v>1</v>
      </c>
      <c r="L905" s="58" t="str">
        <f>RIGHT(Player_1[[#This Row],[Date]],4)</f>
        <v>2013</v>
      </c>
      <c r="M905" s="58" t="str">
        <f>LEFT(Player_1[[#This Row],[Date]],FIND("-",Player_1[[#This Row],[Date]],1)-1)</f>
        <v>2</v>
      </c>
      <c r="N905" s="58" t="str">
        <f>MID(Player_1[[#This Row],[Date]],FIND("-",Player_1[[#This Row],[Date]],1)+1,3)</f>
        <v>Oct</v>
      </c>
      <c r="O905" s="5">
        <f>DATEVALUE(Player_1[[#This Row],[Month]]&amp;" "&amp;Player_1[[#This Row],[Day]]&amp;", "&amp;Player_1[[#This Row],[Year]])</f>
        <v>41549</v>
      </c>
      <c r="P905" s="58">
        <f>COUNTIFS(A:A,Player_1[[#This Row],[Tournament]],E:E,Player_1[[#This Row],[Round]])</f>
        <v>4</v>
      </c>
      <c r="Q905" s="58" t="str">
        <f t="shared" si="14"/>
        <v>2013 United States Disc Golf Championship - Open Flight</v>
      </c>
      <c r="R905" s="58">
        <f>SUMIFS('Player 2 Rounds'!F:F,'Player 2 Rounds'!Q:Q,Q905,'Player 2 Rounds'!E:E,E905)</f>
        <v>67</v>
      </c>
      <c r="S905" s="58">
        <f>IF(AND(Player_1[[#This Row],[Opponent Score]]&gt;0,Player_1[[#This Row],[Opponent Score]]&gt;Player_1[[#This Row],[Score]],K:K=TRUE())=TRUE(),1,0)</f>
        <v>1</v>
      </c>
    </row>
    <row r="906" spans="1:19" x14ac:dyDescent="0.25">
      <c r="A906" s="58" t="s">
        <v>904</v>
      </c>
      <c r="B906" s="58" t="s">
        <v>9</v>
      </c>
      <c r="C906" s="58" t="s">
        <v>376</v>
      </c>
      <c r="D906" s="58" t="s">
        <v>17</v>
      </c>
      <c r="E906" s="58">
        <v>3</v>
      </c>
      <c r="F906">
        <v>65</v>
      </c>
      <c r="G906">
        <v>1036</v>
      </c>
      <c r="H906" s="58" t="s">
        <v>11</v>
      </c>
      <c r="I906" s="58" t="s">
        <v>11</v>
      </c>
      <c r="J906" s="58" t="b">
        <f>IF(COUNTIFS('Player 2 Rounds'!A:A,Player_1[[#This Row],[Tournament]],'Player 2 Rounds'!C:C,Player_1[[#This Row],[Date]])&gt;0,TRUE(),FALSE())</f>
        <v>0</v>
      </c>
      <c r="K906" s="58" t="b">
        <f>IF(COUNTIFS('Player 2 Rounds'!A:A,Player_1[[#This Row],[Tournament]],'Player 2 Rounds'!C:C,Player_1[[#This Row],[Date]],'Player 2 Rounds'!D:D,Player_1[[#This Row],[Division]])&gt;0,TRUE(),FALSE())</f>
        <v>0</v>
      </c>
      <c r="L906" s="58" t="str">
        <f>RIGHT(Player_1[[#This Row],[Date]],4)</f>
        <v>2013</v>
      </c>
      <c r="M906" s="58" t="str">
        <f>LEFT(Player_1[[#This Row],[Date]],FIND("-",Player_1[[#This Row],[Date]],1)-1)</f>
        <v>14</v>
      </c>
      <c r="N906" s="58" t="str">
        <f>MID(Player_1[[#This Row],[Date]],FIND("-",Player_1[[#This Row],[Date]],1)+1,3)</f>
        <v>Sep</v>
      </c>
      <c r="O906" s="5">
        <f>DATEVALUE(Player_1[[#This Row],[Month]]&amp;" "&amp;Player_1[[#This Row],[Day]]&amp;", "&amp;Player_1[[#This Row],[Year]])</f>
        <v>41531</v>
      </c>
      <c r="P906" s="58">
        <f>COUNTIFS(A:A,Player_1[[#This Row],[Tournament]],E:E,Player_1[[#This Row],[Round]])</f>
        <v>1</v>
      </c>
      <c r="Q906" s="58" t="str">
        <f t="shared" si="14"/>
        <v>2013 Delaware Disc Golf Challenge</v>
      </c>
      <c r="R906" s="58">
        <f>SUMIFS('Player 2 Rounds'!F:F,'Player 2 Rounds'!Q:Q,Q906,'Player 2 Rounds'!E:E,E906)</f>
        <v>0</v>
      </c>
      <c r="S906" s="58">
        <f>IF(AND(Player_1[[#This Row],[Opponent Score]]&gt;0,Player_1[[#This Row],[Opponent Score]]&gt;Player_1[[#This Row],[Score]],K:K=TRUE())=TRUE(),1,0)</f>
        <v>0</v>
      </c>
    </row>
    <row r="907" spans="1:19" x14ac:dyDescent="0.25">
      <c r="A907" s="58" t="s">
        <v>76</v>
      </c>
      <c r="B907" s="58" t="s">
        <v>9</v>
      </c>
      <c r="C907" s="58" t="s">
        <v>511</v>
      </c>
      <c r="D907" s="58" t="s">
        <v>17</v>
      </c>
      <c r="E907" s="58">
        <v>3</v>
      </c>
      <c r="F907">
        <v>73</v>
      </c>
      <c r="G907">
        <v>1038</v>
      </c>
      <c r="H907" s="58" t="s">
        <v>11</v>
      </c>
      <c r="I907" s="58" t="s">
        <v>11</v>
      </c>
      <c r="J907" s="58" t="b">
        <f>IF(COUNTIFS('Player 2 Rounds'!A:A,Player_1[[#This Row],[Tournament]],'Player 2 Rounds'!C:C,Player_1[[#This Row],[Date]])&gt;0,TRUE(),FALSE())</f>
        <v>1</v>
      </c>
      <c r="K907" s="58" t="b">
        <f>IF(COUNTIFS('Player 2 Rounds'!A:A,Player_1[[#This Row],[Tournament]],'Player 2 Rounds'!C:C,Player_1[[#This Row],[Date]],'Player 2 Rounds'!D:D,Player_1[[#This Row],[Division]])&gt;0,TRUE(),FALSE())</f>
        <v>1</v>
      </c>
      <c r="L907" s="58" t="str">
        <f>RIGHT(Player_1[[#This Row],[Date]],4)</f>
        <v>2013</v>
      </c>
      <c r="M907" s="58" t="str">
        <f>LEFT(Player_1[[#This Row],[Date]],FIND("-",Player_1[[#This Row],[Date]],1)-1)</f>
        <v>8</v>
      </c>
      <c r="N907" s="58" t="str">
        <f>MID(Player_1[[#This Row],[Date]],FIND("-",Player_1[[#This Row],[Date]],1)+1,3)</f>
        <v>Jun</v>
      </c>
      <c r="O907" s="5">
        <f>DATEVALUE(Player_1[[#This Row],[Month]]&amp;" "&amp;Player_1[[#This Row],[Day]]&amp;", "&amp;Player_1[[#This Row],[Year]])</f>
        <v>41433</v>
      </c>
      <c r="P907" s="58">
        <f>COUNTIFS(A:A,Player_1[[#This Row],[Tournament]],E:E,Player_1[[#This Row],[Round]])</f>
        <v>4</v>
      </c>
      <c r="Q907" s="58" t="str">
        <f t="shared" si="14"/>
        <v>2013 Brent Hambrick Memorial Open</v>
      </c>
      <c r="R907" s="58">
        <f>SUMIFS('Player 2 Rounds'!F:F,'Player 2 Rounds'!Q:Q,Q907,'Player 2 Rounds'!E:E,E907)</f>
        <v>71</v>
      </c>
      <c r="S907" s="58">
        <f>IF(AND(Player_1[[#This Row],[Opponent Score]]&gt;0,Player_1[[#This Row],[Opponent Score]]&gt;Player_1[[#This Row],[Score]],K:K=TRUE())=TRUE(),1,0)</f>
        <v>0</v>
      </c>
    </row>
    <row r="908" spans="1:19" x14ac:dyDescent="0.25">
      <c r="A908" s="58" t="s">
        <v>72</v>
      </c>
      <c r="B908" s="58" t="s">
        <v>58</v>
      </c>
      <c r="C908" s="58" t="s">
        <v>73</v>
      </c>
      <c r="D908" s="58" t="s">
        <v>17</v>
      </c>
      <c r="E908" s="58">
        <v>3</v>
      </c>
      <c r="F908">
        <v>50</v>
      </c>
      <c r="G908">
        <v>1060</v>
      </c>
      <c r="H908" s="58" t="s">
        <v>11</v>
      </c>
      <c r="I908" s="58" t="s">
        <v>11</v>
      </c>
      <c r="J908" s="58" t="b">
        <f>IF(COUNTIFS('Player 2 Rounds'!A:A,Player_1[[#This Row],[Tournament]],'Player 2 Rounds'!C:C,Player_1[[#This Row],[Date]])&gt;0,TRUE(),FALSE())</f>
        <v>1</v>
      </c>
      <c r="K908" s="58" t="b">
        <f>IF(COUNTIFS('Player 2 Rounds'!A:A,Player_1[[#This Row],[Tournament]],'Player 2 Rounds'!C:C,Player_1[[#This Row],[Date]],'Player 2 Rounds'!D:D,Player_1[[#This Row],[Division]])&gt;0,TRUE(),FALSE())</f>
        <v>1</v>
      </c>
      <c r="L908" s="58" t="str">
        <f>RIGHT(Player_1[[#This Row],[Date]],4)</f>
        <v>2013</v>
      </c>
      <c r="M908" s="58" t="str">
        <f>LEFT(Player_1[[#This Row],[Date]],FIND("-",Player_1[[#This Row],[Date]],1)-1)</f>
        <v>27</v>
      </c>
      <c r="N908" s="58" t="str">
        <f>MID(Player_1[[#This Row],[Date]],FIND("-",Player_1[[#This Row],[Date]],1)+1,3)</f>
        <v>Feb</v>
      </c>
      <c r="O908" s="5">
        <f>DATEVALUE(Player_1[[#This Row],[Month]]&amp;" "&amp;Player_1[[#This Row],[Day]]&amp;", "&amp;Player_1[[#This Row],[Year]])</f>
        <v>41332</v>
      </c>
      <c r="P908" s="58">
        <f>COUNTIFS(A:A,Player_1[[#This Row],[Tournament]],E:E,Player_1[[#This Row],[Round]])</f>
        <v>1</v>
      </c>
      <c r="Q908" s="58" t="str">
        <f t="shared" si="14"/>
        <v>2013 The 25th Annual Memorial Championship presented by Discraft</v>
      </c>
      <c r="R908" s="58">
        <f>SUMIFS('Player 2 Rounds'!F:F,'Player 2 Rounds'!Q:Q,Q908,'Player 2 Rounds'!E:E,E908)</f>
        <v>49</v>
      </c>
      <c r="S908" s="58">
        <f>IF(AND(Player_1[[#This Row],[Opponent Score]]&gt;0,Player_1[[#This Row],[Opponent Score]]&gt;Player_1[[#This Row],[Score]],K:K=TRUE())=TRUE(),1,0)</f>
        <v>0</v>
      </c>
    </row>
    <row r="909" spans="1:19" x14ac:dyDescent="0.25">
      <c r="A909" s="58" t="s">
        <v>488</v>
      </c>
      <c r="B909" s="58" t="s">
        <v>13</v>
      </c>
      <c r="C909" s="58" t="s">
        <v>489</v>
      </c>
      <c r="D909" s="58" t="s">
        <v>17</v>
      </c>
      <c r="E909" s="58">
        <v>3</v>
      </c>
      <c r="F909">
        <v>58</v>
      </c>
      <c r="G909">
        <v>1030</v>
      </c>
      <c r="H909" s="58" t="s">
        <v>11</v>
      </c>
      <c r="I909" s="58" t="s">
        <v>11</v>
      </c>
      <c r="J909" s="58" t="b">
        <f>IF(COUNTIFS('Player 2 Rounds'!A:A,Player_1[[#This Row],[Tournament]],'Player 2 Rounds'!C:C,Player_1[[#This Row],[Date]])&gt;0,TRUE(),FALSE())</f>
        <v>1</v>
      </c>
      <c r="K909" s="58" t="b">
        <f>IF(COUNTIFS('Player 2 Rounds'!A:A,Player_1[[#This Row],[Tournament]],'Player 2 Rounds'!C:C,Player_1[[#This Row],[Date]],'Player 2 Rounds'!D:D,Player_1[[#This Row],[Division]])&gt;0,TRUE(),FALSE())</f>
        <v>1</v>
      </c>
      <c r="L909" s="58" t="str">
        <f>RIGHT(Player_1[[#This Row],[Date]],4)</f>
        <v>2017</v>
      </c>
      <c r="M909" s="58" t="str">
        <f>LEFT(Player_1[[#This Row],[Date]],FIND("-",Player_1[[#This Row],[Date]],1)-1)</f>
        <v>26</v>
      </c>
      <c r="N909" s="58" t="str">
        <f>MID(Player_1[[#This Row],[Date]],FIND("-",Player_1[[#This Row],[Date]],1)+1,3)</f>
        <v>Jan</v>
      </c>
      <c r="O909" s="5">
        <f>DATEVALUE(Player_1[[#This Row],[Month]]&amp;" "&amp;Player_1[[#This Row],[Day]]&amp;", "&amp;Player_1[[#This Row],[Year]])</f>
        <v>42761</v>
      </c>
      <c r="P909" s="58">
        <f>COUNTIFS(A:A,Player_1[[#This Row],[Tournament]],E:E,Player_1[[#This Row],[Round]])</f>
        <v>1</v>
      </c>
      <c r="Q909" s="58" t="str">
        <f t="shared" si="14"/>
        <v>Aussie Open 2017</v>
      </c>
      <c r="R909" s="58">
        <f>SUMIFS('Player 2 Rounds'!F:F,'Player 2 Rounds'!Q:Q,Q909,'Player 2 Rounds'!E:E,E909)</f>
        <v>59</v>
      </c>
      <c r="S909" s="58">
        <f>IF(AND(Player_1[[#This Row],[Opponent Score]]&gt;0,Player_1[[#This Row],[Opponent Score]]&gt;Player_1[[#This Row],[Score]],K:K=TRUE())=TRUE(),1,0)</f>
        <v>1</v>
      </c>
    </row>
    <row r="910" spans="1:19" x14ac:dyDescent="0.25">
      <c r="A910" s="58" t="s">
        <v>520</v>
      </c>
      <c r="B910" s="58" t="s">
        <v>9</v>
      </c>
      <c r="C910" s="58" t="s">
        <v>521</v>
      </c>
      <c r="D910" s="58" t="s">
        <v>17</v>
      </c>
      <c r="E910" s="58">
        <v>3</v>
      </c>
      <c r="F910">
        <v>55</v>
      </c>
      <c r="G910">
        <v>1061</v>
      </c>
      <c r="H910" s="58" t="s">
        <v>11</v>
      </c>
      <c r="I910" s="58" t="s">
        <v>11</v>
      </c>
      <c r="J910" s="58" t="b">
        <f>IF(COUNTIFS('Player 2 Rounds'!A:A,Player_1[[#This Row],[Tournament]],'Player 2 Rounds'!C:C,Player_1[[#This Row],[Date]])&gt;0,TRUE(),FALSE())</f>
        <v>1</v>
      </c>
      <c r="K910" s="58" t="b">
        <f>IF(COUNTIFS('Player 2 Rounds'!A:A,Player_1[[#This Row],[Tournament]],'Player 2 Rounds'!C:C,Player_1[[#This Row],[Date]],'Player 2 Rounds'!D:D,Player_1[[#This Row],[Division]])&gt;0,TRUE(),FALSE())</f>
        <v>1</v>
      </c>
      <c r="L910" s="58" t="str">
        <f>RIGHT(Player_1[[#This Row],[Date]],4)</f>
        <v>2013</v>
      </c>
      <c r="M910" s="58" t="str">
        <f>LEFT(Player_1[[#This Row],[Date]],FIND("-",Player_1[[#This Row],[Date]],1)-1)</f>
        <v>22</v>
      </c>
      <c r="N910" s="58" t="str">
        <f>MID(Player_1[[#This Row],[Date]],FIND("-",Player_1[[#This Row],[Date]],1)+1,3)</f>
        <v>Feb</v>
      </c>
      <c r="O910" s="5">
        <f>DATEVALUE(Player_1[[#This Row],[Month]]&amp;" "&amp;Player_1[[#This Row],[Day]]&amp;", "&amp;Player_1[[#This Row],[Year]])</f>
        <v>41327</v>
      </c>
      <c r="P910" s="58">
        <f>COUNTIFS(A:A,Player_1[[#This Row],[Tournament]],E:E,Player_1[[#This Row],[Round]])</f>
        <v>1</v>
      </c>
      <c r="Q910" s="58" t="str">
        <f t="shared" si="14"/>
        <v>2013 Gentlemen's Club Challenge Presented by DiscGolfValues.com - Pro Weekend</v>
      </c>
      <c r="R910" s="58">
        <f>SUMIFS('Player 2 Rounds'!F:F,'Player 2 Rounds'!Q:Q,Q910,'Player 2 Rounds'!E:E,E910)</f>
        <v>57</v>
      </c>
      <c r="S910" s="58">
        <f>IF(AND(Player_1[[#This Row],[Opponent Score]]&gt;0,Player_1[[#This Row],[Opponent Score]]&gt;Player_1[[#This Row],[Score]],K:K=TRUE())=TRUE(),1,0)</f>
        <v>1</v>
      </c>
    </row>
    <row r="911" spans="1:19" x14ac:dyDescent="0.25">
      <c r="A911" s="58" t="s">
        <v>899</v>
      </c>
      <c r="B911" s="58" t="s">
        <v>9</v>
      </c>
      <c r="C911" s="58" t="s">
        <v>900</v>
      </c>
      <c r="D911" s="58" t="s">
        <v>17</v>
      </c>
      <c r="E911" s="58">
        <v>3</v>
      </c>
      <c r="F911">
        <v>47</v>
      </c>
      <c r="G911">
        <v>1060</v>
      </c>
      <c r="H911" s="58" t="s">
        <v>11</v>
      </c>
      <c r="I911" s="58" t="s">
        <v>11</v>
      </c>
      <c r="J911" s="58" t="b">
        <f>IF(COUNTIFS('Player 2 Rounds'!A:A,Player_1[[#This Row],[Tournament]],'Player 2 Rounds'!C:C,Player_1[[#This Row],[Date]])&gt;0,TRUE(),FALSE())</f>
        <v>0</v>
      </c>
      <c r="K911" s="58" t="b">
        <f>IF(COUNTIFS('Player 2 Rounds'!A:A,Player_1[[#This Row],[Tournament]],'Player 2 Rounds'!C:C,Player_1[[#This Row],[Date]],'Player 2 Rounds'!D:D,Player_1[[#This Row],[Division]])&gt;0,TRUE(),FALSE())</f>
        <v>0</v>
      </c>
      <c r="L911" s="58" t="str">
        <f>RIGHT(Player_1[[#This Row],[Date]],4)</f>
        <v>2016</v>
      </c>
      <c r="M911" s="58" t="str">
        <f>LEFT(Player_1[[#This Row],[Date]],FIND("-",Player_1[[#This Row],[Date]],1)-1)</f>
        <v>3</v>
      </c>
      <c r="N911" s="58" t="str">
        <f>MID(Player_1[[#This Row],[Date]],FIND("-",Player_1[[#This Row],[Date]],1)+1,3)</f>
        <v>Sep</v>
      </c>
      <c r="O911" s="5">
        <f>DATEVALUE(Player_1[[#This Row],[Month]]&amp;" "&amp;Player_1[[#This Row],[Day]]&amp;", "&amp;Player_1[[#This Row],[Year]])</f>
        <v>42616</v>
      </c>
      <c r="P911" s="58">
        <f>COUNTIFS(A:A,Player_1[[#This Row],[Tournament]],E:E,Player_1[[#This Row],[Round]])</f>
        <v>1</v>
      </c>
      <c r="Q911" s="58" t="str">
        <f t="shared" si="14"/>
        <v>2016 Spike Hyzer's:Blockhouse Labor Day Marathon, Presented by Dynamic Discs, Pro Event</v>
      </c>
      <c r="R911" s="58">
        <f>SUMIFS('Player 2 Rounds'!F:F,'Player 2 Rounds'!Q:Q,Q911,'Player 2 Rounds'!E:E,E911)</f>
        <v>0</v>
      </c>
      <c r="S911" s="58">
        <f>IF(AND(Player_1[[#This Row],[Opponent Score]]&gt;0,Player_1[[#This Row],[Opponent Score]]&gt;Player_1[[#This Row],[Score]],K:K=TRUE())=TRUE(),1,0)</f>
        <v>0</v>
      </c>
    </row>
    <row r="912" spans="1:19" x14ac:dyDescent="0.25">
      <c r="A912" s="58" t="s">
        <v>898</v>
      </c>
      <c r="B912" s="58" t="s">
        <v>14</v>
      </c>
      <c r="C912" s="58" t="s">
        <v>77</v>
      </c>
      <c r="D912" s="58" t="s">
        <v>17</v>
      </c>
      <c r="E912" s="58">
        <v>3</v>
      </c>
      <c r="F912">
        <v>55</v>
      </c>
      <c r="G912">
        <v>1040</v>
      </c>
      <c r="H912" s="58" t="s">
        <v>11</v>
      </c>
      <c r="I912" s="58" t="s">
        <v>11</v>
      </c>
      <c r="J912" s="58" t="b">
        <f>IF(COUNTIFS('Player 2 Rounds'!A:A,Player_1[[#This Row],[Tournament]],'Player 2 Rounds'!C:C,Player_1[[#This Row],[Date]])&gt;0,TRUE(),FALSE())</f>
        <v>0</v>
      </c>
      <c r="K912" s="58" t="b">
        <f>IF(COUNTIFS('Player 2 Rounds'!A:A,Player_1[[#This Row],[Tournament]],'Player 2 Rounds'!C:C,Player_1[[#This Row],[Date]],'Player 2 Rounds'!D:D,Player_1[[#This Row],[Division]])&gt;0,TRUE(),FALSE())</f>
        <v>0</v>
      </c>
      <c r="L912" s="58" t="str">
        <f>RIGHT(Player_1[[#This Row],[Date]],4)</f>
        <v>2013</v>
      </c>
      <c r="M912" s="58" t="str">
        <f>LEFT(Player_1[[#This Row],[Date]],FIND("-",Player_1[[#This Row],[Date]],1)-1)</f>
        <v>23</v>
      </c>
      <c r="N912" s="58" t="str">
        <f>MID(Player_1[[#This Row],[Date]],FIND("-",Player_1[[#This Row],[Date]],1)+1,3)</f>
        <v>Mar</v>
      </c>
      <c r="O912" s="5">
        <f>DATEVALUE(Player_1[[#This Row],[Month]]&amp;" "&amp;Player_1[[#This Row],[Day]]&amp;", "&amp;Player_1[[#This Row],[Year]])</f>
        <v>41356</v>
      </c>
      <c r="P912" s="58">
        <f>COUNTIFS(A:A,Player_1[[#This Row],[Tournament]],E:E,Player_1[[#This Row],[Round]])</f>
        <v>1</v>
      </c>
      <c r="Q912" s="58" t="str">
        <f t="shared" si="14"/>
        <v>2013 2nd Annual Disc Til Dawn Open presented by All About Vapor</v>
      </c>
      <c r="R912" s="58">
        <f>SUMIFS('Player 2 Rounds'!F:F,'Player 2 Rounds'!Q:Q,Q912,'Player 2 Rounds'!E:E,E912)</f>
        <v>0</v>
      </c>
      <c r="S912" s="58">
        <f>IF(AND(Player_1[[#This Row],[Opponent Score]]&gt;0,Player_1[[#This Row],[Opponent Score]]&gt;Player_1[[#This Row],[Score]],K:K=TRUE())=TRUE(),1,0)</f>
        <v>0</v>
      </c>
    </row>
    <row r="913" spans="1:19" x14ac:dyDescent="0.25">
      <c r="A913" s="58" t="s">
        <v>454</v>
      </c>
      <c r="B913" s="58" t="s">
        <v>58</v>
      </c>
      <c r="C913" s="58" t="s">
        <v>540</v>
      </c>
      <c r="D913" s="58" t="s">
        <v>17</v>
      </c>
      <c r="E913" s="58">
        <v>3</v>
      </c>
      <c r="F913">
        <v>62</v>
      </c>
      <c r="G913">
        <v>1071</v>
      </c>
      <c r="H913" s="58" t="s">
        <v>11</v>
      </c>
      <c r="I913" s="58" t="s">
        <v>11</v>
      </c>
      <c r="J913" s="58" t="b">
        <f>IF(COUNTIFS('Player 2 Rounds'!A:A,Player_1[[#This Row],[Tournament]],'Player 2 Rounds'!C:C,Player_1[[#This Row],[Date]])&gt;0,TRUE(),FALSE())</f>
        <v>1</v>
      </c>
      <c r="K913" s="58" t="b">
        <f>IF(COUNTIFS('Player 2 Rounds'!A:A,Player_1[[#This Row],[Tournament]],'Player 2 Rounds'!C:C,Player_1[[#This Row],[Date]],'Player 2 Rounds'!D:D,Player_1[[#This Row],[Division]])&gt;0,TRUE(),FALSE())</f>
        <v>1</v>
      </c>
      <c r="L913" s="58" t="str">
        <f>RIGHT(Player_1[[#This Row],[Date]],4)</f>
        <v>2013</v>
      </c>
      <c r="M913" s="58" t="str">
        <f>LEFT(Player_1[[#This Row],[Date]],FIND("-",Player_1[[#This Row],[Date]],1)-1)</f>
        <v>15</v>
      </c>
      <c r="N913" s="58" t="str">
        <f>MID(Player_1[[#This Row],[Date]],FIND("-",Player_1[[#This Row],[Date]],1)+1,3)</f>
        <v>Mar</v>
      </c>
      <c r="O913" s="5">
        <f>DATEVALUE(Player_1[[#This Row],[Month]]&amp;" "&amp;Player_1[[#This Row],[Day]]&amp;", "&amp;Player_1[[#This Row],[Year]])</f>
        <v>41348</v>
      </c>
      <c r="P913" s="58">
        <f>COUNTIFS(A:A,Player_1[[#This Row],[Tournament]],E:E,Player_1[[#This Row],[Round]])</f>
        <v>2</v>
      </c>
      <c r="Q913" s="58" t="str">
        <f t="shared" si="14"/>
        <v>2013 Texas States Championships</v>
      </c>
      <c r="R913" s="58">
        <f>SUMIFS('Player 2 Rounds'!F:F,'Player 2 Rounds'!Q:Q,Q913,'Player 2 Rounds'!E:E,E913)</f>
        <v>60</v>
      </c>
      <c r="S913" s="58">
        <f>IF(AND(Player_1[[#This Row],[Opponent Score]]&gt;0,Player_1[[#This Row],[Opponent Score]]&gt;Player_1[[#This Row],[Score]],K:K=TRUE())=TRUE(),1,0)</f>
        <v>0</v>
      </c>
    </row>
    <row r="914" spans="1:19" x14ac:dyDescent="0.25">
      <c r="A914" s="58" t="s">
        <v>236</v>
      </c>
      <c r="B914" s="58" t="s">
        <v>9</v>
      </c>
      <c r="C914" s="58" t="s">
        <v>260</v>
      </c>
      <c r="D914" s="58" t="s">
        <v>17</v>
      </c>
      <c r="E914" s="58">
        <v>3</v>
      </c>
      <c r="F914">
        <v>52</v>
      </c>
      <c r="G914">
        <v>1053</v>
      </c>
      <c r="H914" s="58" t="s">
        <v>11</v>
      </c>
      <c r="I914" s="58" t="s">
        <v>11</v>
      </c>
      <c r="J914" s="58" t="b">
        <f>IF(COUNTIFS('Player 2 Rounds'!A:A,Player_1[[#This Row],[Tournament]],'Player 2 Rounds'!C:C,Player_1[[#This Row],[Date]])&gt;0,TRUE(),FALSE())</f>
        <v>1</v>
      </c>
      <c r="K914" s="58" t="b">
        <f>IF(COUNTIFS('Player 2 Rounds'!A:A,Player_1[[#This Row],[Tournament]],'Player 2 Rounds'!C:C,Player_1[[#This Row],[Date]],'Player 2 Rounds'!D:D,Player_1[[#This Row],[Division]])&gt;0,TRUE(),FALSE())</f>
        <v>1</v>
      </c>
      <c r="L914" s="58" t="str">
        <f>RIGHT(Player_1[[#This Row],[Date]],4)</f>
        <v>2017</v>
      </c>
      <c r="M914" s="58" t="str">
        <f>LEFT(Player_1[[#This Row],[Date]],FIND("-",Player_1[[#This Row],[Date]],1)-1)</f>
        <v>1</v>
      </c>
      <c r="N914" s="58" t="str">
        <f>MID(Player_1[[#This Row],[Date]],FIND("-",Player_1[[#This Row],[Date]],1)+1,3)</f>
        <v>Mar</v>
      </c>
      <c r="O914" s="5">
        <f>DATEVALUE(Player_1[[#This Row],[Month]]&amp;" "&amp;Player_1[[#This Row],[Day]]&amp;", "&amp;Player_1[[#This Row],[Year]])</f>
        <v>42795</v>
      </c>
      <c r="P914" s="58">
        <f>COUNTIFS(A:A,Player_1[[#This Row],[Tournament]],E:E,Player_1[[#This Row],[Round]])</f>
        <v>3</v>
      </c>
      <c r="Q914" s="58" t="str">
        <f t="shared" si="14"/>
        <v>2017 DGPT - Memorial Championship presented by Discraft</v>
      </c>
      <c r="R914" s="58">
        <f>SUMIFS('Player 2 Rounds'!F:F,'Player 2 Rounds'!Q:Q,Q914,'Player 2 Rounds'!E:E,E914)</f>
        <v>49</v>
      </c>
      <c r="S914" s="58">
        <f>IF(AND(Player_1[[#This Row],[Opponent Score]]&gt;0,Player_1[[#This Row],[Opponent Score]]&gt;Player_1[[#This Row],[Score]],K:K=TRUE())=TRUE(),1,0)</f>
        <v>0</v>
      </c>
    </row>
    <row r="915" spans="1:19" x14ac:dyDescent="0.25">
      <c r="A915" s="58" t="s">
        <v>218</v>
      </c>
      <c r="B915" s="58" t="s">
        <v>9</v>
      </c>
      <c r="C915" s="58" t="s">
        <v>781</v>
      </c>
      <c r="D915" s="58" t="s">
        <v>17</v>
      </c>
      <c r="E915" s="58">
        <v>3</v>
      </c>
      <c r="F915">
        <v>57</v>
      </c>
      <c r="G915">
        <v>1033</v>
      </c>
      <c r="H915" s="58" t="s">
        <v>11</v>
      </c>
      <c r="I915" s="58" t="s">
        <v>11</v>
      </c>
      <c r="J915" s="58" t="b">
        <f>IF(COUNTIFS('Player 2 Rounds'!A:A,Player_1[[#This Row],[Tournament]],'Player 2 Rounds'!C:C,Player_1[[#This Row],[Date]])&gt;0,TRUE(),FALSE())</f>
        <v>0</v>
      </c>
      <c r="K915" s="58" t="b">
        <f>IF(COUNTIFS('Player 2 Rounds'!A:A,Player_1[[#This Row],[Tournament]],'Player 2 Rounds'!C:C,Player_1[[#This Row],[Date]],'Player 2 Rounds'!D:D,Player_1[[#This Row],[Division]])&gt;0,TRUE(),FALSE())</f>
        <v>0</v>
      </c>
      <c r="L915" s="58" t="str">
        <f>RIGHT(Player_1[[#This Row],[Date]],4)</f>
        <v>2017</v>
      </c>
      <c r="M915" s="58" t="str">
        <f>LEFT(Player_1[[#This Row],[Date]],FIND("-",Player_1[[#This Row],[Date]],1)-1)</f>
        <v>16</v>
      </c>
      <c r="N915" s="58" t="str">
        <f>MID(Player_1[[#This Row],[Date]],FIND("-",Player_1[[#This Row],[Date]],1)+1,3)</f>
        <v>Mar</v>
      </c>
      <c r="O915" s="5">
        <f>DATEVALUE(Player_1[[#This Row],[Month]]&amp;" "&amp;Player_1[[#This Row],[Day]]&amp;", "&amp;Player_1[[#This Row],[Year]])</f>
        <v>42810</v>
      </c>
      <c r="P915" s="58">
        <f>COUNTIFS(A:A,Player_1[[#This Row],[Tournament]],E:E,Player_1[[#This Row],[Round]])</f>
        <v>3</v>
      </c>
      <c r="Q915" s="58" t="str">
        <f t="shared" si="14"/>
        <v>2017 DGPT - Waco Annual Charity Open presented by Dynamic Discs</v>
      </c>
      <c r="R915" s="58">
        <f>SUMIFS('Player 2 Rounds'!F:F,'Player 2 Rounds'!Q:Q,Q915,'Player 2 Rounds'!E:E,E915)</f>
        <v>0</v>
      </c>
      <c r="S915" s="58">
        <f>IF(AND(Player_1[[#This Row],[Opponent Score]]&gt;0,Player_1[[#This Row],[Opponent Score]]&gt;Player_1[[#This Row],[Score]],K:K=TRUE())=TRUE(),1,0)</f>
        <v>0</v>
      </c>
    </row>
    <row r="916" spans="1:19" x14ac:dyDescent="0.25">
      <c r="A916" s="58" t="s">
        <v>786</v>
      </c>
      <c r="B916" s="58" t="s">
        <v>9</v>
      </c>
      <c r="C916" s="58" t="s">
        <v>787</v>
      </c>
      <c r="D916" s="58" t="s">
        <v>17</v>
      </c>
      <c r="E916" s="58">
        <v>3</v>
      </c>
      <c r="F916">
        <v>57</v>
      </c>
      <c r="G916">
        <v>1033</v>
      </c>
      <c r="H916" s="58" t="s">
        <v>11</v>
      </c>
      <c r="I916" s="58" t="s">
        <v>11</v>
      </c>
      <c r="J916" s="58" t="b">
        <f>IF(COUNTIFS('Player 2 Rounds'!A:A,Player_1[[#This Row],[Tournament]],'Player 2 Rounds'!C:C,Player_1[[#This Row],[Date]])&gt;0,TRUE(),FALSE())</f>
        <v>0</v>
      </c>
      <c r="K916" s="58" t="b">
        <f>IF(COUNTIFS('Player 2 Rounds'!A:A,Player_1[[#This Row],[Tournament]],'Player 2 Rounds'!C:C,Player_1[[#This Row],[Date]],'Player 2 Rounds'!D:D,Player_1[[#This Row],[Division]])&gt;0,TRUE(),FALSE())</f>
        <v>0</v>
      </c>
      <c r="L916" s="58" t="str">
        <f>RIGHT(Player_1[[#This Row],[Date]],4)</f>
        <v>2017</v>
      </c>
      <c r="M916" s="58" t="str">
        <f>LEFT(Player_1[[#This Row],[Date]],FIND("-",Player_1[[#This Row],[Date]],1)-1)</f>
        <v>24</v>
      </c>
      <c r="N916" s="58" t="str">
        <f>MID(Player_1[[#This Row],[Date]],FIND("-",Player_1[[#This Row],[Date]],1)+1,3)</f>
        <v>Mar</v>
      </c>
      <c r="O916" s="5">
        <f>DATEVALUE(Player_1[[#This Row],[Month]]&amp;" "&amp;Player_1[[#This Row],[Day]]&amp;", "&amp;Player_1[[#This Row],[Year]])</f>
        <v>42818</v>
      </c>
      <c r="P916" s="58">
        <f>COUNTIFS(A:A,Player_1[[#This Row],[Tournament]],E:E,Player_1[[#This Row],[Round]])</f>
        <v>1</v>
      </c>
      <c r="Q916" s="58" t="str">
        <f t="shared" si="14"/>
        <v>2017 The Open at Temple</v>
      </c>
      <c r="R916" s="58">
        <f>SUMIFS('Player 2 Rounds'!F:F,'Player 2 Rounds'!Q:Q,Q916,'Player 2 Rounds'!E:E,E916)</f>
        <v>0</v>
      </c>
      <c r="S916" s="58">
        <f>IF(AND(Player_1[[#This Row],[Opponent Score]]&gt;0,Player_1[[#This Row],[Opponent Score]]&gt;Player_1[[#This Row],[Score]],K:K=TRUE())=TRUE(),1,0)</f>
        <v>0</v>
      </c>
    </row>
    <row r="917" spans="1:19" x14ac:dyDescent="0.25">
      <c r="A917" s="58" t="s">
        <v>252</v>
      </c>
      <c r="B917" s="58" t="s">
        <v>58</v>
      </c>
      <c r="C917" s="58" t="s">
        <v>253</v>
      </c>
      <c r="D917" s="58" t="s">
        <v>17</v>
      </c>
      <c r="E917" s="58">
        <v>3</v>
      </c>
      <c r="F917">
        <v>49</v>
      </c>
      <c r="G917">
        <v>1075</v>
      </c>
      <c r="H917" s="58" t="s">
        <v>11</v>
      </c>
      <c r="I917" s="58" t="s">
        <v>11</v>
      </c>
      <c r="J917" s="58" t="b">
        <f>IF(COUNTIFS('Player 2 Rounds'!A:A,Player_1[[#This Row],[Tournament]],'Player 2 Rounds'!C:C,Player_1[[#This Row],[Date]])&gt;0,TRUE(),FALSE())</f>
        <v>1</v>
      </c>
      <c r="K917" s="58" t="b">
        <f>IF(COUNTIFS('Player 2 Rounds'!A:A,Player_1[[#This Row],[Tournament]],'Player 2 Rounds'!C:C,Player_1[[#This Row],[Date]],'Player 2 Rounds'!D:D,Player_1[[#This Row],[Division]])&gt;0,TRUE(),FALSE())</f>
        <v>1</v>
      </c>
      <c r="L917" s="58" t="str">
        <f>RIGHT(Player_1[[#This Row],[Date]],4)</f>
        <v>2017</v>
      </c>
      <c r="M917" s="58" t="str">
        <f>LEFT(Player_1[[#This Row],[Date]],FIND("-",Player_1[[#This Row],[Date]],1)-1)</f>
        <v>23</v>
      </c>
      <c r="N917" s="58" t="str">
        <f>MID(Player_1[[#This Row],[Date]],FIND("-",Player_1[[#This Row],[Date]],1)+1,3)</f>
        <v>Feb</v>
      </c>
      <c r="O917" s="5">
        <f>DATEVALUE(Player_1[[#This Row],[Month]]&amp;" "&amp;Player_1[[#This Row],[Day]]&amp;", "&amp;Player_1[[#This Row],[Year]])</f>
        <v>42789</v>
      </c>
      <c r="P917" s="58">
        <f>COUNTIFS(A:A,Player_1[[#This Row],[Tournament]],E:E,Player_1[[#This Row],[Round]])</f>
        <v>1</v>
      </c>
      <c r="Q917" s="58" t="str">
        <f t="shared" si="14"/>
        <v>2017 Gentlemen's Club Challenge presented by Innova Champion Discs</v>
      </c>
      <c r="R917" s="58">
        <f>SUMIFS('Player 2 Rounds'!F:F,'Player 2 Rounds'!Q:Q,Q917,'Player 2 Rounds'!E:E,E917)</f>
        <v>50</v>
      </c>
      <c r="S917" s="58">
        <f>IF(AND(Player_1[[#This Row],[Opponent Score]]&gt;0,Player_1[[#This Row],[Opponent Score]]&gt;Player_1[[#This Row],[Score]],K:K=TRUE())=TRUE(),1,0)</f>
        <v>1</v>
      </c>
    </row>
    <row r="918" spans="1:19" x14ac:dyDescent="0.25">
      <c r="A918" s="58" t="s">
        <v>896</v>
      </c>
      <c r="B918" s="58" t="s">
        <v>508</v>
      </c>
      <c r="C918" s="58" t="s">
        <v>897</v>
      </c>
      <c r="D918" s="58" t="s">
        <v>17</v>
      </c>
      <c r="E918" s="58">
        <v>3</v>
      </c>
      <c r="F918">
        <v>49</v>
      </c>
      <c r="G918">
        <v>1050</v>
      </c>
      <c r="H918" s="58" t="s">
        <v>11</v>
      </c>
      <c r="I918" s="58" t="s">
        <v>11</v>
      </c>
      <c r="J918" s="58" t="b">
        <f>IF(COUNTIFS('Player 2 Rounds'!A:A,Player_1[[#This Row],[Tournament]],'Player 2 Rounds'!C:C,Player_1[[#This Row],[Date]])&gt;0,TRUE(),FALSE())</f>
        <v>0</v>
      </c>
      <c r="K918" s="58" t="b">
        <f>IF(COUNTIFS('Player 2 Rounds'!A:A,Player_1[[#This Row],[Tournament]],'Player 2 Rounds'!C:C,Player_1[[#This Row],[Date]],'Player 2 Rounds'!D:D,Player_1[[#This Row],[Division]])&gt;0,TRUE(),FALSE())</f>
        <v>0</v>
      </c>
      <c r="L918" s="58" t="str">
        <f>RIGHT(Player_1[[#This Row],[Date]],4)</f>
        <v>2013</v>
      </c>
      <c r="M918" s="58" t="str">
        <f>LEFT(Player_1[[#This Row],[Date]],FIND("-",Player_1[[#This Row],[Date]],1)-1)</f>
        <v>2</v>
      </c>
      <c r="N918" s="58" t="str">
        <f>MID(Player_1[[#This Row],[Date]],FIND("-",Player_1[[#This Row],[Date]],1)+1,3)</f>
        <v>Feb</v>
      </c>
      <c r="O918" s="5">
        <f>DATEVALUE(Player_1[[#This Row],[Month]]&amp;" "&amp;Player_1[[#This Row],[Day]]&amp;", "&amp;Player_1[[#This Row],[Year]])</f>
        <v>41307</v>
      </c>
      <c r="P918" s="58">
        <f>COUNTIFS(A:A,Player_1[[#This Row],[Tournament]],E:E,Player_1[[#This Row],[Round]])</f>
        <v>1</v>
      </c>
      <c r="Q918" s="58" t="str">
        <f t="shared" si="14"/>
        <v>2013 Memorial Warm-up</v>
      </c>
      <c r="R918" s="58">
        <f>SUMIFS('Player 2 Rounds'!F:F,'Player 2 Rounds'!Q:Q,Q918,'Player 2 Rounds'!E:E,E918)</f>
        <v>0</v>
      </c>
      <c r="S918" s="58">
        <f>IF(AND(Player_1[[#This Row],[Opponent Score]]&gt;0,Player_1[[#This Row],[Opponent Score]]&gt;Player_1[[#This Row],[Score]],K:K=TRUE())=TRUE(),1,0)</f>
        <v>0</v>
      </c>
    </row>
    <row r="919" spans="1:19" x14ac:dyDescent="0.25">
      <c r="A919" s="58" t="s">
        <v>782</v>
      </c>
      <c r="B919" s="58" t="s">
        <v>12</v>
      </c>
      <c r="C919" s="58" t="s">
        <v>783</v>
      </c>
      <c r="D919" s="58" t="s">
        <v>17</v>
      </c>
      <c r="E919" s="58">
        <v>3</v>
      </c>
      <c r="F919">
        <v>48</v>
      </c>
      <c r="G919">
        <v>1018</v>
      </c>
      <c r="H919" s="58" t="s">
        <v>11</v>
      </c>
      <c r="I919" s="58" t="s">
        <v>11</v>
      </c>
      <c r="J919" s="58" t="b">
        <f>IF(COUNTIFS('Player 2 Rounds'!A:A,Player_1[[#This Row],[Tournament]],'Player 2 Rounds'!C:C,Player_1[[#This Row],[Date]])&gt;0,TRUE(),FALSE())</f>
        <v>0</v>
      </c>
      <c r="K919" s="58" t="b">
        <f>IF(COUNTIFS('Player 2 Rounds'!A:A,Player_1[[#This Row],[Tournament]],'Player 2 Rounds'!C:C,Player_1[[#This Row],[Date]],'Player 2 Rounds'!D:D,Player_1[[#This Row],[Division]])&gt;0,TRUE(),FALSE())</f>
        <v>0</v>
      </c>
      <c r="L919" s="58" t="str">
        <f>RIGHT(Player_1[[#This Row],[Date]],4)</f>
        <v>2013</v>
      </c>
      <c r="M919" s="58" t="str">
        <f>LEFT(Player_1[[#This Row],[Date]],FIND("-",Player_1[[#This Row],[Date]],1)-1)</f>
        <v>12</v>
      </c>
      <c r="N919" s="58" t="str">
        <f>MID(Player_1[[#This Row],[Date]],FIND("-",Player_1[[#This Row],[Date]],1)+1,3)</f>
        <v>Jan</v>
      </c>
      <c r="O919" s="5">
        <f>DATEVALUE(Player_1[[#This Row],[Month]]&amp;" "&amp;Player_1[[#This Row],[Day]]&amp;", "&amp;Player_1[[#This Row],[Year]])</f>
        <v>41286</v>
      </c>
      <c r="P919" s="58">
        <f>COUNTIFS(A:A,Player_1[[#This Row],[Tournament]],E:E,Player_1[[#This Row],[Round]])</f>
        <v>1</v>
      </c>
      <c r="Q919" s="58" t="str">
        <f t="shared" si="14"/>
        <v>Tocobaga Games 2013</v>
      </c>
      <c r="R919" s="58">
        <f>SUMIFS('Player 2 Rounds'!F:F,'Player 2 Rounds'!Q:Q,Q919,'Player 2 Rounds'!E:E,E919)</f>
        <v>0</v>
      </c>
      <c r="S919" s="58">
        <f>IF(AND(Player_1[[#This Row],[Opponent Score]]&gt;0,Player_1[[#This Row],[Opponent Score]]&gt;Player_1[[#This Row],[Score]],K:K=TRUE())=TRUE(),1,0)</f>
        <v>0</v>
      </c>
    </row>
    <row r="920" spans="1:19" x14ac:dyDescent="0.25">
      <c r="A920" s="58" t="s">
        <v>157</v>
      </c>
      <c r="B920" s="58" t="s">
        <v>9</v>
      </c>
      <c r="C920" s="58" t="s">
        <v>509</v>
      </c>
      <c r="D920" s="58" t="s">
        <v>17</v>
      </c>
      <c r="E920" s="58">
        <v>3</v>
      </c>
      <c r="F920">
        <v>71</v>
      </c>
      <c r="G920">
        <v>973</v>
      </c>
      <c r="H920" s="58" t="s">
        <v>11</v>
      </c>
      <c r="I920" s="58" t="s">
        <v>11</v>
      </c>
      <c r="J920" s="58" t="b">
        <f>IF(COUNTIFS('Player 2 Rounds'!A:A,Player_1[[#This Row],[Tournament]],'Player 2 Rounds'!C:C,Player_1[[#This Row],[Date]])&gt;0,TRUE(),FALSE())</f>
        <v>1</v>
      </c>
      <c r="K920" s="58" t="b">
        <f>IF(COUNTIFS('Player 2 Rounds'!A:A,Player_1[[#This Row],[Tournament]],'Player 2 Rounds'!C:C,Player_1[[#This Row],[Date]],'Player 2 Rounds'!D:D,Player_1[[#This Row],[Division]])&gt;0,TRUE(),FALSE())</f>
        <v>1</v>
      </c>
      <c r="L920" s="58" t="str">
        <f>RIGHT(Player_1[[#This Row],[Date]],4)</f>
        <v>2013</v>
      </c>
      <c r="M920" s="58" t="str">
        <f>LEFT(Player_1[[#This Row],[Date]],FIND("-",Player_1[[#This Row],[Date]],1)-1)</f>
        <v>12</v>
      </c>
      <c r="N920" s="58" t="str">
        <f>MID(Player_1[[#This Row],[Date]],FIND("-",Player_1[[#This Row],[Date]],1)+1,3)</f>
        <v>Apr</v>
      </c>
      <c r="O920" s="5">
        <f>DATEVALUE(Player_1[[#This Row],[Month]]&amp;" "&amp;Player_1[[#This Row],[Day]]&amp;", "&amp;Player_1[[#This Row],[Year]])</f>
        <v>41376</v>
      </c>
      <c r="P920" s="58">
        <f>COUNTIFS(A:A,Player_1[[#This Row],[Tournament]],E:E,Player_1[[#This Row],[Round]])</f>
        <v>3</v>
      </c>
      <c r="Q920" s="58" t="str">
        <f t="shared" si="14"/>
        <v>2013 Dynamic Discs Glass Blown Open sponsored by Latitude 64</v>
      </c>
      <c r="R920" s="58">
        <f>SUMIFS('Player 2 Rounds'!F:F,'Player 2 Rounds'!Q:Q,Q920,'Player 2 Rounds'!E:E,E920)</f>
        <v>57</v>
      </c>
      <c r="S920" s="58">
        <f>IF(AND(Player_1[[#This Row],[Opponent Score]]&gt;0,Player_1[[#This Row],[Opponent Score]]&gt;Player_1[[#This Row],[Score]],K:K=TRUE())=TRUE(),1,0)</f>
        <v>0</v>
      </c>
    </row>
    <row r="921" spans="1:19" x14ac:dyDescent="0.25">
      <c r="A921" s="58" t="s">
        <v>750</v>
      </c>
      <c r="B921" s="58" t="s">
        <v>9</v>
      </c>
      <c r="C921" s="58" t="s">
        <v>513</v>
      </c>
      <c r="D921" s="58" t="s">
        <v>17</v>
      </c>
      <c r="E921" s="58">
        <v>3</v>
      </c>
      <c r="F921">
        <v>49</v>
      </c>
      <c r="G921">
        <v>1055</v>
      </c>
      <c r="H921" s="58" t="s">
        <v>11</v>
      </c>
      <c r="I921" s="58" t="s">
        <v>11</v>
      </c>
      <c r="J921" s="58" t="b">
        <f>IF(COUNTIFS('Player 2 Rounds'!A:A,Player_1[[#This Row],[Tournament]],'Player 2 Rounds'!C:C,Player_1[[#This Row],[Date]])&gt;0,TRUE(),FALSE())</f>
        <v>0</v>
      </c>
      <c r="K921" s="58" t="b">
        <f>IF(COUNTIFS('Player 2 Rounds'!A:A,Player_1[[#This Row],[Tournament]],'Player 2 Rounds'!C:C,Player_1[[#This Row],[Date]],'Player 2 Rounds'!D:D,Player_1[[#This Row],[Division]])&gt;0,TRUE(),FALSE())</f>
        <v>0</v>
      </c>
      <c r="L921" s="58" t="str">
        <f>RIGHT(Player_1[[#This Row],[Date]],4)</f>
        <v>2013</v>
      </c>
      <c r="M921" s="58" t="str">
        <f>LEFT(Player_1[[#This Row],[Date]],FIND("-",Player_1[[#This Row],[Date]],1)-1)</f>
        <v>25</v>
      </c>
      <c r="N921" s="58" t="str">
        <f>MID(Player_1[[#This Row],[Date]],FIND("-",Player_1[[#This Row],[Date]],1)+1,3)</f>
        <v>May</v>
      </c>
      <c r="O921" s="5">
        <f>DATEVALUE(Player_1[[#This Row],[Month]]&amp;" "&amp;Player_1[[#This Row],[Day]]&amp;", "&amp;Player_1[[#This Row],[Year]])</f>
        <v>41419</v>
      </c>
      <c r="P921" s="58">
        <f>COUNTIFS(A:A,Player_1[[#This Row],[Tournament]],E:E,Player_1[[#This Row],[Round]])</f>
        <v>2</v>
      </c>
      <c r="Q921" s="58" t="str">
        <f t="shared" si="14"/>
        <v>2013 Two Days in May</v>
      </c>
      <c r="R921" s="58">
        <f>SUMIFS('Player 2 Rounds'!F:F,'Player 2 Rounds'!Q:Q,Q921,'Player 2 Rounds'!E:E,E921)</f>
        <v>0</v>
      </c>
      <c r="S921" s="58">
        <f>IF(AND(Player_1[[#This Row],[Opponent Score]]&gt;0,Player_1[[#This Row],[Opponent Score]]&gt;Player_1[[#This Row],[Score]],K:K=TRUE())=TRUE(),1,0)</f>
        <v>0</v>
      </c>
    </row>
    <row r="922" spans="1:19" x14ac:dyDescent="0.25">
      <c r="A922" s="58" t="s">
        <v>458</v>
      </c>
      <c r="B922" s="58" t="s">
        <v>13</v>
      </c>
      <c r="C922" s="58" t="s">
        <v>459</v>
      </c>
      <c r="D922" s="58" t="s">
        <v>17</v>
      </c>
      <c r="E922" s="58">
        <v>3</v>
      </c>
      <c r="F922">
        <v>56</v>
      </c>
      <c r="G922">
        <v>1046</v>
      </c>
      <c r="H922" s="58" t="s">
        <v>11</v>
      </c>
      <c r="I922" s="58" t="s">
        <v>11</v>
      </c>
      <c r="J922" s="58" t="b">
        <f>IF(COUNTIFS('Player 2 Rounds'!A:A,Player_1[[#This Row],[Tournament]],'Player 2 Rounds'!C:C,Player_1[[#This Row],[Date]])&gt;0,TRUE(),FALSE())</f>
        <v>1</v>
      </c>
      <c r="K922" s="58" t="b">
        <f>IF(COUNTIFS('Player 2 Rounds'!A:A,Player_1[[#This Row],[Tournament]],'Player 2 Rounds'!C:C,Player_1[[#This Row],[Date]],'Player 2 Rounds'!D:D,Player_1[[#This Row],[Division]])&gt;0,TRUE(),FALSE())</f>
        <v>1</v>
      </c>
      <c r="L922" s="58" t="str">
        <f>RIGHT(Player_1[[#This Row],[Date]],4)</f>
        <v>2016</v>
      </c>
      <c r="M922" s="58" t="str">
        <f>LEFT(Player_1[[#This Row],[Date]],FIND("-",Player_1[[#This Row],[Date]],1)-1)</f>
        <v>21</v>
      </c>
      <c r="N922" s="58" t="str">
        <f>MID(Player_1[[#This Row],[Date]],FIND("-",Player_1[[#This Row],[Date]],1)+1,3)</f>
        <v>Jul</v>
      </c>
      <c r="O922" s="5">
        <f>DATEVALUE(Player_1[[#This Row],[Month]]&amp;" "&amp;Player_1[[#This Row],[Day]]&amp;", "&amp;Player_1[[#This Row],[Year]])</f>
        <v>42572</v>
      </c>
      <c r="P922" s="58">
        <f>COUNTIFS(A:A,Player_1[[#This Row],[Tournament]],E:E,Player_1[[#This Row],[Round]])</f>
        <v>1</v>
      </c>
      <c r="Q922" s="58" t="str">
        <f t="shared" si="14"/>
        <v>2016 European Masters - Disc Golf World Tour #4</v>
      </c>
      <c r="R922" s="58">
        <f>SUMIFS('Player 2 Rounds'!F:F,'Player 2 Rounds'!Q:Q,Q922,'Player 2 Rounds'!E:E,E922)</f>
        <v>53</v>
      </c>
      <c r="S922" s="58">
        <f>IF(AND(Player_1[[#This Row],[Opponent Score]]&gt;0,Player_1[[#This Row],[Opponent Score]]&gt;Player_1[[#This Row],[Score]],K:K=TRUE())=TRUE(),1,0)</f>
        <v>0</v>
      </c>
    </row>
    <row r="923" spans="1:19" x14ac:dyDescent="0.25">
      <c r="A923" s="58" t="s">
        <v>464</v>
      </c>
      <c r="B923" s="58" t="s">
        <v>9</v>
      </c>
      <c r="C923" s="58" t="s">
        <v>465</v>
      </c>
      <c r="D923" s="58" t="s">
        <v>17</v>
      </c>
      <c r="E923" s="58">
        <v>3</v>
      </c>
      <c r="F923">
        <v>60</v>
      </c>
      <c r="G923">
        <v>1058</v>
      </c>
      <c r="H923" s="58" t="s">
        <v>11</v>
      </c>
      <c r="I923" s="58" t="s">
        <v>11</v>
      </c>
      <c r="J923" s="58" t="b">
        <f>IF(COUNTIFS('Player 2 Rounds'!A:A,Player_1[[#This Row],[Tournament]],'Player 2 Rounds'!C:C,Player_1[[#This Row],[Date]])&gt;0,TRUE(),FALSE())</f>
        <v>1</v>
      </c>
      <c r="K923" s="58" t="b">
        <f>IF(COUNTIFS('Player 2 Rounds'!A:A,Player_1[[#This Row],[Tournament]],'Player 2 Rounds'!C:C,Player_1[[#This Row],[Date]],'Player 2 Rounds'!D:D,Player_1[[#This Row],[Division]])&gt;0,TRUE(),FALSE())</f>
        <v>1</v>
      </c>
      <c r="L923" s="58" t="str">
        <f>RIGHT(Player_1[[#This Row],[Date]],4)</f>
        <v>2016</v>
      </c>
      <c r="M923" s="58" t="str">
        <f>LEFT(Player_1[[#This Row],[Date]],FIND("-",Player_1[[#This Row],[Date]],1)-1)</f>
        <v>29</v>
      </c>
      <c r="N923" s="58" t="str">
        <f>MID(Player_1[[#This Row],[Date]],FIND("-",Player_1[[#This Row],[Date]],1)+1,3)</f>
        <v>Jul</v>
      </c>
      <c r="O923" s="5">
        <f>DATEVALUE(Player_1[[#This Row],[Month]]&amp;" "&amp;Player_1[[#This Row],[Day]]&amp;", "&amp;Player_1[[#This Row],[Year]])</f>
        <v>42580</v>
      </c>
      <c r="P923" s="58">
        <f>COUNTIFS(A:A,Player_1[[#This Row],[Tournament]],E:E,Player_1[[#This Row],[Round]])</f>
        <v>1</v>
      </c>
      <c r="Q923" s="58" t="str">
        <f t="shared" si="14"/>
        <v>2016 The Majestic</v>
      </c>
      <c r="R923" s="58">
        <f>SUMIFS('Player 2 Rounds'!F:F,'Player 2 Rounds'!Q:Q,Q923,'Player 2 Rounds'!E:E,E923)</f>
        <v>66</v>
      </c>
      <c r="S923" s="58">
        <f>IF(AND(Player_1[[#This Row],[Opponent Score]]&gt;0,Player_1[[#This Row],[Opponent Score]]&gt;Player_1[[#This Row],[Score]],K:K=TRUE())=TRUE(),1,0)</f>
        <v>1</v>
      </c>
    </row>
    <row r="924" spans="1:19" x14ac:dyDescent="0.25">
      <c r="A924" s="58" t="s">
        <v>886</v>
      </c>
      <c r="B924" s="58" t="s">
        <v>9</v>
      </c>
      <c r="C924" s="58" t="s">
        <v>887</v>
      </c>
      <c r="D924" s="58" t="s">
        <v>17</v>
      </c>
      <c r="E924" s="58">
        <v>3</v>
      </c>
      <c r="F924">
        <v>56</v>
      </c>
      <c r="G924">
        <v>1061</v>
      </c>
      <c r="H924" s="58" t="s">
        <v>11</v>
      </c>
      <c r="I924" s="58" t="s">
        <v>11</v>
      </c>
      <c r="J924" s="58" t="b">
        <f>IF(COUNTIFS('Player 2 Rounds'!A:A,Player_1[[#This Row],[Tournament]],'Player 2 Rounds'!C:C,Player_1[[#This Row],[Date]])&gt;0,TRUE(),FALSE())</f>
        <v>0</v>
      </c>
      <c r="K924" s="58" t="b">
        <f>IF(COUNTIFS('Player 2 Rounds'!A:A,Player_1[[#This Row],[Tournament]],'Player 2 Rounds'!C:C,Player_1[[#This Row],[Date]],'Player 2 Rounds'!D:D,Player_1[[#This Row],[Division]])&gt;0,TRUE(),FALSE())</f>
        <v>0</v>
      </c>
      <c r="L924" s="58" t="str">
        <f>RIGHT(Player_1[[#This Row],[Date]],4)</f>
        <v>2016</v>
      </c>
      <c r="M924" s="58" t="str">
        <f>LEFT(Player_1[[#This Row],[Date]],FIND("-",Player_1[[#This Row],[Date]],1)-1)</f>
        <v>8</v>
      </c>
      <c r="N924" s="58" t="str">
        <f>MID(Player_1[[#This Row],[Date]],FIND("-",Player_1[[#This Row],[Date]],1)+1,3)</f>
        <v>Jul</v>
      </c>
      <c r="O924" s="5">
        <f>DATEVALUE(Player_1[[#This Row],[Month]]&amp;" "&amp;Player_1[[#This Row],[Day]]&amp;", "&amp;Player_1[[#This Row],[Year]])</f>
        <v>42559</v>
      </c>
      <c r="P924" s="58">
        <f>COUNTIFS(A:A,Player_1[[#This Row],[Tournament]],E:E,Player_1[[#This Row],[Round]])</f>
        <v>1</v>
      </c>
      <c r="Q924" s="58" t="str">
        <f t="shared" si="14"/>
        <v>2016 Legacy Discs Silver Cup XVI Pro Tour presented by Rollin' Ridge</v>
      </c>
      <c r="R924" s="58">
        <f>SUMIFS('Player 2 Rounds'!F:F,'Player 2 Rounds'!Q:Q,Q924,'Player 2 Rounds'!E:E,E924)</f>
        <v>0</v>
      </c>
      <c r="S924" s="58">
        <f>IF(AND(Player_1[[#This Row],[Opponent Score]]&gt;0,Player_1[[#This Row],[Opponent Score]]&gt;Player_1[[#This Row],[Score]],K:K=TRUE())=TRUE(),1,0)</f>
        <v>0</v>
      </c>
    </row>
    <row r="925" spans="1:19" x14ac:dyDescent="0.25">
      <c r="A925" s="58" t="s">
        <v>191</v>
      </c>
      <c r="B925" s="58" t="s">
        <v>58</v>
      </c>
      <c r="C925" s="58" t="s">
        <v>510</v>
      </c>
      <c r="D925" s="58" t="s">
        <v>17</v>
      </c>
      <c r="E925" s="58">
        <v>3</v>
      </c>
      <c r="F925">
        <v>53</v>
      </c>
      <c r="G925">
        <v>1051</v>
      </c>
      <c r="H925" s="58" t="s">
        <v>11</v>
      </c>
      <c r="I925" s="58" t="s">
        <v>11</v>
      </c>
      <c r="J925" s="58" t="b">
        <f>IF(COUNTIFS('Player 2 Rounds'!A:A,Player_1[[#This Row],[Tournament]],'Player 2 Rounds'!C:C,Player_1[[#This Row],[Date]])&gt;0,TRUE(),FALSE())</f>
        <v>1</v>
      </c>
      <c r="K925" s="58" t="b">
        <f>IF(COUNTIFS('Player 2 Rounds'!A:A,Player_1[[#This Row],[Tournament]],'Player 2 Rounds'!C:C,Player_1[[#This Row],[Date]],'Player 2 Rounds'!D:D,Player_1[[#This Row],[Division]])&gt;0,TRUE(),FALSE())</f>
        <v>1</v>
      </c>
      <c r="L925" s="58" t="str">
        <f>RIGHT(Player_1[[#This Row],[Date]],4)</f>
        <v>2013</v>
      </c>
      <c r="M925" s="58" t="str">
        <f>LEFT(Player_1[[#This Row],[Date]],FIND("-",Player_1[[#This Row],[Date]],1)-1)</f>
        <v>31</v>
      </c>
      <c r="N925" s="58" t="str">
        <f>MID(Player_1[[#This Row],[Date]],FIND("-",Player_1[[#This Row],[Date]],1)+1,3)</f>
        <v>May</v>
      </c>
      <c r="O925" s="5">
        <f>DATEVALUE(Player_1[[#This Row],[Month]]&amp;" "&amp;Player_1[[#This Row],[Day]]&amp;", "&amp;Player_1[[#This Row],[Year]])</f>
        <v>41425</v>
      </c>
      <c r="P925" s="58">
        <f>COUNTIFS(A:A,Player_1[[#This Row],[Tournament]],E:E,Player_1[[#This Row],[Round]])</f>
        <v>1</v>
      </c>
      <c r="Q925" s="58" t="str">
        <f t="shared" si="14"/>
        <v>2013 Discraft Great Lakes Open</v>
      </c>
      <c r="R925" s="58">
        <f>SUMIFS('Player 2 Rounds'!F:F,'Player 2 Rounds'!Q:Q,Q925,'Player 2 Rounds'!E:E,E925)</f>
        <v>55</v>
      </c>
      <c r="S925" s="58">
        <f>IF(AND(Player_1[[#This Row],[Opponent Score]]&gt;0,Player_1[[#This Row],[Opponent Score]]&gt;Player_1[[#This Row],[Score]],K:K=TRUE())=TRUE(),1,0)</f>
        <v>1</v>
      </c>
    </row>
    <row r="926" spans="1:19" x14ac:dyDescent="0.25">
      <c r="A926" s="58" t="s">
        <v>888</v>
      </c>
      <c r="B926" s="58" t="s">
        <v>9</v>
      </c>
      <c r="C926" s="58" t="s">
        <v>889</v>
      </c>
      <c r="D926" s="58" t="s">
        <v>17</v>
      </c>
      <c r="E926" s="58">
        <v>3</v>
      </c>
      <c r="F926">
        <v>60</v>
      </c>
      <c r="G926">
        <v>1030</v>
      </c>
      <c r="H926" s="58" t="s">
        <v>11</v>
      </c>
      <c r="I926" s="58" t="s">
        <v>11</v>
      </c>
      <c r="J926" s="58" t="b">
        <f>IF(COUNTIFS('Player 2 Rounds'!A:A,Player_1[[#This Row],[Tournament]],'Player 2 Rounds'!C:C,Player_1[[#This Row],[Date]])&gt;0,TRUE(),FALSE())</f>
        <v>0</v>
      </c>
      <c r="K926" s="58" t="b">
        <f>IF(COUNTIFS('Player 2 Rounds'!A:A,Player_1[[#This Row],[Tournament]],'Player 2 Rounds'!C:C,Player_1[[#This Row],[Date]],'Player 2 Rounds'!D:D,Player_1[[#This Row],[Division]])&gt;0,TRUE(),FALSE())</f>
        <v>0</v>
      </c>
      <c r="L926" s="58" t="str">
        <f>RIGHT(Player_1[[#This Row],[Date]],4)</f>
        <v>2016</v>
      </c>
      <c r="M926" s="58" t="str">
        <f>LEFT(Player_1[[#This Row],[Date]],FIND("-",Player_1[[#This Row],[Date]],1)-1)</f>
        <v>15</v>
      </c>
      <c r="N926" s="58" t="str">
        <f>MID(Player_1[[#This Row],[Date]],FIND("-",Player_1[[#This Row],[Date]],1)+1,3)</f>
        <v>Jul</v>
      </c>
      <c r="O926" s="5">
        <f>DATEVALUE(Player_1[[#This Row],[Month]]&amp;" "&amp;Player_1[[#This Row],[Day]]&amp;", "&amp;Player_1[[#This Row],[Year]])</f>
        <v>42566</v>
      </c>
      <c r="P926" s="58">
        <f>COUNTIFS(A:A,Player_1[[#This Row],[Tournament]],E:E,Player_1[[#This Row],[Round]])</f>
        <v>1</v>
      </c>
      <c r="Q926" s="58" t="str">
        <f t="shared" si="14"/>
        <v>2016 EuroTour #5 - Estonian Open</v>
      </c>
      <c r="R926" s="58">
        <f>SUMIFS('Player 2 Rounds'!F:F,'Player 2 Rounds'!Q:Q,Q926,'Player 2 Rounds'!E:E,E926)</f>
        <v>0</v>
      </c>
      <c r="S926" s="58">
        <f>IF(AND(Player_1[[#This Row],[Opponent Score]]&gt;0,Player_1[[#This Row],[Opponent Score]]&gt;Player_1[[#This Row],[Score]],K:K=TRUE())=TRUE(),1,0)</f>
        <v>0</v>
      </c>
    </row>
    <row r="927" spans="1:19" x14ac:dyDescent="0.25">
      <c r="A927" s="58" t="s">
        <v>79</v>
      </c>
      <c r="B927" s="58" t="s">
        <v>58</v>
      </c>
      <c r="C927" s="58" t="s">
        <v>80</v>
      </c>
      <c r="D927" s="58" t="s">
        <v>17</v>
      </c>
      <c r="E927" s="58">
        <v>3</v>
      </c>
      <c r="F927">
        <v>67</v>
      </c>
      <c r="G927">
        <v>1044</v>
      </c>
      <c r="H927" s="58" t="s">
        <v>11</v>
      </c>
      <c r="I927" s="58" t="s">
        <v>11</v>
      </c>
      <c r="J927" s="58" t="b">
        <f>IF(COUNTIFS('Player 2 Rounds'!A:A,Player_1[[#This Row],[Tournament]],'Player 2 Rounds'!C:C,Player_1[[#This Row],[Date]])&gt;0,TRUE(),FALSE())</f>
        <v>1</v>
      </c>
      <c r="K927" s="58" t="b">
        <f>IF(COUNTIFS('Player 2 Rounds'!A:A,Player_1[[#This Row],[Tournament]],'Player 2 Rounds'!C:C,Player_1[[#This Row],[Date]],'Player 2 Rounds'!D:D,Player_1[[#This Row],[Division]])&gt;0,TRUE(),FALSE())</f>
        <v>1</v>
      </c>
      <c r="L927" s="58" t="str">
        <f>RIGHT(Player_1[[#This Row],[Date]],4)</f>
        <v>2013</v>
      </c>
      <c r="M927" s="58" t="str">
        <f>LEFT(Player_1[[#This Row],[Date]],FIND("-",Player_1[[#This Row],[Date]],1)-1)</f>
        <v>26</v>
      </c>
      <c r="N927" s="58" t="str">
        <f>MID(Player_1[[#This Row],[Date]],FIND("-",Player_1[[#This Row],[Date]],1)+1,3)</f>
        <v>Apr</v>
      </c>
      <c r="O927" s="5">
        <f>DATEVALUE(Player_1[[#This Row],[Month]]&amp;" "&amp;Player_1[[#This Row],[Day]]&amp;", "&amp;Player_1[[#This Row],[Year]])</f>
        <v>41390</v>
      </c>
      <c r="P927" s="58">
        <f>COUNTIFS(A:A,Player_1[[#This Row],[Tournament]],E:E,Player_1[[#This Row],[Round]])</f>
        <v>1</v>
      </c>
      <c r="Q927" s="58" t="str">
        <f t="shared" si="14"/>
        <v>2013 28th Annual "Steady" Ed Memorial Masters Cup - presented by DGA</v>
      </c>
      <c r="R927" s="58">
        <f>SUMIFS('Player 2 Rounds'!F:F,'Player 2 Rounds'!Q:Q,Q927,'Player 2 Rounds'!E:E,E927)</f>
        <v>64</v>
      </c>
      <c r="S927" s="58">
        <f>IF(AND(Player_1[[#This Row],[Opponent Score]]&gt;0,Player_1[[#This Row],[Opponent Score]]&gt;Player_1[[#This Row],[Score]],K:K=TRUE())=TRUE(),1,0)</f>
        <v>0</v>
      </c>
    </row>
    <row r="928" spans="1:19" x14ac:dyDescent="0.25">
      <c r="A928" s="58" t="s">
        <v>884</v>
      </c>
      <c r="B928" s="58" t="s">
        <v>14</v>
      </c>
      <c r="C928" s="58" t="s">
        <v>885</v>
      </c>
      <c r="D928" s="58" t="s">
        <v>17</v>
      </c>
      <c r="E928" s="58">
        <v>3</v>
      </c>
      <c r="F928">
        <v>61</v>
      </c>
      <c r="G928">
        <v>1039</v>
      </c>
      <c r="H928" s="58" t="s">
        <v>11</v>
      </c>
      <c r="I928" s="58" t="s">
        <v>11</v>
      </c>
      <c r="J928" s="58" t="b">
        <f>IF(COUNTIFS('Player 2 Rounds'!A:A,Player_1[[#This Row],[Tournament]],'Player 2 Rounds'!C:C,Player_1[[#This Row],[Date]])&gt;0,TRUE(),FALSE())</f>
        <v>0</v>
      </c>
      <c r="K928" s="58" t="b">
        <f>IF(COUNTIFS('Player 2 Rounds'!A:A,Player_1[[#This Row],[Tournament]],'Player 2 Rounds'!C:C,Player_1[[#This Row],[Date]],'Player 2 Rounds'!D:D,Player_1[[#This Row],[Division]])&gt;0,TRUE(),FALSE())</f>
        <v>0</v>
      </c>
      <c r="L928" s="58" t="str">
        <f>RIGHT(Player_1[[#This Row],[Date]],4)</f>
        <v>2013</v>
      </c>
      <c r="M928" s="58" t="str">
        <f>LEFT(Player_1[[#This Row],[Date]],FIND("-",Player_1[[#This Row],[Date]],1)-1)</f>
        <v>20</v>
      </c>
      <c r="N928" s="58" t="str">
        <f>MID(Player_1[[#This Row],[Date]],FIND("-",Player_1[[#This Row],[Date]],1)+1,3)</f>
        <v>Apr</v>
      </c>
      <c r="O928" s="5">
        <f>DATEVALUE(Player_1[[#This Row],[Month]]&amp;" "&amp;Player_1[[#This Row],[Day]]&amp;", "&amp;Player_1[[#This Row],[Year]])</f>
        <v>41384</v>
      </c>
      <c r="P928" s="58">
        <f>COUNTIFS(A:A,Player_1[[#This Row],[Tournament]],E:E,Player_1[[#This Row],[Round]])</f>
        <v>4</v>
      </c>
      <c r="Q928" s="58" t="str">
        <f t="shared" si="14"/>
        <v>2013 Ironwood Open at Moraine State Park</v>
      </c>
      <c r="R928" s="58">
        <f>SUMIFS('Player 2 Rounds'!F:F,'Player 2 Rounds'!Q:Q,Q928,'Player 2 Rounds'!E:E,E928)</f>
        <v>0</v>
      </c>
      <c r="S928" s="58">
        <f>IF(AND(Player_1[[#This Row],[Opponent Score]]&gt;0,Player_1[[#This Row],[Opponent Score]]&gt;Player_1[[#This Row],[Score]],K:K=TRUE())=TRUE(),1,0)</f>
        <v>0</v>
      </c>
    </row>
    <row r="929" spans="1:19" x14ac:dyDescent="0.25">
      <c r="A929" s="58" t="s">
        <v>498</v>
      </c>
      <c r="B929" s="58" t="s">
        <v>58</v>
      </c>
      <c r="C929" s="58" t="s">
        <v>499</v>
      </c>
      <c r="D929" s="58" t="s">
        <v>17</v>
      </c>
      <c r="E929" s="58">
        <v>3</v>
      </c>
      <c r="F929">
        <v>76</v>
      </c>
      <c r="G929">
        <v>1012</v>
      </c>
      <c r="H929" s="58" t="s">
        <v>11</v>
      </c>
      <c r="I929" s="58" t="s">
        <v>11</v>
      </c>
      <c r="J929" s="58" t="b">
        <f>IF(COUNTIFS('Player 2 Rounds'!A:A,Player_1[[#This Row],[Tournament]],'Player 2 Rounds'!C:C,Player_1[[#This Row],[Date]])&gt;0,TRUE(),FALSE())</f>
        <v>1</v>
      </c>
      <c r="K929" s="58" t="b">
        <f>IF(COUNTIFS('Player 2 Rounds'!A:A,Player_1[[#This Row],[Tournament]],'Player 2 Rounds'!C:C,Player_1[[#This Row],[Date]],'Player 2 Rounds'!D:D,Player_1[[#This Row],[Division]])&gt;0,TRUE(),FALSE())</f>
        <v>1</v>
      </c>
      <c r="L929" s="58" t="str">
        <f>RIGHT(Player_1[[#This Row],[Date]],4)</f>
        <v>2016</v>
      </c>
      <c r="M929" s="58" t="str">
        <f>LEFT(Player_1[[#This Row],[Date]],FIND("-",Player_1[[#This Row],[Date]],1)-1)</f>
        <v>26</v>
      </c>
      <c r="N929" s="58" t="str">
        <f>MID(Player_1[[#This Row],[Date]],FIND("-",Player_1[[#This Row],[Date]],1)+1,3)</f>
        <v>Aug</v>
      </c>
      <c r="O929" s="5">
        <f>DATEVALUE(Player_1[[#This Row],[Month]]&amp;" "&amp;Player_1[[#This Row],[Day]]&amp;", "&amp;Player_1[[#This Row],[Year]])</f>
        <v>42608</v>
      </c>
      <c r="P929" s="58">
        <f>COUNTIFS(A:A,Player_1[[#This Row],[Tournament]],E:E,Player_1[[#This Row],[Round]])</f>
        <v>1</v>
      </c>
      <c r="Q929" s="58" t="str">
        <f t="shared" si="14"/>
        <v>2016 The 20th Annual Brent Hambrick Memorial Open Presented by Discraft</v>
      </c>
      <c r="R929" s="58">
        <f>SUMIFS('Player 2 Rounds'!F:F,'Player 2 Rounds'!Q:Q,Q929,'Player 2 Rounds'!E:E,E929)</f>
        <v>66</v>
      </c>
      <c r="S929" s="58">
        <f>IF(AND(Player_1[[#This Row],[Opponent Score]]&gt;0,Player_1[[#This Row],[Opponent Score]]&gt;Player_1[[#This Row],[Score]],K:K=TRUE())=TRUE(),1,0)</f>
        <v>0</v>
      </c>
    </row>
    <row r="930" spans="1:19" x14ac:dyDescent="0.25">
      <c r="A930" s="58" t="s">
        <v>165</v>
      </c>
      <c r="B930" s="58" t="s">
        <v>13</v>
      </c>
      <c r="C930" s="58" t="s">
        <v>166</v>
      </c>
      <c r="D930" s="58" t="s">
        <v>17</v>
      </c>
      <c r="E930" s="58">
        <v>3</v>
      </c>
      <c r="F930">
        <v>51</v>
      </c>
      <c r="G930">
        <v>1083</v>
      </c>
      <c r="H930" s="58" t="s">
        <v>11</v>
      </c>
      <c r="I930" s="58" t="s">
        <v>11</v>
      </c>
      <c r="J930" s="58" t="b">
        <f>IF(COUNTIFS('Player 2 Rounds'!A:A,Player_1[[#This Row],[Tournament]],'Player 2 Rounds'!C:C,Player_1[[#This Row],[Date]])&gt;0,TRUE(),FALSE())</f>
        <v>1</v>
      </c>
      <c r="K930" s="58" t="b">
        <f>IF(COUNTIFS('Player 2 Rounds'!A:A,Player_1[[#This Row],[Tournament]],'Player 2 Rounds'!C:C,Player_1[[#This Row],[Date]],'Player 2 Rounds'!D:D,Player_1[[#This Row],[Division]])&gt;0,TRUE(),FALSE())</f>
        <v>1</v>
      </c>
      <c r="L930" s="58" t="str">
        <f>RIGHT(Player_1[[#This Row],[Date]],4)</f>
        <v>2016</v>
      </c>
      <c r="M930" s="58" t="str">
        <f>LEFT(Player_1[[#This Row],[Date]],FIND("-",Player_1[[#This Row],[Date]],1)-1)</f>
        <v>6</v>
      </c>
      <c r="N930" s="58" t="str">
        <f>MID(Player_1[[#This Row],[Date]],FIND("-",Player_1[[#This Row],[Date]],1)+1,3)</f>
        <v>Aug</v>
      </c>
      <c r="O930" s="5">
        <f>DATEVALUE(Player_1[[#This Row],[Month]]&amp;" "&amp;Player_1[[#This Row],[Day]]&amp;", "&amp;Player_1[[#This Row],[Year]])</f>
        <v>42588</v>
      </c>
      <c r="P930" s="58">
        <f>COUNTIFS(A:A,Player_1[[#This Row],[Tournament]],E:E,Player_1[[#This Row],[Round]])</f>
        <v>1</v>
      </c>
      <c r="Q930" s="58" t="str">
        <f t="shared" si="14"/>
        <v>2016 PDGA Professional Disc Golf World Championships presented by Dynamic Discs</v>
      </c>
      <c r="R930" s="58">
        <f>SUMIFS('Player 2 Rounds'!F:F,'Player 2 Rounds'!Q:Q,Q930,'Player 2 Rounds'!E:E,E930)</f>
        <v>55</v>
      </c>
      <c r="S930" s="58">
        <f>IF(AND(Player_1[[#This Row],[Opponent Score]]&gt;0,Player_1[[#This Row],[Opponent Score]]&gt;Player_1[[#This Row],[Score]],K:K=TRUE())=TRUE(),1,0)</f>
        <v>1</v>
      </c>
    </row>
    <row r="931" spans="1:19" x14ac:dyDescent="0.25">
      <c r="A931" s="58" t="s">
        <v>68</v>
      </c>
      <c r="B931" s="58" t="s">
        <v>58</v>
      </c>
      <c r="C931" s="58" t="s">
        <v>69</v>
      </c>
      <c r="D931" s="58" t="s">
        <v>17</v>
      </c>
      <c r="E931" s="58">
        <v>3</v>
      </c>
      <c r="F931">
        <v>55</v>
      </c>
      <c r="G931">
        <v>1043</v>
      </c>
      <c r="H931" s="58" t="s">
        <v>11</v>
      </c>
      <c r="I931" s="58" t="s">
        <v>11</v>
      </c>
      <c r="J931" s="58" t="b">
        <f>IF(COUNTIFS('Player 2 Rounds'!A:A,Player_1[[#This Row],[Tournament]],'Player 2 Rounds'!C:C,Player_1[[#This Row],[Date]])&gt;0,TRUE(),FALSE())</f>
        <v>0</v>
      </c>
      <c r="K931" s="58" t="b">
        <f>IF(COUNTIFS('Player 2 Rounds'!A:A,Player_1[[#This Row],[Tournament]],'Player 2 Rounds'!C:C,Player_1[[#This Row],[Date]],'Player 2 Rounds'!D:D,Player_1[[#This Row],[Division]])&gt;0,TRUE(),FALSE())</f>
        <v>0</v>
      </c>
      <c r="L931" s="58" t="str">
        <f>RIGHT(Player_1[[#This Row],[Date]],4)</f>
        <v>2013</v>
      </c>
      <c r="M931" s="58" t="str">
        <f>LEFT(Player_1[[#This Row],[Date]],FIND("-",Player_1[[#This Row],[Date]],1)-1)</f>
        <v>3</v>
      </c>
      <c r="N931" s="58" t="str">
        <f>MID(Player_1[[#This Row],[Date]],FIND("-",Player_1[[#This Row],[Date]],1)+1,3)</f>
        <v>May</v>
      </c>
      <c r="O931" s="5">
        <f>DATEVALUE(Player_1[[#This Row],[Month]]&amp;" "&amp;Player_1[[#This Row],[Day]]&amp;", "&amp;Player_1[[#This Row],[Year]])</f>
        <v>41397</v>
      </c>
      <c r="P931" s="58">
        <f>COUNTIFS(A:A,Player_1[[#This Row],[Tournament]],E:E,Player_1[[#This Row],[Round]])</f>
        <v>1</v>
      </c>
      <c r="Q931" s="58" t="str">
        <f t="shared" si="14"/>
        <v>2013 Disc Golf Hall of Fame Classic presented by Prodigy Disc</v>
      </c>
      <c r="R931" s="58">
        <f>SUMIFS('Player 2 Rounds'!F:F,'Player 2 Rounds'!Q:Q,Q931,'Player 2 Rounds'!E:E,E931)</f>
        <v>0</v>
      </c>
      <c r="S931" s="58">
        <f>IF(AND(Player_1[[#This Row],[Opponent Score]]&gt;0,Player_1[[#This Row],[Opponent Score]]&gt;Player_1[[#This Row],[Score]],K:K=TRUE())=TRUE(),1,0)</f>
        <v>0</v>
      </c>
    </row>
    <row r="932" spans="1:19" x14ac:dyDescent="0.25">
      <c r="A932" s="58" t="s">
        <v>240</v>
      </c>
      <c r="B932" s="58" t="s">
        <v>9</v>
      </c>
      <c r="C932" s="58" t="s">
        <v>495</v>
      </c>
      <c r="D932" s="58" t="s">
        <v>17</v>
      </c>
      <c r="E932" s="58">
        <v>3</v>
      </c>
      <c r="F932">
        <v>61</v>
      </c>
      <c r="G932">
        <v>1035</v>
      </c>
      <c r="H932" s="58" t="s">
        <v>11</v>
      </c>
      <c r="I932" s="58" t="s">
        <v>11</v>
      </c>
      <c r="J932" s="58" t="b">
        <f>IF(COUNTIFS('Player 2 Rounds'!A:A,Player_1[[#This Row],[Tournament]],'Player 2 Rounds'!C:C,Player_1[[#This Row],[Date]])&gt;0,TRUE(),FALSE())</f>
        <v>1</v>
      </c>
      <c r="K932" s="58" t="b">
        <f>IF(COUNTIFS('Player 2 Rounds'!A:A,Player_1[[#This Row],[Tournament]],'Player 2 Rounds'!C:C,Player_1[[#This Row],[Date]],'Player 2 Rounds'!D:D,Player_1[[#This Row],[Division]])&gt;0,TRUE(),FALSE())</f>
        <v>1</v>
      </c>
      <c r="L932" s="58" t="str">
        <f>RIGHT(Player_1[[#This Row],[Date]],4)</f>
        <v>2016</v>
      </c>
      <c r="M932" s="58" t="str">
        <f>LEFT(Player_1[[#This Row],[Date]],FIND("-",Player_1[[#This Row],[Date]],1)-1)</f>
        <v>18</v>
      </c>
      <c r="N932" s="58" t="str">
        <f>MID(Player_1[[#This Row],[Date]],FIND("-",Player_1[[#This Row],[Date]],1)+1,3)</f>
        <v>Aug</v>
      </c>
      <c r="O932" s="5">
        <f>DATEVALUE(Player_1[[#This Row],[Month]]&amp;" "&amp;Player_1[[#This Row],[Day]]&amp;", "&amp;Player_1[[#This Row],[Year]])</f>
        <v>42600</v>
      </c>
      <c r="P932" s="58">
        <f>COUNTIFS(A:A,Player_1[[#This Row],[Tournament]],E:E,Player_1[[#This Row],[Round]])</f>
        <v>3</v>
      </c>
      <c r="Q932" s="58" t="str">
        <f t="shared" si="14"/>
        <v>2016 Ledgestone Insurance Open presented by Discraft</v>
      </c>
      <c r="R932" s="58">
        <f>SUMIFS('Player 2 Rounds'!F:F,'Player 2 Rounds'!Q:Q,Q932,'Player 2 Rounds'!E:E,E932)</f>
        <v>58</v>
      </c>
      <c r="S932" s="58">
        <f>IF(AND(Player_1[[#This Row],[Opponent Score]]&gt;0,Player_1[[#This Row],[Opponent Score]]&gt;Player_1[[#This Row],[Score]],K:K=TRUE())=TRUE(),1,0)</f>
        <v>0</v>
      </c>
    </row>
    <row r="933" spans="1:19" x14ac:dyDescent="0.25">
      <c r="A933" s="58" t="s">
        <v>174</v>
      </c>
      <c r="B933" s="58" t="s">
        <v>58</v>
      </c>
      <c r="C933" s="58" t="s">
        <v>175</v>
      </c>
      <c r="D933" s="58" t="s">
        <v>17</v>
      </c>
      <c r="E933" s="58">
        <v>3</v>
      </c>
      <c r="F933">
        <v>54</v>
      </c>
      <c r="G933">
        <v>1024</v>
      </c>
      <c r="H933" s="58" t="s">
        <v>11</v>
      </c>
      <c r="I933" s="58" t="s">
        <v>11</v>
      </c>
      <c r="J933" s="58" t="b">
        <f>IF(COUNTIFS('Player 2 Rounds'!A:A,Player_1[[#This Row],[Tournament]],'Player 2 Rounds'!C:C,Player_1[[#This Row],[Date]])&gt;0,TRUE(),FALSE())</f>
        <v>1</v>
      </c>
      <c r="K933" s="58" t="b">
        <f>IF(COUNTIFS('Player 2 Rounds'!A:A,Player_1[[#This Row],[Tournament]],'Player 2 Rounds'!C:C,Player_1[[#This Row],[Date]],'Player 2 Rounds'!D:D,Player_1[[#This Row],[Division]])&gt;0,TRUE(),FALSE())</f>
        <v>1</v>
      </c>
      <c r="L933" s="58" t="str">
        <f>RIGHT(Player_1[[#This Row],[Date]],4)</f>
        <v>2016</v>
      </c>
      <c r="M933" s="58" t="str">
        <f>LEFT(Player_1[[#This Row],[Date]],FIND("-",Player_1[[#This Row],[Date]],1)-1)</f>
        <v>2</v>
      </c>
      <c r="N933" s="58" t="str">
        <f>MID(Player_1[[#This Row],[Date]],FIND("-",Player_1[[#This Row],[Date]],1)+1,3)</f>
        <v>Mar</v>
      </c>
      <c r="O933" s="5">
        <f>DATEVALUE(Player_1[[#This Row],[Month]]&amp;" "&amp;Player_1[[#This Row],[Day]]&amp;", "&amp;Player_1[[#This Row],[Year]])</f>
        <v>42431</v>
      </c>
      <c r="P933" s="58">
        <f>COUNTIFS(A:A,Player_1[[#This Row],[Tournament]],E:E,Player_1[[#This Row],[Round]])</f>
        <v>1</v>
      </c>
      <c r="Q933" s="58" t="str">
        <f t="shared" si="14"/>
        <v>2016 28th Memorial Championship presented by Discraft</v>
      </c>
      <c r="R933" s="58">
        <f>SUMIFS('Player 2 Rounds'!F:F,'Player 2 Rounds'!Q:Q,Q933,'Player 2 Rounds'!E:E,E933)</f>
        <v>50</v>
      </c>
      <c r="S933" s="58">
        <f>IF(AND(Player_1[[#This Row],[Opponent Score]]&gt;0,Player_1[[#This Row],[Opponent Score]]&gt;Player_1[[#This Row],[Score]],K:K=TRUE())=TRUE(),1,0)</f>
        <v>0</v>
      </c>
    </row>
    <row r="934" spans="1:19" x14ac:dyDescent="0.25">
      <c r="A934" s="58" t="s">
        <v>871</v>
      </c>
      <c r="B934" s="58" t="s">
        <v>9</v>
      </c>
      <c r="C934" s="58" t="s">
        <v>872</v>
      </c>
      <c r="D934" s="58" t="s">
        <v>17</v>
      </c>
      <c r="E934" s="58">
        <v>3</v>
      </c>
      <c r="F934">
        <v>48</v>
      </c>
      <c r="G934">
        <v>1014</v>
      </c>
      <c r="H934" s="58" t="s">
        <v>11</v>
      </c>
      <c r="I934" s="58" t="s">
        <v>11</v>
      </c>
      <c r="J934" s="58" t="b">
        <f>IF(COUNTIFS('Player 2 Rounds'!A:A,Player_1[[#This Row],[Tournament]],'Player 2 Rounds'!C:C,Player_1[[#This Row],[Date]])&gt;0,TRUE(),FALSE())</f>
        <v>0</v>
      </c>
      <c r="K934" s="58" t="b">
        <f>IF(COUNTIFS('Player 2 Rounds'!A:A,Player_1[[#This Row],[Tournament]],'Player 2 Rounds'!C:C,Player_1[[#This Row],[Date]],'Player 2 Rounds'!D:D,Player_1[[#This Row],[Division]])&gt;0,TRUE(),FALSE())</f>
        <v>0</v>
      </c>
      <c r="L934" s="58" t="str">
        <f>RIGHT(Player_1[[#This Row],[Date]],4)</f>
        <v>2015</v>
      </c>
      <c r="M934" s="58" t="str">
        <f>LEFT(Player_1[[#This Row],[Date]],FIND("-",Player_1[[#This Row],[Date]],1)-1)</f>
        <v>13</v>
      </c>
      <c r="N934" s="58" t="str">
        <f>MID(Player_1[[#This Row],[Date]],FIND("-",Player_1[[#This Row],[Date]],1)+1,3)</f>
        <v>Mar</v>
      </c>
      <c r="O934" s="5">
        <f>DATEVALUE(Player_1[[#This Row],[Month]]&amp;" "&amp;Player_1[[#This Row],[Day]]&amp;", "&amp;Player_1[[#This Row],[Year]])</f>
        <v>42076</v>
      </c>
      <c r="P934" s="58">
        <f>COUNTIFS(A:A,Player_1[[#This Row],[Tournament]],E:E,Player_1[[#This Row],[Round]])</f>
        <v>1</v>
      </c>
      <c r="Q934" s="58" t="str">
        <f t="shared" si="14"/>
        <v>2015 St. Patrick's Classic - Pro</v>
      </c>
      <c r="R934" s="58">
        <f>SUMIFS('Player 2 Rounds'!F:F,'Player 2 Rounds'!Q:Q,Q934,'Player 2 Rounds'!E:E,E934)</f>
        <v>0</v>
      </c>
      <c r="S934" s="58">
        <f>IF(AND(Player_1[[#This Row],[Opponent Score]]&gt;0,Player_1[[#This Row],[Opponent Score]]&gt;Player_1[[#This Row],[Score]],K:K=TRUE())=TRUE(),1,0)</f>
        <v>0</v>
      </c>
    </row>
    <row r="935" spans="1:19" x14ac:dyDescent="0.25">
      <c r="A935" s="58" t="s">
        <v>877</v>
      </c>
      <c r="B935" s="58" t="s">
        <v>9</v>
      </c>
      <c r="C935" s="58" t="s">
        <v>378</v>
      </c>
      <c r="D935" s="58" t="s">
        <v>17</v>
      </c>
      <c r="E935" s="58">
        <v>3</v>
      </c>
      <c r="F935">
        <v>45</v>
      </c>
      <c r="G935">
        <v>1064</v>
      </c>
      <c r="H935" s="58" t="s">
        <v>11</v>
      </c>
      <c r="I935" s="58" t="s">
        <v>11</v>
      </c>
      <c r="J935" s="58" t="b">
        <f>IF(COUNTIFS('Player 2 Rounds'!A:A,Player_1[[#This Row],[Tournament]],'Player 2 Rounds'!C:C,Player_1[[#This Row],[Date]])&gt;0,TRUE(),FALSE())</f>
        <v>0</v>
      </c>
      <c r="K935" s="58" t="b">
        <f>IF(COUNTIFS('Player 2 Rounds'!A:A,Player_1[[#This Row],[Tournament]],'Player 2 Rounds'!C:C,Player_1[[#This Row],[Date]],'Player 2 Rounds'!D:D,Player_1[[#This Row],[Division]])&gt;0,TRUE(),FALSE())</f>
        <v>0</v>
      </c>
      <c r="L935" s="58" t="str">
        <f>RIGHT(Player_1[[#This Row],[Date]],4)</f>
        <v>2015</v>
      </c>
      <c r="M935" s="58" t="str">
        <f>LEFT(Player_1[[#This Row],[Date]],FIND("-",Player_1[[#This Row],[Date]],1)-1)</f>
        <v>28</v>
      </c>
      <c r="N935" s="58" t="str">
        <f>MID(Player_1[[#This Row],[Date]],FIND("-",Player_1[[#This Row],[Date]],1)+1,3)</f>
        <v>Mar</v>
      </c>
      <c r="O935" s="5">
        <f>DATEVALUE(Player_1[[#This Row],[Month]]&amp;" "&amp;Player_1[[#This Row],[Day]]&amp;", "&amp;Player_1[[#This Row],[Year]])</f>
        <v>42091</v>
      </c>
      <c r="P935" s="58">
        <f>COUNTIFS(A:A,Player_1[[#This Row],[Tournament]],E:E,Player_1[[#This Row],[Round]])</f>
        <v>1</v>
      </c>
      <c r="Q935" s="58" t="str">
        <f t="shared" si="14"/>
        <v>2015 Daniel Boe Memorial - Sponsored by DGA &amp; Latitude 64</v>
      </c>
      <c r="R935" s="58">
        <f>SUMIFS('Player 2 Rounds'!F:F,'Player 2 Rounds'!Q:Q,Q935,'Player 2 Rounds'!E:E,E935)</f>
        <v>0</v>
      </c>
      <c r="S935" s="58">
        <f>IF(AND(Player_1[[#This Row],[Opponent Score]]&gt;0,Player_1[[#This Row],[Opponent Score]]&gt;Player_1[[#This Row],[Score]],K:K=TRUE())=TRUE(),1,0)</f>
        <v>0</v>
      </c>
    </row>
    <row r="936" spans="1:19" x14ac:dyDescent="0.25">
      <c r="A936" s="58" t="s">
        <v>425</v>
      </c>
      <c r="B936" s="58" t="s">
        <v>13</v>
      </c>
      <c r="C936" s="58" t="s">
        <v>426</v>
      </c>
      <c r="D936" s="58" t="s">
        <v>17</v>
      </c>
      <c r="E936" s="58">
        <v>3</v>
      </c>
      <c r="F936">
        <v>53</v>
      </c>
      <c r="G936">
        <v>1067</v>
      </c>
      <c r="H936" s="58" t="s">
        <v>11</v>
      </c>
      <c r="I936" s="58" t="s">
        <v>11</v>
      </c>
      <c r="J936" s="58" t="b">
        <f>IF(COUNTIFS('Player 2 Rounds'!A:A,Player_1[[#This Row],[Tournament]],'Player 2 Rounds'!C:C,Player_1[[#This Row],[Date]])&gt;0,TRUE(),FALSE())</f>
        <v>1</v>
      </c>
      <c r="K936" s="58" t="b">
        <f>IF(COUNTIFS('Player 2 Rounds'!A:A,Player_1[[#This Row],[Tournament]],'Player 2 Rounds'!C:C,Player_1[[#This Row],[Date]],'Player 2 Rounds'!D:D,Player_1[[#This Row],[Division]])&gt;0,TRUE(),FALSE())</f>
        <v>1</v>
      </c>
      <c r="L936" s="58" t="str">
        <f>RIGHT(Player_1[[#This Row],[Date]],4)</f>
        <v>2014</v>
      </c>
      <c r="M936" s="58" t="str">
        <f>LEFT(Player_1[[#This Row],[Date]],FIND("-",Player_1[[#This Row],[Date]],1)-1)</f>
        <v>17</v>
      </c>
      <c r="N936" s="58" t="str">
        <f>MID(Player_1[[#This Row],[Date]],FIND("-",Player_1[[#This Row],[Date]],1)+1,3)</f>
        <v>Jul</v>
      </c>
      <c r="O936" s="5">
        <f>DATEVALUE(Player_1[[#This Row],[Month]]&amp;" "&amp;Player_1[[#This Row],[Day]]&amp;", "&amp;Player_1[[#This Row],[Year]])</f>
        <v>41837</v>
      </c>
      <c r="P936" s="58">
        <f>COUNTIFS(A:A,Player_1[[#This Row],[Tournament]],E:E,Player_1[[#This Row],[Round]])</f>
        <v>1</v>
      </c>
      <c r="Q936" s="58" t="str">
        <f t="shared" si="14"/>
        <v>2014 European Masters</v>
      </c>
      <c r="R936" s="58">
        <f>SUMIFS('Player 2 Rounds'!F:F,'Player 2 Rounds'!Q:Q,Q936,'Player 2 Rounds'!E:E,E936)</f>
        <v>56</v>
      </c>
      <c r="S936" s="58">
        <f>IF(AND(Player_1[[#This Row],[Opponent Score]]&gt;0,Player_1[[#This Row],[Opponent Score]]&gt;Player_1[[#This Row],[Score]],K:K=TRUE())=TRUE(),1,0)</f>
        <v>1</v>
      </c>
    </row>
    <row r="937" spans="1:19" x14ac:dyDescent="0.25">
      <c r="A937" s="58" t="s">
        <v>189</v>
      </c>
      <c r="B937" s="58" t="s">
        <v>58</v>
      </c>
      <c r="C937" s="58" t="s">
        <v>190</v>
      </c>
      <c r="D937" s="58" t="s">
        <v>17</v>
      </c>
      <c r="E937" s="58">
        <v>3</v>
      </c>
      <c r="F937">
        <v>49</v>
      </c>
      <c r="G937">
        <v>1014</v>
      </c>
      <c r="H937" s="58" t="s">
        <v>11</v>
      </c>
      <c r="I937" s="58" t="s">
        <v>11</v>
      </c>
      <c r="J937" s="58" t="b">
        <f>IF(COUNTIFS('Player 2 Rounds'!A:A,Player_1[[#This Row],[Tournament]],'Player 2 Rounds'!C:C,Player_1[[#This Row],[Date]])&gt;0,TRUE(),FALSE())</f>
        <v>1</v>
      </c>
      <c r="K937" s="58" t="b">
        <f>IF(COUNTIFS('Player 2 Rounds'!A:A,Player_1[[#This Row],[Tournament]],'Player 2 Rounds'!C:C,Player_1[[#This Row],[Date]],'Player 2 Rounds'!D:D,Player_1[[#This Row],[Division]])&gt;0,TRUE(),FALSE())</f>
        <v>1</v>
      </c>
      <c r="L937" s="58" t="str">
        <f>RIGHT(Player_1[[#This Row],[Date]],4)</f>
        <v>2015</v>
      </c>
      <c r="M937" s="58" t="str">
        <f>LEFT(Player_1[[#This Row],[Date]],FIND("-",Player_1[[#This Row],[Date]],1)-1)</f>
        <v>24</v>
      </c>
      <c r="N937" s="58" t="str">
        <f>MID(Player_1[[#This Row],[Date]],FIND("-",Player_1[[#This Row],[Date]],1)+1,3)</f>
        <v>Feb</v>
      </c>
      <c r="O937" s="5">
        <f>DATEVALUE(Player_1[[#This Row],[Month]]&amp;" "&amp;Player_1[[#This Row],[Day]]&amp;", "&amp;Player_1[[#This Row],[Year]])</f>
        <v>42059</v>
      </c>
      <c r="P937" s="58">
        <f>COUNTIFS(A:A,Player_1[[#This Row],[Tournament]],E:E,Player_1[[#This Row],[Round]])</f>
        <v>1</v>
      </c>
      <c r="Q937" s="58" t="str">
        <f t="shared" si="14"/>
        <v>2015 27th Memorial Championship presented by Discraft</v>
      </c>
      <c r="R937" s="58">
        <f>SUMIFS('Player 2 Rounds'!F:F,'Player 2 Rounds'!Q:Q,Q937,'Player 2 Rounds'!E:E,E937)</f>
        <v>49</v>
      </c>
      <c r="S937" s="58">
        <f>IF(AND(Player_1[[#This Row],[Opponent Score]]&gt;0,Player_1[[#This Row],[Opponent Score]]&gt;Player_1[[#This Row],[Score]],K:K=TRUE())=TRUE(),1,0)</f>
        <v>0</v>
      </c>
    </row>
    <row r="938" spans="1:19" x14ac:dyDescent="0.25">
      <c r="A938" s="58" t="s">
        <v>773</v>
      </c>
      <c r="B938" s="58" t="s">
        <v>58</v>
      </c>
      <c r="C938" s="58" t="s">
        <v>858</v>
      </c>
      <c r="D938" s="58" t="s">
        <v>17</v>
      </c>
      <c r="E938" s="58">
        <v>3</v>
      </c>
      <c r="F938">
        <v>47</v>
      </c>
      <c r="G938">
        <v>1053</v>
      </c>
      <c r="H938" s="58" t="s">
        <v>11</v>
      </c>
      <c r="I938" s="58" t="s">
        <v>11</v>
      </c>
      <c r="J938" s="58" t="b">
        <f>IF(COUNTIFS('Player 2 Rounds'!A:A,Player_1[[#This Row],[Tournament]],'Player 2 Rounds'!C:C,Player_1[[#This Row],[Date]])&gt;0,TRUE(),FALSE())</f>
        <v>0</v>
      </c>
      <c r="K938" s="58" t="b">
        <f>IF(COUNTIFS('Player 2 Rounds'!A:A,Player_1[[#This Row],[Tournament]],'Player 2 Rounds'!C:C,Player_1[[#This Row],[Date]],'Player 2 Rounds'!D:D,Player_1[[#This Row],[Division]])&gt;0,TRUE(),FALSE())</f>
        <v>0</v>
      </c>
      <c r="L938" s="58" t="str">
        <f>RIGHT(Player_1[[#This Row],[Date]],4)</f>
        <v>2014</v>
      </c>
      <c r="M938" s="58" t="str">
        <f>LEFT(Player_1[[#This Row],[Date]],FIND("-",Player_1[[#This Row],[Date]],1)-1)</f>
        <v>1</v>
      </c>
      <c r="N938" s="58" t="str">
        <f>MID(Player_1[[#This Row],[Date]],FIND("-",Player_1[[#This Row],[Date]],1)+1,3)</f>
        <v>Aug</v>
      </c>
      <c r="O938" s="5">
        <f>DATEVALUE(Player_1[[#This Row],[Month]]&amp;" "&amp;Player_1[[#This Row],[Day]]&amp;", "&amp;Player_1[[#This Row],[Year]])</f>
        <v>41852</v>
      </c>
      <c r="P938" s="58">
        <f>COUNTIFS(A:A,Player_1[[#This Row],[Tournament]],E:E,Player_1[[#This Row],[Round]])</f>
        <v>3</v>
      </c>
      <c r="Q938" s="58" t="str">
        <f t="shared" si="14"/>
        <v>2014 Fort Steilacoom Open</v>
      </c>
      <c r="R938" s="58">
        <f>SUMIFS('Player 2 Rounds'!F:F,'Player 2 Rounds'!Q:Q,Q938,'Player 2 Rounds'!E:E,E938)</f>
        <v>0</v>
      </c>
      <c r="S938" s="58">
        <f>IF(AND(Player_1[[#This Row],[Opponent Score]]&gt;0,Player_1[[#This Row],[Opponent Score]]&gt;Player_1[[#This Row],[Score]],K:K=TRUE())=TRUE(),1,0)</f>
        <v>0</v>
      </c>
    </row>
    <row r="939" spans="1:19" x14ac:dyDescent="0.25">
      <c r="A939" s="58" t="s">
        <v>873</v>
      </c>
      <c r="B939" s="58" t="s">
        <v>9</v>
      </c>
      <c r="C939" s="58" t="s">
        <v>874</v>
      </c>
      <c r="D939" s="58" t="s">
        <v>17</v>
      </c>
      <c r="E939" s="58">
        <v>3</v>
      </c>
      <c r="F939">
        <v>45</v>
      </c>
      <c r="G939">
        <v>1076</v>
      </c>
      <c r="H939" s="58" t="s">
        <v>11</v>
      </c>
      <c r="I939" s="58" t="s">
        <v>11</v>
      </c>
      <c r="J939" s="58" t="b">
        <f>IF(COUNTIFS('Player 2 Rounds'!A:A,Player_1[[#This Row],[Tournament]],'Player 2 Rounds'!C:C,Player_1[[#This Row],[Date]])&gt;0,TRUE(),FALSE())</f>
        <v>0</v>
      </c>
      <c r="K939" s="58" t="b">
        <f>IF(COUNTIFS('Player 2 Rounds'!A:A,Player_1[[#This Row],[Tournament]],'Player 2 Rounds'!C:C,Player_1[[#This Row],[Date]],'Player 2 Rounds'!D:D,Player_1[[#This Row],[Division]])&gt;0,TRUE(),FALSE())</f>
        <v>0</v>
      </c>
      <c r="L939" s="58" t="str">
        <f>RIGHT(Player_1[[#This Row],[Date]],4)</f>
        <v>2014</v>
      </c>
      <c r="M939" s="58" t="str">
        <f>LEFT(Player_1[[#This Row],[Date]],FIND("-",Player_1[[#This Row],[Date]],1)-1)</f>
        <v>25</v>
      </c>
      <c r="N939" s="58" t="str">
        <f>MID(Player_1[[#This Row],[Date]],FIND("-",Player_1[[#This Row],[Date]],1)+1,3)</f>
        <v>Jul</v>
      </c>
      <c r="O939" s="5">
        <f>DATEVALUE(Player_1[[#This Row],[Month]]&amp;" "&amp;Player_1[[#This Row],[Day]]&amp;", "&amp;Player_1[[#This Row],[Year]])</f>
        <v>41845</v>
      </c>
      <c r="P939" s="58">
        <f>COUNTIFS(A:A,Player_1[[#This Row],[Tournament]],E:E,Player_1[[#This Row],[Round]])</f>
        <v>1</v>
      </c>
      <c r="Q939" s="58" t="str">
        <f t="shared" si="14"/>
        <v>EuroTour #7 - Twin Lake Annual 2014 presented by Latitude 64</v>
      </c>
      <c r="R939" s="58">
        <f>SUMIFS('Player 2 Rounds'!F:F,'Player 2 Rounds'!Q:Q,Q939,'Player 2 Rounds'!E:E,E939)</f>
        <v>0</v>
      </c>
      <c r="S939" s="58">
        <f>IF(AND(Player_1[[#This Row],[Opponent Score]]&gt;0,Player_1[[#This Row],[Opponent Score]]&gt;Player_1[[#This Row],[Score]],K:K=TRUE())=TRUE(),1,0)</f>
        <v>0</v>
      </c>
    </row>
    <row r="940" spans="1:19" x14ac:dyDescent="0.25">
      <c r="A940" s="58" t="s">
        <v>157</v>
      </c>
      <c r="B940" s="58" t="s">
        <v>58</v>
      </c>
      <c r="C940" s="58" t="s">
        <v>158</v>
      </c>
      <c r="D940" s="58" t="s">
        <v>17</v>
      </c>
      <c r="E940" s="58">
        <v>3</v>
      </c>
      <c r="F940">
        <v>61</v>
      </c>
      <c r="G940">
        <v>1003</v>
      </c>
      <c r="H940" s="58" t="s">
        <v>11</v>
      </c>
      <c r="I940" s="58" t="s">
        <v>11</v>
      </c>
      <c r="J940" s="58" t="b">
        <f>IF(COUNTIFS('Player 2 Rounds'!A:A,Player_1[[#This Row],[Tournament]],'Player 2 Rounds'!C:C,Player_1[[#This Row],[Date]])&gt;0,TRUE(),FALSE())</f>
        <v>1</v>
      </c>
      <c r="K940" s="58" t="b">
        <f>IF(COUNTIFS('Player 2 Rounds'!A:A,Player_1[[#This Row],[Tournament]],'Player 2 Rounds'!C:C,Player_1[[#This Row],[Date]],'Player 2 Rounds'!D:D,Player_1[[#This Row],[Division]])&gt;0,TRUE(),FALSE())</f>
        <v>1</v>
      </c>
      <c r="L940" s="58" t="str">
        <f>RIGHT(Player_1[[#This Row],[Date]],4)</f>
        <v>2015</v>
      </c>
      <c r="M940" s="58" t="str">
        <f>LEFT(Player_1[[#This Row],[Date]],FIND("-",Player_1[[#This Row],[Date]],1)-1)</f>
        <v>30</v>
      </c>
      <c r="N940" s="58" t="str">
        <f>MID(Player_1[[#This Row],[Date]],FIND("-",Player_1[[#This Row],[Date]],1)+1,3)</f>
        <v>Apr</v>
      </c>
      <c r="O940" s="5">
        <f>DATEVALUE(Player_1[[#This Row],[Month]]&amp;" "&amp;Player_1[[#This Row],[Day]]&amp;", "&amp;Player_1[[#This Row],[Year]])</f>
        <v>42124</v>
      </c>
      <c r="P940" s="58">
        <f>COUNTIFS(A:A,Player_1[[#This Row],[Tournament]],E:E,Player_1[[#This Row],[Round]])</f>
        <v>3</v>
      </c>
      <c r="Q940" s="58" t="str">
        <f t="shared" si="14"/>
        <v>2015 Dynamic Discs Glass Blown Open sponsored by Latitude 64</v>
      </c>
      <c r="R940" s="58">
        <f>SUMIFS('Player 2 Rounds'!F:F,'Player 2 Rounds'!Q:Q,Q940,'Player 2 Rounds'!E:E,E940)</f>
        <v>53</v>
      </c>
      <c r="S940" s="58">
        <f>IF(AND(Player_1[[#This Row],[Opponent Score]]&gt;0,Player_1[[#This Row],[Opponent Score]]&gt;Player_1[[#This Row],[Score]],K:K=TRUE())=TRUE(),1,0)</f>
        <v>0</v>
      </c>
    </row>
    <row r="941" spans="1:19" x14ac:dyDescent="0.25">
      <c r="A941" s="58" t="s">
        <v>422</v>
      </c>
      <c r="B941" s="58" t="s">
        <v>58</v>
      </c>
      <c r="C941" s="58" t="s">
        <v>423</v>
      </c>
      <c r="D941" s="58" t="s">
        <v>17</v>
      </c>
      <c r="E941" s="58">
        <v>3</v>
      </c>
      <c r="F941">
        <v>52</v>
      </c>
      <c r="G941">
        <v>1053</v>
      </c>
      <c r="H941" s="58" t="s">
        <v>11</v>
      </c>
      <c r="I941" s="58" t="s">
        <v>11</v>
      </c>
      <c r="J941" s="58" t="b">
        <f>IF(COUNTIFS('Player 2 Rounds'!A:A,Player_1[[#This Row],[Tournament]],'Player 2 Rounds'!C:C,Player_1[[#This Row],[Date]])&gt;0,TRUE(),FALSE())</f>
        <v>1</v>
      </c>
      <c r="K941" s="58" t="b">
        <f>IF(COUNTIFS('Player 2 Rounds'!A:A,Player_1[[#This Row],[Tournament]],'Player 2 Rounds'!C:C,Player_1[[#This Row],[Date]],'Player 2 Rounds'!D:D,Player_1[[#This Row],[Division]])&gt;0,TRUE(),FALSE())</f>
        <v>1</v>
      </c>
      <c r="L941" s="58" t="str">
        <f>RIGHT(Player_1[[#This Row],[Date]],4)</f>
        <v>2014</v>
      </c>
      <c r="M941" s="58" t="str">
        <f>LEFT(Player_1[[#This Row],[Date]],FIND("-",Player_1[[#This Row],[Date]],1)-1)</f>
        <v>20</v>
      </c>
      <c r="N941" s="58" t="str">
        <f>MID(Player_1[[#This Row],[Date]],FIND("-",Player_1[[#This Row],[Date]],1)+1,3)</f>
        <v>Jun</v>
      </c>
      <c r="O941" s="5">
        <f>DATEVALUE(Player_1[[#This Row],[Month]]&amp;" "&amp;Player_1[[#This Row],[Day]]&amp;", "&amp;Player_1[[#This Row],[Year]])</f>
        <v>41810</v>
      </c>
      <c r="P941" s="58">
        <f>COUNTIFS(A:A,Player_1[[#This Row],[Tournament]],E:E,Player_1[[#This Row],[Round]])</f>
        <v>1</v>
      </c>
      <c r="Q941" s="58" t="str">
        <f t="shared" si="14"/>
        <v>2014 The 32nd Kansas City Wide Open</v>
      </c>
      <c r="R941" s="58">
        <f>SUMIFS('Player 2 Rounds'!F:F,'Player 2 Rounds'!Q:Q,Q941,'Player 2 Rounds'!E:E,E941)</f>
        <v>49</v>
      </c>
      <c r="S941" s="58">
        <f>IF(AND(Player_1[[#This Row],[Opponent Score]]&gt;0,Player_1[[#This Row],[Opponent Score]]&gt;Player_1[[#This Row],[Score]],K:K=TRUE())=TRUE(),1,0)</f>
        <v>0</v>
      </c>
    </row>
    <row r="942" spans="1:19" x14ac:dyDescent="0.25">
      <c r="A942" s="58" t="s">
        <v>160</v>
      </c>
      <c r="B942" s="58" t="s">
        <v>58</v>
      </c>
      <c r="C942" s="58" t="s">
        <v>161</v>
      </c>
      <c r="D942" s="58" t="s">
        <v>17</v>
      </c>
      <c r="E942" s="58">
        <v>3</v>
      </c>
      <c r="F942">
        <v>70</v>
      </c>
      <c r="G942">
        <v>1014</v>
      </c>
      <c r="H942" s="58" t="s">
        <v>11</v>
      </c>
      <c r="I942" s="58" t="s">
        <v>11</v>
      </c>
      <c r="J942" s="58" t="b">
        <f>IF(COUNTIFS('Player 2 Rounds'!A:A,Player_1[[#This Row],[Tournament]],'Player 2 Rounds'!C:C,Player_1[[#This Row],[Date]])&gt;0,TRUE(),FALSE())</f>
        <v>1</v>
      </c>
      <c r="K942" s="58" t="b">
        <f>IF(COUNTIFS('Player 2 Rounds'!A:A,Player_1[[#This Row],[Tournament]],'Player 2 Rounds'!C:C,Player_1[[#This Row],[Date]],'Player 2 Rounds'!D:D,Player_1[[#This Row],[Division]])&gt;0,TRUE(),FALSE())</f>
        <v>1</v>
      </c>
      <c r="L942" s="58" t="str">
        <f>RIGHT(Player_1[[#This Row],[Date]],4)</f>
        <v>2015</v>
      </c>
      <c r="M942" s="58" t="str">
        <f>LEFT(Player_1[[#This Row],[Date]],FIND("-",Player_1[[#This Row],[Date]],1)-1)</f>
        <v>15</v>
      </c>
      <c r="N942" s="58" t="str">
        <f>MID(Player_1[[#This Row],[Date]],FIND("-",Player_1[[#This Row],[Date]],1)+1,3)</f>
        <v>May</v>
      </c>
      <c r="O942" s="5">
        <f>DATEVALUE(Player_1[[#This Row],[Month]]&amp;" "&amp;Player_1[[#This Row],[Day]]&amp;", "&amp;Player_1[[#This Row],[Year]])</f>
        <v>42139</v>
      </c>
      <c r="P942" s="58">
        <f>COUNTIFS(A:A,Player_1[[#This Row],[Tournament]],E:E,Player_1[[#This Row],[Round]])</f>
        <v>1</v>
      </c>
      <c r="Q942" s="58" t="str">
        <f t="shared" si="14"/>
        <v>2015 30th Annual "Steady" Ed Memorial Masters Cup - Presented by DGA (Pro)</v>
      </c>
      <c r="R942" s="58">
        <f>SUMIFS('Player 2 Rounds'!F:F,'Player 2 Rounds'!Q:Q,Q942,'Player 2 Rounds'!E:E,E942)</f>
        <v>62</v>
      </c>
      <c r="S942" s="58">
        <f>IF(AND(Player_1[[#This Row],[Opponent Score]]&gt;0,Player_1[[#This Row],[Opponent Score]]&gt;Player_1[[#This Row],[Score]],K:K=TRUE())=TRUE(),1,0)</f>
        <v>0</v>
      </c>
    </row>
    <row r="943" spans="1:19" x14ac:dyDescent="0.25">
      <c r="A943" s="58" t="s">
        <v>878</v>
      </c>
      <c r="B943" s="58" t="s">
        <v>9</v>
      </c>
      <c r="C943" s="58" t="s">
        <v>879</v>
      </c>
      <c r="D943" s="58" t="s">
        <v>17</v>
      </c>
      <c r="E943" s="58">
        <v>3</v>
      </c>
      <c r="F943">
        <v>72</v>
      </c>
      <c r="G943">
        <v>988</v>
      </c>
      <c r="H943" s="58" t="s">
        <v>11</v>
      </c>
      <c r="I943" s="58" t="s">
        <v>11</v>
      </c>
      <c r="J943" s="58" t="b">
        <f>IF(COUNTIFS('Player 2 Rounds'!A:A,Player_1[[#This Row],[Tournament]],'Player 2 Rounds'!C:C,Player_1[[#This Row],[Date]])&gt;0,TRUE(),FALSE())</f>
        <v>0</v>
      </c>
      <c r="K943" s="58" t="b">
        <f>IF(COUNTIFS('Player 2 Rounds'!A:A,Player_1[[#This Row],[Tournament]],'Player 2 Rounds'!C:C,Player_1[[#This Row],[Date]],'Player 2 Rounds'!D:D,Player_1[[#This Row],[Division]])&gt;0,TRUE(),FALSE())</f>
        <v>0</v>
      </c>
      <c r="L943" s="58" t="str">
        <f>RIGHT(Player_1[[#This Row],[Date]],4)</f>
        <v>2014</v>
      </c>
      <c r="M943" s="58" t="str">
        <f>LEFT(Player_1[[#This Row],[Date]],FIND("-",Player_1[[#This Row],[Date]],1)-1)</f>
        <v>12</v>
      </c>
      <c r="N943" s="58" t="str">
        <f>MID(Player_1[[#This Row],[Date]],FIND("-",Player_1[[#This Row],[Date]],1)+1,3)</f>
        <v>Jul</v>
      </c>
      <c r="O943" s="5">
        <f>DATEVALUE(Player_1[[#This Row],[Month]]&amp;" "&amp;Player_1[[#This Row],[Day]]&amp;", "&amp;Player_1[[#This Row],[Year]])</f>
        <v>41832</v>
      </c>
      <c r="P943" s="58">
        <f>COUNTIFS(A:A,Player_1[[#This Row],[Tournament]],E:E,Player_1[[#This Row],[Round]])</f>
        <v>1</v>
      </c>
      <c r="Q943" s="58" t="str">
        <f t="shared" si="14"/>
        <v>2014 Greater Hartford Disc Golf Open, sponsored by Olde Burnside Brewing Company</v>
      </c>
      <c r="R943" s="58">
        <f>SUMIFS('Player 2 Rounds'!F:F,'Player 2 Rounds'!Q:Q,Q943,'Player 2 Rounds'!E:E,E943)</f>
        <v>0</v>
      </c>
      <c r="S943" s="58">
        <f>IF(AND(Player_1[[#This Row],[Opponent Score]]&gt;0,Player_1[[#This Row],[Opponent Score]]&gt;Player_1[[#This Row],[Score]],K:K=TRUE())=TRUE(),1,0)</f>
        <v>0</v>
      </c>
    </row>
    <row r="944" spans="1:19" x14ac:dyDescent="0.25">
      <c r="A944" s="58" t="s">
        <v>387</v>
      </c>
      <c r="B944" s="58" t="s">
        <v>9</v>
      </c>
      <c r="C944" s="58" t="s">
        <v>388</v>
      </c>
      <c r="D944" s="58" t="s">
        <v>17</v>
      </c>
      <c r="E944" s="58">
        <v>3</v>
      </c>
      <c r="F944">
        <v>52</v>
      </c>
      <c r="G944">
        <v>1067</v>
      </c>
      <c r="H944" s="58" t="s">
        <v>11</v>
      </c>
      <c r="I944" s="58" t="s">
        <v>11</v>
      </c>
      <c r="J944" s="58" t="b">
        <f>IF(COUNTIFS('Player 2 Rounds'!A:A,Player_1[[#This Row],[Tournament]],'Player 2 Rounds'!C:C,Player_1[[#This Row],[Date]])&gt;0,TRUE(),FALSE())</f>
        <v>1</v>
      </c>
      <c r="K944" s="58" t="b">
        <f>IF(COUNTIFS('Player 2 Rounds'!A:A,Player_1[[#This Row],[Tournament]],'Player 2 Rounds'!C:C,Player_1[[#This Row],[Date]],'Player 2 Rounds'!D:D,Player_1[[#This Row],[Division]])&gt;0,TRUE(),FALSE())</f>
        <v>1</v>
      </c>
      <c r="L944" s="58" t="str">
        <f>RIGHT(Player_1[[#This Row],[Date]],4)</f>
        <v>2015</v>
      </c>
      <c r="M944" s="58" t="str">
        <f>LEFT(Player_1[[#This Row],[Date]],FIND("-",Player_1[[#This Row],[Date]],1)-1)</f>
        <v>11</v>
      </c>
      <c r="N944" s="58" t="str">
        <f>MID(Player_1[[#This Row],[Date]],FIND("-",Player_1[[#This Row],[Date]],1)+1,3)</f>
        <v>Apr</v>
      </c>
      <c r="O944" s="5">
        <f>DATEVALUE(Player_1[[#This Row],[Month]]&amp;" "&amp;Player_1[[#This Row],[Day]]&amp;", "&amp;Player_1[[#This Row],[Year]])</f>
        <v>42105</v>
      </c>
      <c r="P944" s="58">
        <f>COUNTIFS(A:A,Player_1[[#This Row],[Tournament]],E:E,Player_1[[#This Row],[Round]])</f>
        <v>1</v>
      </c>
      <c r="Q944" s="58" t="str">
        <f t="shared" si="14"/>
        <v>2015 Hyzerbomb Discs presents The Nick Hyde Memorial</v>
      </c>
      <c r="R944" s="58">
        <f>SUMIFS('Player 2 Rounds'!F:F,'Player 2 Rounds'!Q:Q,Q944,'Player 2 Rounds'!E:E,E944)</f>
        <v>53</v>
      </c>
      <c r="S944" s="58">
        <f>IF(AND(Player_1[[#This Row],[Opponent Score]]&gt;0,Player_1[[#This Row],[Opponent Score]]&gt;Player_1[[#This Row],[Score]],K:K=TRUE())=TRUE(),1,0)</f>
        <v>1</v>
      </c>
    </row>
    <row r="945" spans="1:19" x14ac:dyDescent="0.25">
      <c r="A945" s="58" t="s">
        <v>389</v>
      </c>
      <c r="B945" s="58" t="s">
        <v>58</v>
      </c>
      <c r="C945" s="58" t="s">
        <v>424</v>
      </c>
      <c r="D945" s="58" t="s">
        <v>17</v>
      </c>
      <c r="E945" s="58">
        <v>3</v>
      </c>
      <c r="F945">
        <v>52</v>
      </c>
      <c r="G945">
        <v>1079</v>
      </c>
      <c r="H945" s="58" t="s">
        <v>11</v>
      </c>
      <c r="I945" s="58" t="s">
        <v>11</v>
      </c>
      <c r="J945" s="58" t="b">
        <f>IF(COUNTIFS('Player 2 Rounds'!A:A,Player_1[[#This Row],[Tournament]],'Player 2 Rounds'!C:C,Player_1[[#This Row],[Date]])&gt;0,TRUE(),FALSE())</f>
        <v>1</v>
      </c>
      <c r="K945" s="58" t="b">
        <f>IF(COUNTIFS('Player 2 Rounds'!A:A,Player_1[[#This Row],[Tournament]],'Player 2 Rounds'!C:C,Player_1[[#This Row],[Date]],'Player 2 Rounds'!D:D,Player_1[[#This Row],[Division]])&gt;0,TRUE(),FALSE())</f>
        <v>1</v>
      </c>
      <c r="L945" s="58" t="str">
        <f>RIGHT(Player_1[[#This Row],[Date]],4)</f>
        <v>2014</v>
      </c>
      <c r="M945" s="58" t="str">
        <f>LEFT(Player_1[[#This Row],[Date]],FIND("-",Player_1[[#This Row],[Date]],1)-1)</f>
        <v>3</v>
      </c>
      <c r="N945" s="58" t="str">
        <f>MID(Player_1[[#This Row],[Date]],FIND("-",Player_1[[#This Row],[Date]],1)+1,3)</f>
        <v>Jul</v>
      </c>
      <c r="O945" s="5">
        <f>DATEVALUE(Player_1[[#This Row],[Month]]&amp;" "&amp;Player_1[[#This Row],[Day]]&amp;", "&amp;Player_1[[#This Row],[Year]])</f>
        <v>41823</v>
      </c>
      <c r="P945" s="58">
        <f>COUNTIFS(A:A,Player_1[[#This Row],[Tournament]],E:E,Player_1[[#This Row],[Round]])</f>
        <v>2</v>
      </c>
      <c r="Q945" s="58" t="str">
        <f t="shared" si="14"/>
        <v>2014 Vibram presents the Maple Hill Open</v>
      </c>
      <c r="R945" s="58">
        <f>SUMIFS('Player 2 Rounds'!F:F,'Player 2 Rounds'!Q:Q,Q945,'Player 2 Rounds'!E:E,E945)</f>
        <v>59</v>
      </c>
      <c r="S945" s="58">
        <f>IF(AND(Player_1[[#This Row],[Opponent Score]]&gt;0,Player_1[[#This Row],[Opponent Score]]&gt;Player_1[[#This Row],[Score]],K:K=TRUE())=TRUE(),1,0)</f>
        <v>1</v>
      </c>
    </row>
    <row r="946" spans="1:19" x14ac:dyDescent="0.25">
      <c r="A946" s="58" t="s">
        <v>179</v>
      </c>
      <c r="B946" s="58" t="s">
        <v>13</v>
      </c>
      <c r="C946" s="58" t="s">
        <v>180</v>
      </c>
      <c r="D946" s="58" t="s">
        <v>17</v>
      </c>
      <c r="E946" s="58">
        <v>3</v>
      </c>
      <c r="F946">
        <v>52</v>
      </c>
      <c r="G946">
        <v>1051</v>
      </c>
      <c r="H946" s="58" t="s">
        <v>11</v>
      </c>
      <c r="I946" s="58" t="s">
        <v>11</v>
      </c>
      <c r="J946" s="58" t="b">
        <f>IF(COUNTIFS('Player 2 Rounds'!A:A,Player_1[[#This Row],[Tournament]],'Player 2 Rounds'!C:C,Player_1[[#This Row],[Date]])&gt;0,TRUE(),FALSE())</f>
        <v>1</v>
      </c>
      <c r="K946" s="58" t="b">
        <f>IF(COUNTIFS('Player 2 Rounds'!A:A,Player_1[[#This Row],[Tournament]],'Player 2 Rounds'!C:C,Player_1[[#This Row],[Date]],'Player 2 Rounds'!D:D,Player_1[[#This Row],[Division]])&gt;0,TRUE(),FALSE())</f>
        <v>1</v>
      </c>
      <c r="L946" s="58" t="str">
        <f>RIGHT(Player_1[[#This Row],[Date]],4)</f>
        <v>2014</v>
      </c>
      <c r="M946" s="58" t="str">
        <f>LEFT(Player_1[[#This Row],[Date]],FIND("-",Player_1[[#This Row],[Date]],1)-1)</f>
        <v>12</v>
      </c>
      <c r="N946" s="58" t="str">
        <f>MID(Player_1[[#This Row],[Date]],FIND("-",Player_1[[#This Row],[Date]],1)+1,3)</f>
        <v>Aug</v>
      </c>
      <c r="O946" s="5">
        <f>DATEVALUE(Player_1[[#This Row],[Month]]&amp;" "&amp;Player_1[[#This Row],[Day]]&amp;", "&amp;Player_1[[#This Row],[Year]])</f>
        <v>41863</v>
      </c>
      <c r="P946" s="58">
        <f>COUNTIFS(A:A,Player_1[[#This Row],[Tournament]],E:E,Player_1[[#This Row],[Round]])</f>
        <v>1</v>
      </c>
      <c r="Q946" s="58" t="str">
        <f t="shared" si="14"/>
        <v>2014 PDGA Professional Disc Golf World Championships</v>
      </c>
      <c r="R946" s="58">
        <f>SUMIFS('Player 2 Rounds'!F:F,'Player 2 Rounds'!Q:Q,Q946,'Player 2 Rounds'!E:E,E946)</f>
        <v>52</v>
      </c>
      <c r="S946" s="58">
        <f>IF(AND(Player_1[[#This Row],[Opponent Score]]&gt;0,Player_1[[#This Row],[Opponent Score]]&gt;Player_1[[#This Row],[Score]],K:K=TRUE())=TRUE(),1,0)</f>
        <v>0</v>
      </c>
    </row>
    <row r="947" spans="1:19" x14ac:dyDescent="0.25">
      <c r="A947" s="58" t="s">
        <v>866</v>
      </c>
      <c r="B947" s="58" t="s">
        <v>14</v>
      </c>
      <c r="C947" s="58" t="s">
        <v>867</v>
      </c>
      <c r="D947" s="58" t="s">
        <v>17</v>
      </c>
      <c r="E947" s="58">
        <v>3</v>
      </c>
      <c r="F947">
        <v>52</v>
      </c>
      <c r="G947">
        <v>1041</v>
      </c>
      <c r="H947" s="58" t="s">
        <v>11</v>
      </c>
      <c r="I947" s="58" t="s">
        <v>11</v>
      </c>
      <c r="J947" s="58" t="b">
        <f>IF(COUNTIFS('Player 2 Rounds'!A:A,Player_1[[#This Row],[Tournament]],'Player 2 Rounds'!C:C,Player_1[[#This Row],[Date]])&gt;0,TRUE(),FALSE())</f>
        <v>0</v>
      </c>
      <c r="K947" s="58" t="b">
        <f>IF(COUNTIFS('Player 2 Rounds'!A:A,Player_1[[#This Row],[Tournament]],'Player 2 Rounds'!C:C,Player_1[[#This Row],[Date]],'Player 2 Rounds'!D:D,Player_1[[#This Row],[Division]])&gt;0,TRUE(),FALSE())</f>
        <v>0</v>
      </c>
      <c r="L947" s="58" t="str">
        <f>RIGHT(Player_1[[#This Row],[Date]],4)</f>
        <v>2014</v>
      </c>
      <c r="M947" s="58" t="str">
        <f>LEFT(Player_1[[#This Row],[Date]],FIND("-",Player_1[[#This Row],[Date]],1)-1)</f>
        <v>15</v>
      </c>
      <c r="N947" s="58" t="str">
        <f>MID(Player_1[[#This Row],[Date]],FIND("-",Player_1[[#This Row],[Date]],1)+1,3)</f>
        <v>Nov</v>
      </c>
      <c r="O947" s="5">
        <f>DATEVALUE(Player_1[[#This Row],[Month]]&amp;" "&amp;Player_1[[#This Row],[Day]]&amp;", "&amp;Player_1[[#This Row],[Year]])</f>
        <v>41958</v>
      </c>
      <c r="P947" s="58">
        <f>COUNTIFS(A:A,Player_1[[#This Row],[Tournament]],E:E,Player_1[[#This Row],[Round]])</f>
        <v>1</v>
      </c>
      <c r="Q947" s="58" t="str">
        <f t="shared" si="14"/>
        <v>2014 So Cal Series Championships - Pros</v>
      </c>
      <c r="R947" s="58">
        <f>SUMIFS('Player 2 Rounds'!F:F,'Player 2 Rounds'!Q:Q,Q947,'Player 2 Rounds'!E:E,E947)</f>
        <v>0</v>
      </c>
      <c r="S947" s="58">
        <f>IF(AND(Player_1[[#This Row],[Opponent Score]]&gt;0,Player_1[[#This Row],[Opponent Score]]&gt;Player_1[[#This Row],[Score]],K:K=TRUE())=TRUE(),1,0)</f>
        <v>0</v>
      </c>
    </row>
    <row r="948" spans="1:19" x14ac:dyDescent="0.25">
      <c r="A948" s="58" t="s">
        <v>106</v>
      </c>
      <c r="B948" s="58" t="s">
        <v>153</v>
      </c>
      <c r="C948" s="58" t="s">
        <v>183</v>
      </c>
      <c r="D948" s="58" t="s">
        <v>17</v>
      </c>
      <c r="E948" s="58">
        <v>3</v>
      </c>
      <c r="F948">
        <v>69</v>
      </c>
      <c r="G948">
        <v>999</v>
      </c>
      <c r="H948" s="58" t="s">
        <v>11</v>
      </c>
      <c r="I948" s="58" t="s">
        <v>11</v>
      </c>
      <c r="J948" s="58" t="b">
        <f>IF(COUNTIFS('Player 2 Rounds'!A:A,Player_1[[#This Row],[Tournament]],'Player 2 Rounds'!C:C,Player_1[[#This Row],[Date]])&gt;0,TRUE(),FALSE())</f>
        <v>1</v>
      </c>
      <c r="K948" s="58" t="b">
        <f>IF(COUNTIFS('Player 2 Rounds'!A:A,Player_1[[#This Row],[Tournament]],'Player 2 Rounds'!C:C,Player_1[[#This Row],[Date]],'Player 2 Rounds'!D:D,Player_1[[#This Row],[Division]])&gt;0,TRUE(),FALSE())</f>
        <v>1</v>
      </c>
      <c r="L948" s="58" t="str">
        <f>RIGHT(Player_1[[#This Row],[Date]],4)</f>
        <v>2014</v>
      </c>
      <c r="M948" s="58" t="str">
        <f>LEFT(Player_1[[#This Row],[Date]],FIND("-",Player_1[[#This Row],[Date]],1)-1)</f>
        <v>1</v>
      </c>
      <c r="N948" s="58" t="str">
        <f>MID(Player_1[[#This Row],[Date]],FIND("-",Player_1[[#This Row],[Date]],1)+1,3)</f>
        <v>Oct</v>
      </c>
      <c r="O948" s="5">
        <f>DATEVALUE(Player_1[[#This Row],[Month]]&amp;" "&amp;Player_1[[#This Row],[Day]]&amp;", "&amp;Player_1[[#This Row],[Year]])</f>
        <v>41913</v>
      </c>
      <c r="P948" s="58">
        <f>COUNTIFS(A:A,Player_1[[#This Row],[Tournament]],E:E,Player_1[[#This Row],[Round]])</f>
        <v>4</v>
      </c>
      <c r="Q948" s="58" t="str">
        <f t="shared" si="14"/>
        <v>2014 United States Disc Golf Championship - Open Flight</v>
      </c>
      <c r="R948" s="58">
        <f>SUMIFS('Player 2 Rounds'!F:F,'Player 2 Rounds'!Q:Q,Q948,'Player 2 Rounds'!E:E,E948)</f>
        <v>69</v>
      </c>
      <c r="S948" s="58">
        <f>IF(AND(Player_1[[#This Row],[Opponent Score]]&gt;0,Player_1[[#This Row],[Opponent Score]]&gt;Player_1[[#This Row],[Score]],K:K=TRUE())=TRUE(),1,0)</f>
        <v>0</v>
      </c>
    </row>
    <row r="949" spans="1:19" x14ac:dyDescent="0.25">
      <c r="A949" s="58" t="s">
        <v>864</v>
      </c>
      <c r="B949" s="58" t="s">
        <v>164</v>
      </c>
      <c r="C949" s="58" t="s">
        <v>865</v>
      </c>
      <c r="D949" s="58" t="s">
        <v>17</v>
      </c>
      <c r="E949" s="58">
        <v>3</v>
      </c>
      <c r="F949">
        <v>52</v>
      </c>
      <c r="G949">
        <v>1027</v>
      </c>
      <c r="H949" s="58" t="s">
        <v>11</v>
      </c>
      <c r="I949" s="58" t="s">
        <v>11</v>
      </c>
      <c r="J949" s="58" t="b">
        <f>IF(COUNTIFS('Player 2 Rounds'!A:A,Player_1[[#This Row],[Tournament]],'Player 2 Rounds'!C:C,Player_1[[#This Row],[Date]])&gt;0,TRUE(),FALSE())</f>
        <v>0</v>
      </c>
      <c r="K949" s="58" t="b">
        <f>IF(COUNTIFS('Player 2 Rounds'!A:A,Player_1[[#This Row],[Tournament]],'Player 2 Rounds'!C:C,Player_1[[#This Row],[Date]],'Player 2 Rounds'!D:D,Player_1[[#This Row],[Division]])&gt;0,TRUE(),FALSE())</f>
        <v>0</v>
      </c>
      <c r="L949" s="58" t="str">
        <f>RIGHT(Player_1[[#This Row],[Date]],4)</f>
        <v>2014</v>
      </c>
      <c r="M949" s="58" t="str">
        <f>LEFT(Player_1[[#This Row],[Date]],FIND("-",Player_1[[#This Row],[Date]],1)-1)</f>
        <v>19</v>
      </c>
      <c r="N949" s="58" t="str">
        <f>MID(Player_1[[#This Row],[Date]],FIND("-",Player_1[[#This Row],[Date]],1)+1,3)</f>
        <v>Sep</v>
      </c>
      <c r="O949" s="5">
        <f>DATEVALUE(Player_1[[#This Row],[Month]]&amp;" "&amp;Player_1[[#This Row],[Day]]&amp;", "&amp;Player_1[[#This Row],[Year]])</f>
        <v>41901</v>
      </c>
      <c r="P949" s="58">
        <f>COUNTIFS(A:A,Player_1[[#This Row],[Tournament]],E:E,Player_1[[#This Row],[Round]])</f>
        <v>1</v>
      </c>
      <c r="Q949" s="58" t="str">
        <f t="shared" si="14"/>
        <v>2014 Prodigy Presents The Green Mountain Championship @ Smugglers' Notch Resort</v>
      </c>
      <c r="R949" s="58">
        <f>SUMIFS('Player 2 Rounds'!F:F,'Player 2 Rounds'!Q:Q,Q949,'Player 2 Rounds'!E:E,E949)</f>
        <v>0</v>
      </c>
      <c r="S949" s="58">
        <f>IF(AND(Player_1[[#This Row],[Opponent Score]]&gt;0,Player_1[[#This Row],[Opponent Score]]&gt;Player_1[[#This Row],[Score]],K:K=TRUE())=TRUE(),1,0)</f>
        <v>0</v>
      </c>
    </row>
    <row r="950" spans="1:19" x14ac:dyDescent="0.25">
      <c r="A950" s="58" t="s">
        <v>862</v>
      </c>
      <c r="B950" s="58" t="s">
        <v>164</v>
      </c>
      <c r="C950" s="58" t="s">
        <v>863</v>
      </c>
      <c r="D950" s="58" t="s">
        <v>17</v>
      </c>
      <c r="E950" s="58">
        <v>3</v>
      </c>
      <c r="F950">
        <v>51</v>
      </c>
      <c r="G950">
        <v>1037</v>
      </c>
      <c r="H950" s="58" t="s">
        <v>11</v>
      </c>
      <c r="I950" s="58" t="s">
        <v>11</v>
      </c>
      <c r="J950" s="58" t="b">
        <f>IF(COUNTIFS('Player 2 Rounds'!A:A,Player_1[[#This Row],[Tournament]],'Player 2 Rounds'!C:C,Player_1[[#This Row],[Date]])&gt;0,TRUE(),FALSE())</f>
        <v>0</v>
      </c>
      <c r="K950" s="58" t="b">
        <f>IF(COUNTIFS('Player 2 Rounds'!A:A,Player_1[[#This Row],[Tournament]],'Player 2 Rounds'!C:C,Player_1[[#This Row],[Date]],'Player 2 Rounds'!D:D,Player_1[[#This Row],[Division]])&gt;0,TRUE(),FALSE())</f>
        <v>0</v>
      </c>
      <c r="L950" s="58" t="str">
        <f>RIGHT(Player_1[[#This Row],[Date]],4)</f>
        <v>2014</v>
      </c>
      <c r="M950" s="58" t="str">
        <f>LEFT(Player_1[[#This Row],[Date]],FIND("-",Player_1[[#This Row],[Date]],1)-1)</f>
        <v>24</v>
      </c>
      <c r="N950" s="58" t="str">
        <f>MID(Player_1[[#This Row],[Date]],FIND("-",Player_1[[#This Row],[Date]],1)+1,3)</f>
        <v>Oct</v>
      </c>
      <c r="O950" s="5">
        <f>DATEVALUE(Player_1[[#This Row],[Month]]&amp;" "&amp;Player_1[[#This Row],[Day]]&amp;", "&amp;Player_1[[#This Row],[Year]])</f>
        <v>41936</v>
      </c>
      <c r="P950" s="58">
        <f>COUNTIFS(A:A,Player_1[[#This Row],[Tournament]],E:E,Player_1[[#This Row],[Round]])</f>
        <v>1</v>
      </c>
      <c r="Q950" s="58" t="str">
        <f t="shared" si="14"/>
        <v>2014 AZ Disc Golf Championships presented by the Shelly Sharpe Memorial</v>
      </c>
      <c r="R950" s="58">
        <f>SUMIFS('Player 2 Rounds'!F:F,'Player 2 Rounds'!Q:Q,Q950,'Player 2 Rounds'!E:E,E950)</f>
        <v>0</v>
      </c>
      <c r="S950" s="58">
        <f>IF(AND(Player_1[[#This Row],[Opponent Score]]&gt;0,Player_1[[#This Row],[Opponent Score]]&gt;Player_1[[#This Row],[Score]],K:K=TRUE())=TRUE(),1,0)</f>
        <v>0</v>
      </c>
    </row>
    <row r="951" spans="1:19" x14ac:dyDescent="0.25">
      <c r="A951" s="58" t="s">
        <v>859</v>
      </c>
      <c r="B951" s="58" t="s">
        <v>164</v>
      </c>
      <c r="C951" s="58" t="s">
        <v>182</v>
      </c>
      <c r="D951" s="58" t="s">
        <v>17</v>
      </c>
      <c r="E951" s="58">
        <v>3</v>
      </c>
      <c r="F951">
        <v>45</v>
      </c>
      <c r="G951">
        <v>1036</v>
      </c>
      <c r="H951" s="58" t="s">
        <v>11</v>
      </c>
      <c r="I951" s="58" t="s">
        <v>11</v>
      </c>
      <c r="J951" s="58" t="b">
        <f>IF(COUNTIFS('Player 2 Rounds'!A:A,Player_1[[#This Row],[Tournament]],'Player 2 Rounds'!C:C,Player_1[[#This Row],[Date]])&gt;0,TRUE(),FALSE())</f>
        <v>0</v>
      </c>
      <c r="K951" s="58" t="b">
        <f>IF(COUNTIFS('Player 2 Rounds'!A:A,Player_1[[#This Row],[Tournament]],'Player 2 Rounds'!C:C,Player_1[[#This Row],[Date]],'Player 2 Rounds'!D:D,Player_1[[#This Row],[Division]])&gt;0,TRUE(),FALSE())</f>
        <v>0</v>
      </c>
      <c r="L951" s="58" t="str">
        <f>RIGHT(Player_1[[#This Row],[Date]],4)</f>
        <v>2014</v>
      </c>
      <c r="M951" s="58" t="str">
        <f>LEFT(Player_1[[#This Row],[Date]],FIND("-",Player_1[[#This Row],[Date]],1)-1)</f>
        <v>8</v>
      </c>
      <c r="N951" s="58" t="str">
        <f>MID(Player_1[[#This Row],[Date]],FIND("-",Player_1[[#This Row],[Date]],1)+1,3)</f>
        <v>Nov</v>
      </c>
      <c r="O951" s="5">
        <f>DATEVALUE(Player_1[[#This Row],[Month]]&amp;" "&amp;Player_1[[#This Row],[Day]]&amp;", "&amp;Player_1[[#This Row],[Year]])</f>
        <v>41951</v>
      </c>
      <c r="P951" s="58">
        <f>COUNTIFS(A:A,Player_1[[#This Row],[Tournament]],E:E,Player_1[[#This Row],[Round]])</f>
        <v>1</v>
      </c>
      <c r="Q951" s="58" t="str">
        <f t="shared" si="14"/>
        <v>2014 Spike Hyzer Presents: Spike Hyzer Invitational Championship</v>
      </c>
      <c r="R951" s="58">
        <f>SUMIFS('Player 2 Rounds'!F:F,'Player 2 Rounds'!Q:Q,Q951,'Player 2 Rounds'!E:E,E951)</f>
        <v>0</v>
      </c>
      <c r="S951" s="58">
        <f>IF(AND(Player_1[[#This Row],[Opponent Score]]&gt;0,Player_1[[#This Row],[Opponent Score]]&gt;Player_1[[#This Row],[Score]],K:K=TRUE())=TRUE(),1,0)</f>
        <v>0</v>
      </c>
    </row>
    <row r="952" spans="1:19" x14ac:dyDescent="0.25">
      <c r="A952" s="58" t="s">
        <v>860</v>
      </c>
      <c r="B952" s="58" t="s">
        <v>9</v>
      </c>
      <c r="C952" s="58" t="s">
        <v>861</v>
      </c>
      <c r="D952" s="58" t="s">
        <v>17</v>
      </c>
      <c r="E952" s="58">
        <v>3</v>
      </c>
      <c r="F952">
        <v>49</v>
      </c>
      <c r="G952">
        <v>1047</v>
      </c>
      <c r="H952" s="58" t="s">
        <v>11</v>
      </c>
      <c r="I952" s="58" t="s">
        <v>11</v>
      </c>
      <c r="J952" s="58" t="b">
        <f>IF(COUNTIFS('Player 2 Rounds'!A:A,Player_1[[#This Row],[Tournament]],'Player 2 Rounds'!C:C,Player_1[[#This Row],[Date]])&gt;0,TRUE(),FALSE())</f>
        <v>0</v>
      </c>
      <c r="K952" s="58" t="b">
        <f>IF(COUNTIFS('Player 2 Rounds'!A:A,Player_1[[#This Row],[Tournament]],'Player 2 Rounds'!C:C,Player_1[[#This Row],[Date]],'Player 2 Rounds'!D:D,Player_1[[#This Row],[Division]])&gt;0,TRUE(),FALSE())</f>
        <v>0</v>
      </c>
      <c r="L952" s="58" t="str">
        <f>RIGHT(Player_1[[#This Row],[Date]],4)</f>
        <v>2014</v>
      </c>
      <c r="M952" s="58" t="str">
        <f>LEFT(Player_1[[#This Row],[Date]],FIND("-",Player_1[[#This Row],[Date]],1)-1)</f>
        <v>11</v>
      </c>
      <c r="N952" s="58" t="str">
        <f>MID(Player_1[[#This Row],[Date]],FIND("-",Player_1[[#This Row],[Date]],1)+1,3)</f>
        <v>Oct</v>
      </c>
      <c r="O952" s="5">
        <f>DATEVALUE(Player_1[[#This Row],[Month]]&amp;" "&amp;Player_1[[#This Row],[Day]]&amp;", "&amp;Player_1[[#This Row],[Year]])</f>
        <v>41923</v>
      </c>
      <c r="P952" s="58">
        <f>COUNTIFS(A:A,Player_1[[#This Row],[Tournament]],E:E,Player_1[[#This Row],[Round]])</f>
        <v>1</v>
      </c>
      <c r="Q952" s="58" t="str">
        <f t="shared" si="14"/>
        <v>2014 Mango Classic - A</v>
      </c>
      <c r="R952" s="58">
        <f>SUMIFS('Player 2 Rounds'!F:F,'Player 2 Rounds'!Q:Q,Q952,'Player 2 Rounds'!E:E,E952)</f>
        <v>0</v>
      </c>
      <c r="S952" s="58">
        <f>IF(AND(Player_1[[#This Row],[Opponent Score]]&gt;0,Player_1[[#This Row],[Opponent Score]]&gt;Player_1[[#This Row],[Score]],K:K=TRUE())=TRUE(),1,0)</f>
        <v>0</v>
      </c>
    </row>
    <row r="953" spans="1:19" x14ac:dyDescent="0.25">
      <c r="A953" s="58" t="s">
        <v>413</v>
      </c>
      <c r="B953" s="58" t="s">
        <v>58</v>
      </c>
      <c r="C953" s="58" t="s">
        <v>414</v>
      </c>
      <c r="D953" s="58" t="s">
        <v>17</v>
      </c>
      <c r="E953" s="58">
        <v>3</v>
      </c>
      <c r="F953">
        <v>50</v>
      </c>
      <c r="G953">
        <v>1043</v>
      </c>
      <c r="H953" s="58" t="s">
        <v>11</v>
      </c>
      <c r="I953" s="58" t="s">
        <v>11</v>
      </c>
      <c r="J953" s="58" t="b">
        <f>IF(COUNTIFS('Player 2 Rounds'!A:A,Player_1[[#This Row],[Tournament]],'Player 2 Rounds'!C:C,Player_1[[#This Row],[Date]])&gt;0,TRUE(),FALSE())</f>
        <v>1</v>
      </c>
      <c r="K953" s="58" t="b">
        <f>IF(COUNTIFS('Player 2 Rounds'!A:A,Player_1[[#This Row],[Tournament]],'Player 2 Rounds'!C:C,Player_1[[#This Row],[Date]],'Player 2 Rounds'!D:D,Player_1[[#This Row],[Division]])&gt;0,TRUE(),FALSE())</f>
        <v>1</v>
      </c>
      <c r="L953" s="58" t="str">
        <f>RIGHT(Player_1[[#This Row],[Date]],4)</f>
        <v>2014</v>
      </c>
      <c r="M953" s="58" t="str">
        <f>LEFT(Player_1[[#This Row],[Date]],FIND("-",Player_1[[#This Row],[Date]],1)-1)</f>
        <v>5</v>
      </c>
      <c r="N953" s="58" t="str">
        <f>MID(Player_1[[#This Row],[Date]],FIND("-",Player_1[[#This Row],[Date]],1)+1,3)</f>
        <v>Sep</v>
      </c>
      <c r="O953" s="5">
        <f>DATEVALUE(Player_1[[#This Row],[Month]]&amp;" "&amp;Player_1[[#This Row],[Day]]&amp;", "&amp;Player_1[[#This Row],[Year]])</f>
        <v>41887</v>
      </c>
      <c r="P953" s="58">
        <f>COUNTIFS(A:A,Player_1[[#This Row],[Tournament]],E:E,Player_1[[#This Row],[Round]])</f>
        <v>1</v>
      </c>
      <c r="Q953" s="58" t="str">
        <f t="shared" si="14"/>
        <v>2014 Prodigy Disc present the 40th Anniversary of the Rochester Flying Disc Open</v>
      </c>
      <c r="R953" s="58">
        <f>SUMIFS('Player 2 Rounds'!F:F,'Player 2 Rounds'!Q:Q,Q953,'Player 2 Rounds'!E:E,E953)</f>
        <v>51</v>
      </c>
      <c r="S953" s="58">
        <f>IF(AND(Player_1[[#This Row],[Opponent Score]]&gt;0,Player_1[[#This Row],[Opponent Score]]&gt;Player_1[[#This Row],[Score]],K:K=TRUE())=TRUE(),1,0)</f>
        <v>1</v>
      </c>
    </row>
    <row r="954" spans="1:19" x14ac:dyDescent="0.25">
      <c r="A954" s="58" t="s">
        <v>431</v>
      </c>
      <c r="B954" s="58" t="s">
        <v>13</v>
      </c>
      <c r="C954" s="58" t="s">
        <v>432</v>
      </c>
      <c r="D954" s="58" t="s">
        <v>17</v>
      </c>
      <c r="E954" s="58">
        <v>3</v>
      </c>
      <c r="F954">
        <v>58</v>
      </c>
      <c r="G954">
        <v>1040</v>
      </c>
      <c r="H954" s="58" t="s">
        <v>11</v>
      </c>
      <c r="I954" s="58" t="s">
        <v>11</v>
      </c>
      <c r="J954" s="58" t="b">
        <f>IF(COUNTIFS('Player 2 Rounds'!A:A,Player_1[[#This Row],[Tournament]],'Player 2 Rounds'!C:C,Player_1[[#This Row],[Date]])&gt;0,TRUE(),FALSE())</f>
        <v>1</v>
      </c>
      <c r="K954" s="58" t="b">
        <f>IF(COUNTIFS('Player 2 Rounds'!A:A,Player_1[[#This Row],[Tournament]],'Player 2 Rounds'!C:C,Player_1[[#This Row],[Date]],'Player 2 Rounds'!D:D,Player_1[[#This Row],[Division]])&gt;0,TRUE(),FALSE())</f>
        <v>1</v>
      </c>
      <c r="L954" s="58" t="str">
        <f>RIGHT(Player_1[[#This Row],[Date]],4)</f>
        <v>2015</v>
      </c>
      <c r="M954" s="58" t="str">
        <f>LEFT(Player_1[[#This Row],[Date]],FIND("-",Player_1[[#This Row],[Date]],1)-1)</f>
        <v>29</v>
      </c>
      <c r="N954" s="58" t="str">
        <f>MID(Player_1[[#This Row],[Date]],FIND("-",Player_1[[#This Row],[Date]],1)+1,3)</f>
        <v>Jan</v>
      </c>
      <c r="O954" s="5">
        <f>DATEVALUE(Player_1[[#This Row],[Month]]&amp;" "&amp;Player_1[[#This Row],[Day]]&amp;", "&amp;Player_1[[#This Row],[Year]])</f>
        <v>42033</v>
      </c>
      <c r="P954" s="58">
        <f>COUNTIFS(A:A,Player_1[[#This Row],[Tournament]],E:E,Player_1[[#This Row],[Round]])</f>
        <v>1</v>
      </c>
      <c r="Q954" s="58" t="str">
        <f t="shared" si="14"/>
        <v>2015 Aussie Open</v>
      </c>
      <c r="R954" s="58">
        <f>SUMIFS('Player 2 Rounds'!F:F,'Player 2 Rounds'!Q:Q,Q954,'Player 2 Rounds'!E:E,E954)</f>
        <v>52</v>
      </c>
      <c r="S954" s="58">
        <f>IF(AND(Player_1[[#This Row],[Opponent Score]]&gt;0,Player_1[[#This Row],[Opponent Score]]&gt;Player_1[[#This Row],[Score]],K:K=TRUE())=TRUE(),1,0)</f>
        <v>0</v>
      </c>
    </row>
    <row r="955" spans="1:19" x14ac:dyDescent="0.25">
      <c r="A955" s="58" t="s">
        <v>442</v>
      </c>
      <c r="B955" s="58" t="s">
        <v>9</v>
      </c>
      <c r="C955" s="58" t="s">
        <v>443</v>
      </c>
      <c r="D955" s="58" t="s">
        <v>17</v>
      </c>
      <c r="E955" s="58">
        <v>3</v>
      </c>
      <c r="F955">
        <v>56</v>
      </c>
      <c r="G955">
        <v>1055</v>
      </c>
      <c r="H955" s="58" t="s">
        <v>11</v>
      </c>
      <c r="I955" s="58" t="s">
        <v>11</v>
      </c>
      <c r="J955" s="58" t="b">
        <f>IF(COUNTIFS('Player 2 Rounds'!A:A,Player_1[[#This Row],[Tournament]],'Player 2 Rounds'!C:C,Player_1[[#This Row],[Date]])&gt;0,TRUE(),FALSE())</f>
        <v>1</v>
      </c>
      <c r="K955" s="58" t="b">
        <f>IF(COUNTIFS('Player 2 Rounds'!A:A,Player_1[[#This Row],[Tournament]],'Player 2 Rounds'!C:C,Player_1[[#This Row],[Date]],'Player 2 Rounds'!D:D,Player_1[[#This Row],[Division]])&gt;0,TRUE(),FALSE())</f>
        <v>1</v>
      </c>
      <c r="L955" s="58" t="str">
        <f>RIGHT(Player_1[[#This Row],[Date]],4)</f>
        <v>2015</v>
      </c>
      <c r="M955" s="58" t="str">
        <f>LEFT(Player_1[[#This Row],[Date]],FIND("-",Player_1[[#This Row],[Date]],1)-1)</f>
        <v>20</v>
      </c>
      <c r="N955" s="58" t="str">
        <f>MID(Player_1[[#This Row],[Date]],FIND("-",Player_1[[#This Row],[Date]],1)+1,3)</f>
        <v>Feb</v>
      </c>
      <c r="O955" s="5">
        <f>DATEVALUE(Player_1[[#This Row],[Month]]&amp;" "&amp;Player_1[[#This Row],[Day]]&amp;", "&amp;Player_1[[#This Row],[Year]])</f>
        <v>42055</v>
      </c>
      <c r="P955" s="58">
        <f>COUNTIFS(A:A,Player_1[[#This Row],[Tournament]],E:E,Player_1[[#This Row],[Round]])</f>
        <v>1</v>
      </c>
      <c r="Q955" s="58" t="str">
        <f t="shared" si="14"/>
        <v>2015 Gentlemen's Club Challenge Presented by Innova Champion Discs - Pro Weekend</v>
      </c>
      <c r="R955" s="58">
        <f>SUMIFS('Player 2 Rounds'!F:F,'Player 2 Rounds'!Q:Q,Q955,'Player 2 Rounds'!E:E,E955)</f>
        <v>55</v>
      </c>
      <c r="S955" s="58">
        <f>IF(AND(Player_1[[#This Row],[Opponent Score]]&gt;0,Player_1[[#This Row],[Opponent Score]]&gt;Player_1[[#This Row],[Score]],K:K=TRUE())=TRUE(),1,0)</f>
        <v>0</v>
      </c>
    </row>
    <row r="956" spans="1:19" x14ac:dyDescent="0.25">
      <c r="A956" s="58" t="s">
        <v>450</v>
      </c>
      <c r="B956" s="58" t="s">
        <v>164</v>
      </c>
      <c r="C956" s="58" t="s">
        <v>451</v>
      </c>
      <c r="D956" s="58" t="s">
        <v>17</v>
      </c>
      <c r="E956" s="58">
        <v>3</v>
      </c>
      <c r="F956">
        <v>49</v>
      </c>
      <c r="G956">
        <v>1041</v>
      </c>
      <c r="H956" s="58" t="s">
        <v>11</v>
      </c>
      <c r="I956" s="58" t="s">
        <v>11</v>
      </c>
      <c r="J956" s="58" t="b">
        <f>IF(COUNTIFS('Player 2 Rounds'!A:A,Player_1[[#This Row],[Tournament]],'Player 2 Rounds'!C:C,Player_1[[#This Row],[Date]])&gt;0,TRUE(),FALSE())</f>
        <v>1</v>
      </c>
      <c r="K956" s="58" t="b">
        <f>IF(COUNTIFS('Player 2 Rounds'!A:A,Player_1[[#This Row],[Tournament]],'Player 2 Rounds'!C:C,Player_1[[#This Row],[Date]],'Player 2 Rounds'!D:D,Player_1[[#This Row],[Division]])&gt;0,TRUE(),FALSE())</f>
        <v>1</v>
      </c>
      <c r="L956" s="58" t="str">
        <f>RIGHT(Player_1[[#This Row],[Date]],4)</f>
        <v>2014</v>
      </c>
      <c r="M956" s="58" t="str">
        <f>LEFT(Player_1[[#This Row],[Date]],FIND("-",Player_1[[#This Row],[Date]],1)-1)</f>
        <v>6</v>
      </c>
      <c r="N956" s="58" t="str">
        <f>MID(Player_1[[#This Row],[Date]],FIND("-",Player_1[[#This Row],[Date]],1)+1,3)</f>
        <v>Dec</v>
      </c>
      <c r="O956" s="5">
        <f>DATEVALUE(Player_1[[#This Row],[Month]]&amp;" "&amp;Player_1[[#This Row],[Day]]&amp;", "&amp;Player_1[[#This Row],[Year]])</f>
        <v>41979</v>
      </c>
      <c r="P956" s="58">
        <f>COUNTIFS(A:A,Player_1[[#This Row],[Tournament]],E:E,Player_1[[#This Row],[Round]])</f>
        <v>1</v>
      </c>
      <c r="Q956" s="58" t="str">
        <f t="shared" si="14"/>
        <v>2014 The Twisted Flyer Cactus Classic presented by Innova</v>
      </c>
      <c r="R956" s="58">
        <f>SUMIFS('Player 2 Rounds'!F:F,'Player 2 Rounds'!Q:Q,Q956,'Player 2 Rounds'!E:E,E956)</f>
        <v>49</v>
      </c>
      <c r="S956" s="58">
        <f>IF(AND(Player_1[[#This Row],[Opponent Score]]&gt;0,Player_1[[#This Row],[Opponent Score]]&gt;Player_1[[#This Row],[Score]],K:K=TRUE())=TRUE(),1,0)</f>
        <v>0</v>
      </c>
    </row>
    <row r="957" spans="1:19" x14ac:dyDescent="0.25">
      <c r="A957" s="58" t="s">
        <v>854</v>
      </c>
      <c r="B957" s="58" t="s">
        <v>9</v>
      </c>
      <c r="C957" s="58" t="s">
        <v>855</v>
      </c>
      <c r="D957" s="58" t="s">
        <v>17</v>
      </c>
      <c r="E957" s="58">
        <v>3</v>
      </c>
      <c r="F957">
        <v>50</v>
      </c>
      <c r="G957">
        <v>1027</v>
      </c>
      <c r="H957" s="58" t="s">
        <v>11</v>
      </c>
      <c r="I957" s="58" t="s">
        <v>11</v>
      </c>
      <c r="J957" s="58" t="b">
        <f>IF(COUNTIFS('Player 2 Rounds'!A:A,Player_1[[#This Row],[Tournament]],'Player 2 Rounds'!C:C,Player_1[[#This Row],[Date]])&gt;0,TRUE(),FALSE())</f>
        <v>0</v>
      </c>
      <c r="K957" s="58" t="b">
        <f>IF(COUNTIFS('Player 2 Rounds'!A:A,Player_1[[#This Row],[Tournament]],'Player 2 Rounds'!C:C,Player_1[[#This Row],[Date]],'Player 2 Rounds'!D:D,Player_1[[#This Row],[Division]])&gt;0,TRUE(),FALSE())</f>
        <v>0</v>
      </c>
      <c r="L957" s="58" t="str">
        <f>RIGHT(Player_1[[#This Row],[Date]],4)</f>
        <v>2014</v>
      </c>
      <c r="M957" s="58" t="str">
        <f>LEFT(Player_1[[#This Row],[Date]],FIND("-",Player_1[[#This Row],[Date]],1)-1)</f>
        <v>13</v>
      </c>
      <c r="N957" s="58" t="str">
        <f>MID(Player_1[[#This Row],[Date]],FIND("-",Player_1[[#This Row],[Date]],1)+1,3)</f>
        <v>Sep</v>
      </c>
      <c r="O957" s="5">
        <f>DATEVALUE(Player_1[[#This Row],[Month]]&amp;" "&amp;Player_1[[#This Row],[Day]]&amp;", "&amp;Player_1[[#This Row],[Year]])</f>
        <v>41895</v>
      </c>
      <c r="P957" s="58">
        <f>COUNTIFS(A:A,Player_1[[#This Row],[Tournament]],E:E,Player_1[[#This Row],[Round]])</f>
        <v>1</v>
      </c>
      <c r="Q957" s="58" t="str">
        <f t="shared" si="14"/>
        <v>2014 Toronto Island Maple Leaf presented by Discmania</v>
      </c>
      <c r="R957" s="58">
        <f>SUMIFS('Player 2 Rounds'!F:F,'Player 2 Rounds'!Q:Q,Q957,'Player 2 Rounds'!E:E,E957)</f>
        <v>0</v>
      </c>
      <c r="S957" s="58">
        <f>IF(AND(Player_1[[#This Row],[Opponent Score]]&gt;0,Player_1[[#This Row],[Opponent Score]]&gt;Player_1[[#This Row],[Score]],K:K=TRUE())=TRUE(),1,0)</f>
        <v>0</v>
      </c>
    </row>
    <row r="958" spans="1:19" x14ac:dyDescent="0.25">
      <c r="A958" s="58" t="s">
        <v>856</v>
      </c>
      <c r="B958" s="58" t="s">
        <v>14</v>
      </c>
      <c r="C958" s="58" t="s">
        <v>857</v>
      </c>
      <c r="D958" s="58" t="s">
        <v>17</v>
      </c>
      <c r="E958" s="58">
        <v>3</v>
      </c>
      <c r="F958">
        <v>75</v>
      </c>
      <c r="G958">
        <v>1037</v>
      </c>
      <c r="H958" s="58" t="s">
        <v>11</v>
      </c>
      <c r="I958" s="58" t="s">
        <v>11</v>
      </c>
      <c r="J958" s="58" t="b">
        <f>IF(COUNTIFS('Player 2 Rounds'!A:A,Player_1[[#This Row],[Tournament]],'Player 2 Rounds'!C:C,Player_1[[#This Row],[Date]])&gt;0,TRUE(),FALSE())</f>
        <v>0</v>
      </c>
      <c r="K958" s="58" t="b">
        <f>IF(COUNTIFS('Player 2 Rounds'!A:A,Player_1[[#This Row],[Tournament]],'Player 2 Rounds'!C:C,Player_1[[#This Row],[Date]],'Player 2 Rounds'!D:D,Player_1[[#This Row],[Division]])&gt;0,TRUE(),FALSE())</f>
        <v>0</v>
      </c>
      <c r="L958" s="58" t="str">
        <f>RIGHT(Player_1[[#This Row],[Date]],4)</f>
        <v>2014</v>
      </c>
      <c r="M958" s="58" t="str">
        <f>LEFT(Player_1[[#This Row],[Date]],FIND("-",Player_1[[#This Row],[Date]],1)-1)</f>
        <v>13</v>
      </c>
      <c r="N958" s="58" t="str">
        <f>MID(Player_1[[#This Row],[Date]],FIND("-",Player_1[[#This Row],[Date]],1)+1,3)</f>
        <v>Dec</v>
      </c>
      <c r="O958" s="5">
        <f>DATEVALUE(Player_1[[#This Row],[Month]]&amp;" "&amp;Player_1[[#This Row],[Day]]&amp;", "&amp;Player_1[[#This Row],[Year]])</f>
        <v>41986</v>
      </c>
      <c r="P958" s="58">
        <f>COUNTIFS(A:A,Player_1[[#This Row],[Tournament]],E:E,Player_1[[#This Row],[Round]])</f>
        <v>1</v>
      </c>
      <c r="Q958" s="58" t="str">
        <f t="shared" si="14"/>
        <v>2014 Tupelo Bay Open</v>
      </c>
      <c r="R958" s="58">
        <f>SUMIFS('Player 2 Rounds'!F:F,'Player 2 Rounds'!Q:Q,Q958,'Player 2 Rounds'!E:E,E958)</f>
        <v>0</v>
      </c>
      <c r="S958" s="58">
        <f>IF(AND(Player_1[[#This Row],[Opponent Score]]&gt;0,Player_1[[#This Row],[Opponent Score]]&gt;Player_1[[#This Row],[Score]],K:K=TRUE())=TRUE(),1,0)</f>
        <v>0</v>
      </c>
    </row>
    <row r="959" spans="1:19" x14ac:dyDescent="0.25">
      <c r="A959" s="58" t="s">
        <v>839</v>
      </c>
      <c r="B959" s="58" t="s">
        <v>164</v>
      </c>
      <c r="C959" s="58" t="s">
        <v>840</v>
      </c>
      <c r="D959" s="58" t="s">
        <v>17</v>
      </c>
      <c r="E959" s="58">
        <v>3</v>
      </c>
      <c r="F959">
        <v>49</v>
      </c>
      <c r="G959">
        <v>1033</v>
      </c>
      <c r="H959" s="58" t="s">
        <v>11</v>
      </c>
      <c r="I959" s="58" t="s">
        <v>11</v>
      </c>
      <c r="J959" s="58" t="b">
        <f>IF(COUNTIFS('Player 2 Rounds'!A:A,Player_1[[#This Row],[Tournament]],'Player 2 Rounds'!C:C,Player_1[[#This Row],[Date]])&gt;0,TRUE(),FALSE())</f>
        <v>0</v>
      </c>
      <c r="K959" s="58" t="b">
        <f>IF(COUNTIFS('Player 2 Rounds'!A:A,Player_1[[#This Row],[Tournament]],'Player 2 Rounds'!C:C,Player_1[[#This Row],[Date]],'Player 2 Rounds'!D:D,Player_1[[#This Row],[Division]])&gt;0,TRUE(),FALSE())</f>
        <v>0</v>
      </c>
      <c r="L959" s="58" t="str">
        <f>RIGHT(Player_1[[#This Row],[Date]],4)</f>
        <v>2015</v>
      </c>
      <c r="M959" s="58" t="str">
        <f>LEFT(Player_1[[#This Row],[Date]],FIND("-",Player_1[[#This Row],[Date]],1)-1)</f>
        <v>6</v>
      </c>
      <c r="N959" s="58" t="str">
        <f>MID(Player_1[[#This Row],[Date]],FIND("-",Player_1[[#This Row],[Date]],1)+1,3)</f>
        <v>Jun</v>
      </c>
      <c r="O959" s="5">
        <f>DATEVALUE(Player_1[[#This Row],[Month]]&amp;" "&amp;Player_1[[#This Row],[Day]]&amp;", "&amp;Player_1[[#This Row],[Year]])</f>
        <v>42161</v>
      </c>
      <c r="P959" s="58">
        <f>COUNTIFS(A:A,Player_1[[#This Row],[Tournament]],E:E,Player_1[[#This Row],[Round]])</f>
        <v>1</v>
      </c>
      <c r="Q959" s="58" t="str">
        <f t="shared" si="14"/>
        <v>2015 Ft. Steilacoom Open</v>
      </c>
      <c r="R959" s="58">
        <f>SUMIFS('Player 2 Rounds'!F:F,'Player 2 Rounds'!Q:Q,Q959,'Player 2 Rounds'!E:E,E959)</f>
        <v>0</v>
      </c>
      <c r="S959" s="58">
        <f>IF(AND(Player_1[[#This Row],[Opponent Score]]&gt;0,Player_1[[#This Row],[Opponent Score]]&gt;Player_1[[#This Row],[Score]],K:K=TRUE())=TRUE(),1,0)</f>
        <v>0</v>
      </c>
    </row>
    <row r="960" spans="1:19" x14ac:dyDescent="0.25">
      <c r="A960" s="58" t="s">
        <v>454</v>
      </c>
      <c r="B960" s="58" t="s">
        <v>58</v>
      </c>
      <c r="C960" s="58" t="s">
        <v>455</v>
      </c>
      <c r="D960" s="58" t="s">
        <v>17</v>
      </c>
      <c r="E960" s="58">
        <v>3</v>
      </c>
      <c r="F960">
        <v>62</v>
      </c>
      <c r="G960">
        <v>1074</v>
      </c>
      <c r="H960" s="58" t="s">
        <v>11</v>
      </c>
      <c r="I960" s="58" t="s">
        <v>11</v>
      </c>
      <c r="J960" s="58" t="b">
        <f>IF(COUNTIFS('Player 2 Rounds'!A:A,Player_1[[#This Row],[Tournament]],'Player 2 Rounds'!C:C,Player_1[[#This Row],[Date]])&gt;0,TRUE(),FALSE())</f>
        <v>1</v>
      </c>
      <c r="K960" s="58" t="b">
        <f>IF(COUNTIFS('Player 2 Rounds'!A:A,Player_1[[#This Row],[Tournament]],'Player 2 Rounds'!C:C,Player_1[[#This Row],[Date]],'Player 2 Rounds'!D:D,Player_1[[#This Row],[Division]])&gt;0,TRUE(),FALSE())</f>
        <v>1</v>
      </c>
      <c r="L960" s="58" t="str">
        <f>RIGHT(Player_1[[#This Row],[Date]],4)</f>
        <v>2014</v>
      </c>
      <c r="M960" s="58" t="str">
        <f>LEFT(Player_1[[#This Row],[Date]],FIND("-",Player_1[[#This Row],[Date]],1)-1)</f>
        <v>21</v>
      </c>
      <c r="N960" s="58" t="str">
        <f>MID(Player_1[[#This Row],[Date]],FIND("-",Player_1[[#This Row],[Date]],1)+1,3)</f>
        <v>Mar</v>
      </c>
      <c r="O960" s="5">
        <f>DATEVALUE(Player_1[[#This Row],[Month]]&amp;" "&amp;Player_1[[#This Row],[Day]]&amp;", "&amp;Player_1[[#This Row],[Year]])</f>
        <v>41719</v>
      </c>
      <c r="P960" s="58">
        <f>COUNTIFS(A:A,Player_1[[#This Row],[Tournament]],E:E,Player_1[[#This Row],[Round]])</f>
        <v>2</v>
      </c>
      <c r="Q960" s="58" t="str">
        <f t="shared" si="14"/>
        <v>2014 Texas States Championships</v>
      </c>
      <c r="R960" s="58">
        <f>SUMIFS('Player 2 Rounds'!F:F,'Player 2 Rounds'!Q:Q,Q960,'Player 2 Rounds'!E:E,E960)</f>
        <v>68</v>
      </c>
      <c r="S960" s="58">
        <f>IF(AND(Player_1[[#This Row],[Opponent Score]]&gt;0,Player_1[[#This Row],[Opponent Score]]&gt;Player_1[[#This Row],[Score]],K:K=TRUE())=TRUE(),1,0)</f>
        <v>1</v>
      </c>
    </row>
    <row r="961" spans="1:19" x14ac:dyDescent="0.25">
      <c r="A961" s="58" t="s">
        <v>240</v>
      </c>
      <c r="B961" s="58" t="s">
        <v>58</v>
      </c>
      <c r="C961" s="58" t="s">
        <v>506</v>
      </c>
      <c r="D961" s="58" t="s">
        <v>17</v>
      </c>
      <c r="E961" s="58">
        <v>3</v>
      </c>
      <c r="F961">
        <v>52</v>
      </c>
      <c r="G961">
        <v>1030</v>
      </c>
      <c r="H961" s="58" t="s">
        <v>11</v>
      </c>
      <c r="I961" s="58" t="s">
        <v>11</v>
      </c>
      <c r="J961" s="58" t="b">
        <f>IF(COUNTIFS('Player 2 Rounds'!A:A,Player_1[[#This Row],[Tournament]],'Player 2 Rounds'!C:C,Player_1[[#This Row],[Date]])&gt;0,TRUE(),FALSE())</f>
        <v>1</v>
      </c>
      <c r="K961" s="58" t="b">
        <f>IF(COUNTIFS('Player 2 Rounds'!A:A,Player_1[[#This Row],[Tournament]],'Player 2 Rounds'!C:C,Player_1[[#This Row],[Date]],'Player 2 Rounds'!D:D,Player_1[[#This Row],[Division]])&gt;0,TRUE(),FALSE())</f>
        <v>1</v>
      </c>
      <c r="L961" s="58" t="str">
        <f>RIGHT(Player_1[[#This Row],[Date]],4)</f>
        <v>2015</v>
      </c>
      <c r="M961" s="58" t="str">
        <f>LEFT(Player_1[[#This Row],[Date]],FIND("-",Player_1[[#This Row],[Date]],1)-1)</f>
        <v>21</v>
      </c>
      <c r="N961" s="58" t="str">
        <f>MID(Player_1[[#This Row],[Date]],FIND("-",Player_1[[#This Row],[Date]],1)+1,3)</f>
        <v>Aug</v>
      </c>
      <c r="O961" s="5">
        <f>DATEVALUE(Player_1[[#This Row],[Month]]&amp;" "&amp;Player_1[[#This Row],[Day]]&amp;", "&amp;Player_1[[#This Row],[Year]])</f>
        <v>42237</v>
      </c>
      <c r="P961" s="58">
        <f>COUNTIFS(A:A,Player_1[[#This Row],[Tournament]],E:E,Player_1[[#This Row],[Round]])</f>
        <v>3</v>
      </c>
      <c r="Q961" s="58" t="str">
        <f t="shared" si="14"/>
        <v>2015 Ledgestone Insurance Open presented by Discraft</v>
      </c>
      <c r="R961" s="58">
        <f>SUMIFS('Player 2 Rounds'!F:F,'Player 2 Rounds'!Q:Q,Q961,'Player 2 Rounds'!E:E,E961)</f>
        <v>50</v>
      </c>
      <c r="S961" s="58">
        <f>IF(AND(Player_1[[#This Row],[Opponent Score]]&gt;0,Player_1[[#This Row],[Opponent Score]]&gt;Player_1[[#This Row],[Score]],K:K=TRUE())=TRUE(),1,0)</f>
        <v>0</v>
      </c>
    </row>
    <row r="962" spans="1:19" x14ac:dyDescent="0.25">
      <c r="A962" s="58" t="s">
        <v>852</v>
      </c>
      <c r="B962" s="58" t="s">
        <v>14</v>
      </c>
      <c r="C962" s="58" t="s">
        <v>853</v>
      </c>
      <c r="D962" s="58" t="s">
        <v>17</v>
      </c>
      <c r="E962" s="58">
        <v>3</v>
      </c>
      <c r="F962">
        <v>54</v>
      </c>
      <c r="G962">
        <v>1068</v>
      </c>
      <c r="H962" s="58" t="s">
        <v>11</v>
      </c>
      <c r="I962" s="58" t="s">
        <v>11</v>
      </c>
      <c r="J962" s="58" t="b">
        <f>IF(COUNTIFS('Player 2 Rounds'!A:A,Player_1[[#This Row],[Tournament]],'Player 2 Rounds'!C:C,Player_1[[#This Row],[Date]])&gt;0,TRUE(),FALSE())</f>
        <v>0</v>
      </c>
      <c r="K962" s="58" t="b">
        <f>IF(COUNTIFS('Player 2 Rounds'!A:A,Player_1[[#This Row],[Tournament]],'Player 2 Rounds'!C:C,Player_1[[#This Row],[Date]],'Player 2 Rounds'!D:D,Player_1[[#This Row],[Division]])&gt;0,TRUE(),FALSE())</f>
        <v>0</v>
      </c>
      <c r="L962" s="58" t="str">
        <f>RIGHT(Player_1[[#This Row],[Date]],4)</f>
        <v>2014</v>
      </c>
      <c r="M962" s="58" t="str">
        <f>LEFT(Player_1[[#This Row],[Date]],FIND("-",Player_1[[#This Row],[Date]],1)-1)</f>
        <v>14</v>
      </c>
      <c r="N962" s="58" t="str">
        <f>MID(Player_1[[#This Row],[Date]],FIND("-",Player_1[[#This Row],[Date]],1)+1,3)</f>
        <v>Mar</v>
      </c>
      <c r="O962" s="5">
        <f>DATEVALUE(Player_1[[#This Row],[Month]]&amp;" "&amp;Player_1[[#This Row],[Day]]&amp;", "&amp;Player_1[[#This Row],[Year]])</f>
        <v>41712</v>
      </c>
      <c r="P962" s="58">
        <f>COUNTIFS(A:A,Player_1[[#This Row],[Tournament]],E:E,Player_1[[#This Row],[Round]])</f>
        <v>1</v>
      </c>
      <c r="Q962" s="58" t="str">
        <f t="shared" ref="Q962:Q1025" si="15">IF(ISERROR(FIND(L962,A962,1))=TRUE(),L962&amp;" "&amp;A962,A962)</f>
        <v>2014 16th Annual Red Rock Show</v>
      </c>
      <c r="R962" s="58">
        <f>SUMIFS('Player 2 Rounds'!F:F,'Player 2 Rounds'!Q:Q,Q962,'Player 2 Rounds'!E:E,E962)</f>
        <v>0</v>
      </c>
      <c r="S962" s="58">
        <f>IF(AND(Player_1[[#This Row],[Opponent Score]]&gt;0,Player_1[[#This Row],[Opponent Score]]&gt;Player_1[[#This Row],[Score]],K:K=TRUE())=TRUE(),1,0)</f>
        <v>0</v>
      </c>
    </row>
    <row r="963" spans="1:19" x14ac:dyDescent="0.25">
      <c r="A963" s="58" t="s">
        <v>162</v>
      </c>
      <c r="B963" s="58" t="s">
        <v>13</v>
      </c>
      <c r="C963" s="58" t="s">
        <v>163</v>
      </c>
      <c r="D963" s="58" t="s">
        <v>17</v>
      </c>
      <c r="E963" s="58">
        <v>3</v>
      </c>
      <c r="F963">
        <v>53</v>
      </c>
      <c r="G963">
        <v>1069</v>
      </c>
      <c r="H963" s="58" t="s">
        <v>11</v>
      </c>
      <c r="I963" s="58" t="s">
        <v>11</v>
      </c>
      <c r="J963" s="58" t="b">
        <f>IF(COUNTIFS('Player 2 Rounds'!A:A,Player_1[[#This Row],[Tournament]],'Player 2 Rounds'!C:C,Player_1[[#This Row],[Date]])&gt;0,TRUE(),FALSE())</f>
        <v>1</v>
      </c>
      <c r="K963" s="58" t="b">
        <f>IF(COUNTIFS('Player 2 Rounds'!A:A,Player_1[[#This Row],[Tournament]],'Player 2 Rounds'!C:C,Player_1[[#This Row],[Date]],'Player 2 Rounds'!D:D,Player_1[[#This Row],[Division]])&gt;0,TRUE(),FALSE())</f>
        <v>1</v>
      </c>
      <c r="L963" s="58" t="str">
        <f>RIGHT(Player_1[[#This Row],[Date]],4)</f>
        <v>2015</v>
      </c>
      <c r="M963" s="58" t="str">
        <f>LEFT(Player_1[[#This Row],[Date]],FIND("-",Player_1[[#This Row],[Date]],1)-1)</f>
        <v>4</v>
      </c>
      <c r="N963" s="58" t="str">
        <f>MID(Player_1[[#This Row],[Date]],FIND("-",Player_1[[#This Row],[Date]],1)+1,3)</f>
        <v>Aug</v>
      </c>
      <c r="O963" s="5">
        <f>DATEVALUE(Player_1[[#This Row],[Month]]&amp;" "&amp;Player_1[[#This Row],[Day]]&amp;", "&amp;Player_1[[#This Row],[Year]])</f>
        <v>42220</v>
      </c>
      <c r="P963" s="58">
        <f>COUNTIFS(A:A,Player_1[[#This Row],[Tournament]],E:E,Player_1[[#This Row],[Round]])</f>
        <v>1</v>
      </c>
      <c r="Q963" s="58" t="str">
        <f t="shared" si="15"/>
        <v>2015 PDGA Professional Disc Golf World Championships</v>
      </c>
      <c r="R963" s="58">
        <f>SUMIFS('Player 2 Rounds'!F:F,'Player 2 Rounds'!Q:Q,Q963,'Player 2 Rounds'!E:E,E963)</f>
        <v>59</v>
      </c>
      <c r="S963" s="58">
        <f>IF(AND(Player_1[[#This Row],[Opponent Score]]&gt;0,Player_1[[#This Row],[Opponent Score]]&gt;Player_1[[#This Row],[Score]],K:K=TRUE())=TRUE(),1,0)</f>
        <v>1</v>
      </c>
    </row>
    <row r="964" spans="1:19" x14ac:dyDescent="0.25">
      <c r="A964" s="58" t="s">
        <v>444</v>
      </c>
      <c r="B964" s="58" t="s">
        <v>9</v>
      </c>
      <c r="C964" s="58" t="s">
        <v>445</v>
      </c>
      <c r="D964" s="58" t="s">
        <v>17</v>
      </c>
      <c r="E964" s="58">
        <v>3</v>
      </c>
      <c r="F964">
        <v>52</v>
      </c>
      <c r="G964">
        <v>1043</v>
      </c>
      <c r="H964" s="58" t="s">
        <v>11</v>
      </c>
      <c r="I964" s="58" t="s">
        <v>11</v>
      </c>
      <c r="J964" s="58" t="b">
        <f>IF(COUNTIFS('Player 2 Rounds'!A:A,Player_1[[#This Row],[Tournament]],'Player 2 Rounds'!C:C,Player_1[[#This Row],[Date]])&gt;0,TRUE(),FALSE())</f>
        <v>1</v>
      </c>
      <c r="K964" s="58" t="b">
        <f>IF(COUNTIFS('Player 2 Rounds'!A:A,Player_1[[#This Row],[Tournament]],'Player 2 Rounds'!C:C,Player_1[[#This Row],[Date]],'Player 2 Rounds'!D:D,Player_1[[#This Row],[Division]])&gt;0,TRUE(),FALSE())</f>
        <v>1</v>
      </c>
      <c r="L964" s="58" t="str">
        <f>RIGHT(Player_1[[#This Row],[Date]],4)</f>
        <v>2014</v>
      </c>
      <c r="M964" s="58" t="str">
        <f>LEFT(Player_1[[#This Row],[Date]],FIND("-",Player_1[[#This Row],[Date]],1)-1)</f>
        <v>29</v>
      </c>
      <c r="N964" s="58" t="str">
        <f>MID(Player_1[[#This Row],[Date]],FIND("-",Player_1[[#This Row],[Date]],1)+1,3)</f>
        <v>Mar</v>
      </c>
      <c r="O964" s="5">
        <f>DATEVALUE(Player_1[[#This Row],[Month]]&amp;" "&amp;Player_1[[#This Row],[Day]]&amp;", "&amp;Player_1[[#This Row],[Year]])</f>
        <v>41727</v>
      </c>
      <c r="P964" s="58">
        <f>COUNTIFS(A:A,Player_1[[#This Row],[Tournament]],E:E,Player_1[[#This Row],[Round]])</f>
        <v>1</v>
      </c>
      <c r="Q964" s="58" t="str">
        <f t="shared" si="15"/>
        <v>2014 Journey Post 1st Stop</v>
      </c>
      <c r="R964" s="58">
        <f>SUMIFS('Player 2 Rounds'!F:F,'Player 2 Rounds'!Q:Q,Q964,'Player 2 Rounds'!E:E,E964)</f>
        <v>52</v>
      </c>
      <c r="S964" s="58">
        <f>IF(AND(Player_1[[#This Row],[Opponent Score]]&gt;0,Player_1[[#This Row],[Opponent Score]]&gt;Player_1[[#This Row],[Score]],K:K=TRUE())=TRUE(),1,0)</f>
        <v>0</v>
      </c>
    </row>
    <row r="965" spans="1:19" x14ac:dyDescent="0.25">
      <c r="A965" s="58" t="s">
        <v>516</v>
      </c>
      <c r="B965" s="58" t="s">
        <v>9</v>
      </c>
      <c r="C965" s="58" t="s">
        <v>517</v>
      </c>
      <c r="D965" s="58" t="s">
        <v>17</v>
      </c>
      <c r="E965" s="58">
        <v>3</v>
      </c>
      <c r="F965">
        <v>74</v>
      </c>
      <c r="G965">
        <v>1037</v>
      </c>
      <c r="H965" s="58" t="s">
        <v>11</v>
      </c>
      <c r="I965" s="58" t="s">
        <v>11</v>
      </c>
      <c r="J965" s="58" t="b">
        <f>IF(COUNTIFS('Player 2 Rounds'!A:A,Player_1[[#This Row],[Tournament]],'Player 2 Rounds'!C:C,Player_1[[#This Row],[Date]])&gt;0,TRUE(),FALSE())</f>
        <v>1</v>
      </c>
      <c r="K965" s="58" t="b">
        <f>IF(COUNTIFS('Player 2 Rounds'!A:A,Player_1[[#This Row],[Tournament]],'Player 2 Rounds'!C:C,Player_1[[#This Row],[Date]],'Player 2 Rounds'!D:D,Player_1[[#This Row],[Division]])&gt;0,TRUE(),FALSE())</f>
        <v>1</v>
      </c>
      <c r="L965" s="58" t="str">
        <f>RIGHT(Player_1[[#This Row],[Date]],4)</f>
        <v>2015</v>
      </c>
      <c r="M965" s="58" t="str">
        <f>LEFT(Player_1[[#This Row],[Date]],FIND("-",Player_1[[#This Row],[Date]],1)-1)</f>
        <v>15</v>
      </c>
      <c r="N965" s="58" t="str">
        <f>MID(Player_1[[#This Row],[Date]],FIND("-",Player_1[[#This Row],[Date]],1)+1,3)</f>
        <v>Aug</v>
      </c>
      <c r="O965" s="5">
        <f>DATEVALUE(Player_1[[#This Row],[Month]]&amp;" "&amp;Player_1[[#This Row],[Day]]&amp;", "&amp;Player_1[[#This Row],[Year]])</f>
        <v>42231</v>
      </c>
      <c r="P965" s="58">
        <f>COUNTIFS(A:A,Player_1[[#This Row],[Tournament]],E:E,Player_1[[#This Row],[Round]])</f>
        <v>1</v>
      </c>
      <c r="Q965" s="58" t="str">
        <f t="shared" si="15"/>
        <v>2015 19th Annual Brent Hambrick Memorial Open</v>
      </c>
      <c r="R965" s="58">
        <f>SUMIFS('Player 2 Rounds'!F:F,'Player 2 Rounds'!Q:Q,Q965,'Player 2 Rounds'!E:E,E965)</f>
        <v>69</v>
      </c>
      <c r="S965" s="58">
        <f>IF(AND(Player_1[[#This Row],[Opponent Score]]&gt;0,Player_1[[#This Row],[Opponent Score]]&gt;Player_1[[#This Row],[Score]],K:K=TRUE())=TRUE(),1,0)</f>
        <v>0</v>
      </c>
    </row>
    <row r="966" spans="1:19" x14ac:dyDescent="0.25">
      <c r="A966" s="58" t="s">
        <v>844</v>
      </c>
      <c r="B966" s="58" t="s">
        <v>164</v>
      </c>
      <c r="C966" s="58" t="s">
        <v>845</v>
      </c>
      <c r="D966" s="58" t="s">
        <v>17</v>
      </c>
      <c r="E966" s="58">
        <v>3</v>
      </c>
      <c r="F966">
        <v>50</v>
      </c>
      <c r="G966">
        <v>1054</v>
      </c>
      <c r="H966" s="58" t="s">
        <v>11</v>
      </c>
      <c r="I966" s="58" t="s">
        <v>11</v>
      </c>
      <c r="J966" s="58" t="b">
        <f>IF(COUNTIFS('Player 2 Rounds'!A:A,Player_1[[#This Row],[Tournament]],'Player 2 Rounds'!C:C,Player_1[[#This Row],[Date]])&gt;0,TRUE(),FALSE())</f>
        <v>0</v>
      </c>
      <c r="K966" s="58" t="b">
        <f>IF(COUNTIFS('Player 2 Rounds'!A:A,Player_1[[#This Row],[Tournament]],'Player 2 Rounds'!C:C,Player_1[[#This Row],[Date]],'Player 2 Rounds'!D:D,Player_1[[#This Row],[Division]])&gt;0,TRUE(),FALSE())</f>
        <v>0</v>
      </c>
      <c r="L966" s="58" t="str">
        <f>RIGHT(Player_1[[#This Row],[Date]],4)</f>
        <v>2015</v>
      </c>
      <c r="M966" s="58" t="str">
        <f>LEFT(Player_1[[#This Row],[Date]],FIND("-",Player_1[[#This Row],[Date]],1)-1)</f>
        <v>18</v>
      </c>
      <c r="N966" s="58" t="str">
        <f>MID(Player_1[[#This Row],[Date]],FIND("-",Player_1[[#This Row],[Date]],1)+1,3)</f>
        <v>Sep</v>
      </c>
      <c r="O966" s="5">
        <f>DATEVALUE(Player_1[[#This Row],[Month]]&amp;" "&amp;Player_1[[#This Row],[Day]]&amp;", "&amp;Player_1[[#This Row],[Year]])</f>
        <v>42265</v>
      </c>
      <c r="P966" s="58">
        <f>COUNTIFS(A:A,Player_1[[#This Row],[Tournament]],E:E,Player_1[[#This Row],[Round]])</f>
        <v>1</v>
      </c>
      <c r="Q966" s="58" t="str">
        <f t="shared" si="15"/>
        <v>2015 Discraft Presents The Green Mountain Championship @ Smugglers' Notch Resort</v>
      </c>
      <c r="R966" s="58">
        <f>SUMIFS('Player 2 Rounds'!F:F,'Player 2 Rounds'!Q:Q,Q966,'Player 2 Rounds'!E:E,E966)</f>
        <v>0</v>
      </c>
      <c r="S966" s="58">
        <f>IF(AND(Player_1[[#This Row],[Opponent Score]]&gt;0,Player_1[[#This Row],[Opponent Score]]&gt;Player_1[[#This Row],[Score]],K:K=TRUE())=TRUE(),1,0)</f>
        <v>0</v>
      </c>
    </row>
    <row r="967" spans="1:19" x14ac:dyDescent="0.25">
      <c r="A967" s="58" t="s">
        <v>106</v>
      </c>
      <c r="B967" s="58" t="s">
        <v>153</v>
      </c>
      <c r="C967" s="58" t="s">
        <v>154</v>
      </c>
      <c r="D967" s="58" t="s">
        <v>17</v>
      </c>
      <c r="E967" s="58">
        <v>3</v>
      </c>
      <c r="F967">
        <v>57</v>
      </c>
      <c r="G967">
        <v>1066</v>
      </c>
      <c r="H967" s="58" t="s">
        <v>11</v>
      </c>
      <c r="I967" s="58" t="s">
        <v>11</v>
      </c>
      <c r="J967" s="58" t="b">
        <f>IF(COUNTIFS('Player 2 Rounds'!A:A,Player_1[[#This Row],[Tournament]],'Player 2 Rounds'!C:C,Player_1[[#This Row],[Date]])&gt;0,TRUE(),FALSE())</f>
        <v>1</v>
      </c>
      <c r="K967" s="58" t="b">
        <f>IF(COUNTIFS('Player 2 Rounds'!A:A,Player_1[[#This Row],[Tournament]],'Player 2 Rounds'!C:C,Player_1[[#This Row],[Date]],'Player 2 Rounds'!D:D,Player_1[[#This Row],[Division]])&gt;0,TRUE(),FALSE())</f>
        <v>1</v>
      </c>
      <c r="L967" s="58" t="str">
        <f>RIGHT(Player_1[[#This Row],[Date]],4)</f>
        <v>2015</v>
      </c>
      <c r="M967" s="58" t="str">
        <f>LEFT(Player_1[[#This Row],[Date]],FIND("-",Player_1[[#This Row],[Date]],1)-1)</f>
        <v>7</v>
      </c>
      <c r="N967" s="58" t="str">
        <f>MID(Player_1[[#This Row],[Date]],FIND("-",Player_1[[#This Row],[Date]],1)+1,3)</f>
        <v>Oct</v>
      </c>
      <c r="O967" s="5">
        <f>DATEVALUE(Player_1[[#This Row],[Month]]&amp;" "&amp;Player_1[[#This Row],[Day]]&amp;", "&amp;Player_1[[#This Row],[Year]])</f>
        <v>42284</v>
      </c>
      <c r="P967" s="58">
        <f>COUNTIFS(A:A,Player_1[[#This Row],[Tournament]],E:E,Player_1[[#This Row],[Round]])</f>
        <v>4</v>
      </c>
      <c r="Q967" s="58" t="str">
        <f t="shared" si="15"/>
        <v>2015 United States Disc Golf Championship - Open Flight</v>
      </c>
      <c r="R967" s="58">
        <f>SUMIFS('Player 2 Rounds'!F:F,'Player 2 Rounds'!Q:Q,Q967,'Player 2 Rounds'!E:E,E967)</f>
        <v>57</v>
      </c>
      <c r="S967" s="58">
        <f>IF(AND(Player_1[[#This Row],[Opponent Score]]&gt;0,Player_1[[#This Row],[Opponent Score]]&gt;Player_1[[#This Row],[Score]],K:K=TRUE())=TRUE(),1,0)</f>
        <v>0</v>
      </c>
    </row>
    <row r="968" spans="1:19" x14ac:dyDescent="0.25">
      <c r="A968" s="58" t="s">
        <v>909</v>
      </c>
      <c r="B968" s="58" t="s">
        <v>14</v>
      </c>
      <c r="C968" s="58" t="s">
        <v>910</v>
      </c>
      <c r="D968" s="58" t="s">
        <v>17</v>
      </c>
      <c r="E968" s="58">
        <v>3</v>
      </c>
      <c r="F968">
        <v>66</v>
      </c>
      <c r="G968">
        <v>1055</v>
      </c>
      <c r="H968" s="58" t="s">
        <v>11</v>
      </c>
      <c r="I968" s="58" t="s">
        <v>11</v>
      </c>
      <c r="J968" s="58" t="b">
        <f>IF(COUNTIFS('Player 2 Rounds'!A:A,Player_1[[#This Row],[Tournament]],'Player 2 Rounds'!C:C,Player_1[[#This Row],[Date]])&gt;0,TRUE(),FALSE())</f>
        <v>0</v>
      </c>
      <c r="K968" s="58" t="b">
        <f>IF(COUNTIFS('Player 2 Rounds'!A:A,Player_1[[#This Row],[Tournament]],'Player 2 Rounds'!C:C,Player_1[[#This Row],[Date]],'Player 2 Rounds'!D:D,Player_1[[#This Row],[Division]])&gt;0,TRUE(),FALSE())</f>
        <v>0</v>
      </c>
      <c r="L968" s="58" t="str">
        <f>RIGHT(Player_1[[#This Row],[Date]],4)</f>
        <v>2013</v>
      </c>
      <c r="M968" s="58" t="str">
        <f>LEFT(Player_1[[#This Row],[Date]],FIND("-",Player_1[[#This Row],[Date]],1)-1)</f>
        <v>29</v>
      </c>
      <c r="N968" s="58" t="str">
        <f>MID(Player_1[[#This Row],[Date]],FIND("-",Player_1[[#This Row],[Date]],1)+1,3)</f>
        <v>Nov</v>
      </c>
      <c r="O968" s="5">
        <f>DATEVALUE(Player_1[[#This Row],[Month]]&amp;" "&amp;Player_1[[#This Row],[Day]]&amp;", "&amp;Player_1[[#This Row],[Year]])</f>
        <v>41607</v>
      </c>
      <c r="P968" s="58">
        <f>COUNTIFS(A:A,Player_1[[#This Row],[Tournament]],E:E,Player_1[[#This Row],[Round]])</f>
        <v>1</v>
      </c>
      <c r="Q968" s="58" t="str">
        <f t="shared" si="15"/>
        <v>2013 City Championships presented by law offices of Paul J Sacco</v>
      </c>
      <c r="R968" s="58">
        <f>SUMIFS('Player 2 Rounds'!F:F,'Player 2 Rounds'!Q:Q,Q968,'Player 2 Rounds'!E:E,E968)</f>
        <v>0</v>
      </c>
      <c r="S968" s="58">
        <f>IF(AND(Player_1[[#This Row],[Opponent Score]]&gt;0,Player_1[[#This Row],[Opponent Score]]&gt;Player_1[[#This Row],[Score]],K:K=TRUE())=TRUE(),1,0)</f>
        <v>0</v>
      </c>
    </row>
    <row r="969" spans="1:19" x14ac:dyDescent="0.25">
      <c r="A969" s="58" t="s">
        <v>150</v>
      </c>
      <c r="B969" s="58" t="s">
        <v>58</v>
      </c>
      <c r="C969" s="58" t="s">
        <v>151</v>
      </c>
      <c r="D969" s="58" t="s">
        <v>17</v>
      </c>
      <c r="E969" s="58">
        <v>3</v>
      </c>
      <c r="F969">
        <v>59</v>
      </c>
      <c r="G969">
        <v>1036</v>
      </c>
      <c r="H969" s="58" t="s">
        <v>11</v>
      </c>
      <c r="I969" s="58" t="s">
        <v>11</v>
      </c>
      <c r="J969" s="58" t="b">
        <f>IF(COUNTIFS('Player 2 Rounds'!A:A,Player_1[[#This Row],[Tournament]],'Player 2 Rounds'!C:C,Player_1[[#This Row],[Date]])&gt;0,TRUE(),FALSE())</f>
        <v>1</v>
      </c>
      <c r="K969" s="58" t="b">
        <f>IF(COUNTIFS('Player 2 Rounds'!A:A,Player_1[[#This Row],[Tournament]],'Player 2 Rounds'!C:C,Player_1[[#This Row],[Date]],'Player 2 Rounds'!D:D,Player_1[[#This Row],[Division]])&gt;0,TRUE(),FALSE())</f>
        <v>1</v>
      </c>
      <c r="L969" s="58" t="str">
        <f>RIGHT(Player_1[[#This Row],[Date]],4)</f>
        <v>2015</v>
      </c>
      <c r="M969" s="58" t="str">
        <f>LEFT(Player_1[[#This Row],[Date]],FIND("-",Player_1[[#This Row],[Date]],1)-1)</f>
        <v>11</v>
      </c>
      <c r="N969" s="58" t="str">
        <f>MID(Player_1[[#This Row],[Date]],FIND("-",Player_1[[#This Row],[Date]],1)+1,3)</f>
        <v>Sep</v>
      </c>
      <c r="O969" s="5">
        <f>DATEVALUE(Player_1[[#This Row],[Month]]&amp;" "&amp;Player_1[[#This Row],[Day]]&amp;", "&amp;Player_1[[#This Row],[Year]])</f>
        <v>42258</v>
      </c>
      <c r="P969" s="58">
        <f>COUNTIFS(A:A,Player_1[[#This Row],[Tournament]],E:E,Player_1[[#This Row],[Round]])</f>
        <v>1</v>
      </c>
      <c r="Q969" s="58" t="str">
        <f t="shared" si="15"/>
        <v>2015 Disc Golf Hall of Fame Classic presented by MVP Disc Sports - NT Finale - Innova GTC Series 1</v>
      </c>
      <c r="R969" s="58">
        <f>SUMIFS('Player 2 Rounds'!F:F,'Player 2 Rounds'!Q:Q,Q969,'Player 2 Rounds'!E:E,E969)</f>
        <v>62</v>
      </c>
      <c r="S969" s="58">
        <f>IF(AND(Player_1[[#This Row],[Opponent Score]]&gt;0,Player_1[[#This Row],[Opponent Score]]&gt;Player_1[[#This Row],[Score]],K:K=TRUE())=TRUE(),1,0)</f>
        <v>1</v>
      </c>
    </row>
    <row r="970" spans="1:19" x14ac:dyDescent="0.25">
      <c r="A970" s="58" t="s">
        <v>95</v>
      </c>
      <c r="B970" s="58" t="s">
        <v>58</v>
      </c>
      <c r="C970" s="58" t="s">
        <v>96</v>
      </c>
      <c r="D970" s="58" t="s">
        <v>17</v>
      </c>
      <c r="E970" s="58">
        <v>3</v>
      </c>
      <c r="F970">
        <v>54</v>
      </c>
      <c r="G970">
        <v>1018</v>
      </c>
      <c r="H970" s="58" t="s">
        <v>11</v>
      </c>
      <c r="I970" s="58" t="s">
        <v>11</v>
      </c>
      <c r="J970" s="58" t="b">
        <f>IF(COUNTIFS('Player 2 Rounds'!A:A,Player_1[[#This Row],[Tournament]],'Player 2 Rounds'!C:C,Player_1[[#This Row],[Date]])&gt;0,TRUE(),FALSE())</f>
        <v>1</v>
      </c>
      <c r="K970" s="58" t="b">
        <f>IF(COUNTIFS('Player 2 Rounds'!A:A,Player_1[[#This Row],[Tournament]],'Player 2 Rounds'!C:C,Player_1[[#This Row],[Date]],'Player 2 Rounds'!D:D,Player_1[[#This Row],[Division]])&gt;0,TRUE(),FALSE())</f>
        <v>1</v>
      </c>
      <c r="L970" s="58" t="str">
        <f>RIGHT(Player_1[[#This Row],[Date]],4)</f>
        <v>2014</v>
      </c>
      <c r="M970" s="58" t="str">
        <f>LEFT(Player_1[[#This Row],[Date]],FIND("-",Player_1[[#This Row],[Date]],1)-1)</f>
        <v>26</v>
      </c>
      <c r="N970" s="58" t="str">
        <f>MID(Player_1[[#This Row],[Date]],FIND("-",Player_1[[#This Row],[Date]],1)+1,3)</f>
        <v>Feb</v>
      </c>
      <c r="O970" s="5">
        <f>DATEVALUE(Player_1[[#This Row],[Month]]&amp;" "&amp;Player_1[[#This Row],[Day]]&amp;", "&amp;Player_1[[#This Row],[Year]])</f>
        <v>41696</v>
      </c>
      <c r="P970" s="58">
        <f>COUNTIFS(A:A,Player_1[[#This Row],[Tournament]],E:E,Player_1[[#This Row],[Round]])</f>
        <v>1</v>
      </c>
      <c r="Q970" s="58" t="str">
        <f t="shared" si="15"/>
        <v>2014 The 26th Annual Memorial Championship presented by Discraft</v>
      </c>
      <c r="R970" s="58">
        <f>SUMIFS('Player 2 Rounds'!F:F,'Player 2 Rounds'!Q:Q,Q970,'Player 2 Rounds'!E:E,E970)</f>
        <v>48</v>
      </c>
      <c r="S970" s="58">
        <f>IF(AND(Player_1[[#This Row],[Opponent Score]]&gt;0,Player_1[[#This Row],[Opponent Score]]&gt;Player_1[[#This Row],[Score]],K:K=TRUE())=TRUE(),1,0)</f>
        <v>0</v>
      </c>
    </row>
    <row r="971" spans="1:19" x14ac:dyDescent="0.25">
      <c r="A971" s="58" t="s">
        <v>440</v>
      </c>
      <c r="B971" s="58" t="s">
        <v>9</v>
      </c>
      <c r="C971" s="58" t="s">
        <v>441</v>
      </c>
      <c r="D971" s="58" t="s">
        <v>17</v>
      </c>
      <c r="E971" s="58">
        <v>3</v>
      </c>
      <c r="F971">
        <v>56</v>
      </c>
      <c r="G971">
        <v>1016</v>
      </c>
      <c r="H971" s="58" t="s">
        <v>11</v>
      </c>
      <c r="I971" s="58" t="s">
        <v>11</v>
      </c>
      <c r="J971" s="58" t="b">
        <f>IF(COUNTIFS('Player 2 Rounds'!A:A,Player_1[[#This Row],[Tournament]],'Player 2 Rounds'!C:C,Player_1[[#This Row],[Date]])&gt;0,TRUE(),FALSE())</f>
        <v>1</v>
      </c>
      <c r="K971" s="58" t="b">
        <f>IF(COUNTIFS('Player 2 Rounds'!A:A,Player_1[[#This Row],[Tournament]],'Player 2 Rounds'!C:C,Player_1[[#This Row],[Date]],'Player 2 Rounds'!D:D,Player_1[[#This Row],[Division]])&gt;0,TRUE(),FALSE())</f>
        <v>1</v>
      </c>
      <c r="L971" s="58" t="str">
        <f>RIGHT(Player_1[[#This Row],[Date]],4)</f>
        <v>2014</v>
      </c>
      <c r="M971" s="58" t="str">
        <f>LEFT(Player_1[[#This Row],[Date]],FIND("-",Player_1[[#This Row],[Date]],1)-1)</f>
        <v>21</v>
      </c>
      <c r="N971" s="58" t="str">
        <f>MID(Player_1[[#This Row],[Date]],FIND("-",Player_1[[#This Row],[Date]],1)+1,3)</f>
        <v>Feb</v>
      </c>
      <c r="O971" s="5">
        <f>DATEVALUE(Player_1[[#This Row],[Month]]&amp;" "&amp;Player_1[[#This Row],[Day]]&amp;", "&amp;Player_1[[#This Row],[Year]])</f>
        <v>41691</v>
      </c>
      <c r="P971" s="58">
        <f>COUNTIFS(A:A,Player_1[[#This Row],[Tournament]],E:E,Player_1[[#This Row],[Round]])</f>
        <v>1</v>
      </c>
      <c r="Q971" s="58" t="str">
        <f t="shared" si="15"/>
        <v>2014 Gentlemen's Club Challenge Innova Champion Discs Pro Weekend</v>
      </c>
      <c r="R971" s="58">
        <f>SUMIFS('Player 2 Rounds'!F:F,'Player 2 Rounds'!Q:Q,Q971,'Player 2 Rounds'!E:E,E971)</f>
        <v>52</v>
      </c>
      <c r="S971" s="58">
        <f>IF(AND(Player_1[[#This Row],[Opponent Score]]&gt;0,Player_1[[#This Row],[Opponent Score]]&gt;Player_1[[#This Row],[Score]],K:K=TRUE())=TRUE(),1,0)</f>
        <v>0</v>
      </c>
    </row>
    <row r="972" spans="1:19" x14ac:dyDescent="0.25">
      <c r="A972" s="58" t="s">
        <v>850</v>
      </c>
      <c r="B972" s="58" t="s">
        <v>164</v>
      </c>
      <c r="C972" s="58" t="s">
        <v>851</v>
      </c>
      <c r="D972" s="58" t="s">
        <v>17</v>
      </c>
      <c r="E972" s="58">
        <v>3</v>
      </c>
      <c r="F972">
        <v>49</v>
      </c>
      <c r="G972">
        <v>1027</v>
      </c>
      <c r="H972" s="58" t="s">
        <v>11</v>
      </c>
      <c r="I972" s="58" t="s">
        <v>11</v>
      </c>
      <c r="J972" s="58" t="b">
        <f>IF(COUNTIFS('Player 2 Rounds'!A:A,Player_1[[#This Row],[Tournament]],'Player 2 Rounds'!C:C,Player_1[[#This Row],[Date]])&gt;0,TRUE(),FALSE())</f>
        <v>0</v>
      </c>
      <c r="K972" s="58" t="b">
        <f>IF(COUNTIFS('Player 2 Rounds'!A:A,Player_1[[#This Row],[Tournament]],'Player 2 Rounds'!C:C,Player_1[[#This Row],[Date]],'Player 2 Rounds'!D:D,Player_1[[#This Row],[Division]])&gt;0,TRUE(),FALSE())</f>
        <v>0</v>
      </c>
      <c r="L972" s="58" t="str">
        <f>RIGHT(Player_1[[#This Row],[Date]],4)</f>
        <v>2014</v>
      </c>
      <c r="M972" s="58" t="str">
        <f>LEFT(Player_1[[#This Row],[Date]],FIND("-",Player_1[[#This Row],[Date]],1)-1)</f>
        <v>5</v>
      </c>
      <c r="N972" s="58" t="str">
        <f>MID(Player_1[[#This Row],[Date]],FIND("-",Player_1[[#This Row],[Date]],1)+1,3)</f>
        <v>Apr</v>
      </c>
      <c r="O972" s="5">
        <f>DATEVALUE(Player_1[[#This Row],[Month]]&amp;" "&amp;Player_1[[#This Row],[Day]]&amp;", "&amp;Player_1[[#This Row],[Year]])</f>
        <v>41734</v>
      </c>
      <c r="P972" s="58">
        <f>COUNTIFS(A:A,Player_1[[#This Row],[Tournament]],E:E,Player_1[[#This Row],[Round]])</f>
        <v>1</v>
      </c>
      <c r="Q972" s="58" t="str">
        <f t="shared" si="15"/>
        <v>2014 Gateway Disc Sports presents The Ozark Mountain Open</v>
      </c>
      <c r="R972" s="58">
        <f>SUMIFS('Player 2 Rounds'!F:F,'Player 2 Rounds'!Q:Q,Q972,'Player 2 Rounds'!E:E,E972)</f>
        <v>0</v>
      </c>
      <c r="S972" s="58">
        <f>IF(AND(Player_1[[#This Row],[Opponent Score]]&gt;0,Player_1[[#This Row],[Opponent Score]]&gt;Player_1[[#This Row],[Score]],K:K=TRUE())=TRUE(),1,0)</f>
        <v>0</v>
      </c>
    </row>
    <row r="973" spans="1:19" x14ac:dyDescent="0.25">
      <c r="A973" s="58" t="s">
        <v>841</v>
      </c>
      <c r="B973" s="58" t="s">
        <v>9</v>
      </c>
      <c r="C973" s="58" t="s">
        <v>416</v>
      </c>
      <c r="D973" s="58" t="s">
        <v>17</v>
      </c>
      <c r="E973" s="58">
        <v>3</v>
      </c>
      <c r="F973">
        <v>54</v>
      </c>
      <c r="G973">
        <v>1010</v>
      </c>
      <c r="H973" s="58" t="s">
        <v>11</v>
      </c>
      <c r="I973" s="58" t="s">
        <v>11</v>
      </c>
      <c r="J973" s="58" t="b">
        <f>IF(COUNTIFS('Player 2 Rounds'!A:A,Player_1[[#This Row],[Tournament]],'Player 2 Rounds'!C:C,Player_1[[#This Row],[Date]])&gt;0,TRUE(),FALSE())</f>
        <v>0</v>
      </c>
      <c r="K973" s="58" t="b">
        <f>IF(COUNTIFS('Player 2 Rounds'!A:A,Player_1[[#This Row],[Tournament]],'Player 2 Rounds'!C:C,Player_1[[#This Row],[Date]],'Player 2 Rounds'!D:D,Player_1[[#This Row],[Division]])&gt;0,TRUE(),FALSE())</f>
        <v>0</v>
      </c>
      <c r="L973" s="58" t="str">
        <f>RIGHT(Player_1[[#This Row],[Date]],4)</f>
        <v>2014</v>
      </c>
      <c r="M973" s="58" t="str">
        <f>LEFT(Player_1[[#This Row],[Date]],FIND("-",Player_1[[#This Row],[Date]],1)-1)</f>
        <v>24</v>
      </c>
      <c r="N973" s="58" t="str">
        <f>MID(Player_1[[#This Row],[Date]],FIND("-",Player_1[[#This Row],[Date]],1)+1,3)</f>
        <v>May</v>
      </c>
      <c r="O973" s="5">
        <f>DATEVALUE(Player_1[[#This Row],[Month]]&amp;" "&amp;Player_1[[#This Row],[Day]]&amp;", "&amp;Player_1[[#This Row],[Year]])</f>
        <v>41783</v>
      </c>
      <c r="P973" s="58">
        <f>COUNTIFS(A:A,Player_1[[#This Row],[Tournament]],E:E,Player_1[[#This Row],[Round]])</f>
        <v>1</v>
      </c>
      <c r="Q973" s="58" t="str">
        <f t="shared" si="15"/>
        <v>2014 Des Moines Challenge Presented by G&amp;L Clothing</v>
      </c>
      <c r="R973" s="58">
        <f>SUMIFS('Player 2 Rounds'!F:F,'Player 2 Rounds'!Q:Q,Q973,'Player 2 Rounds'!E:E,E973)</f>
        <v>0</v>
      </c>
      <c r="S973" s="58">
        <f>IF(AND(Player_1[[#This Row],[Opponent Score]]&gt;0,Player_1[[#This Row],[Opponent Score]]&gt;Player_1[[#This Row],[Score]],K:K=TRUE())=TRUE(),1,0)</f>
        <v>0</v>
      </c>
    </row>
    <row r="974" spans="1:19" x14ac:dyDescent="0.25">
      <c r="A974" s="58" t="s">
        <v>411</v>
      </c>
      <c r="B974" s="58" t="s">
        <v>58</v>
      </c>
      <c r="C974" s="58" t="s">
        <v>412</v>
      </c>
      <c r="D974" s="58" t="s">
        <v>17</v>
      </c>
      <c r="E974" s="58">
        <v>3</v>
      </c>
      <c r="F974">
        <v>66</v>
      </c>
      <c r="G974">
        <v>1043</v>
      </c>
      <c r="H974" s="58" t="s">
        <v>11</v>
      </c>
      <c r="I974" s="58" t="s">
        <v>11</v>
      </c>
      <c r="J974" s="58" t="b">
        <f>IF(COUNTIFS('Player 2 Rounds'!A:A,Player_1[[#This Row],[Tournament]],'Player 2 Rounds'!C:C,Player_1[[#This Row],[Date]])&gt;0,TRUE(),FALSE())</f>
        <v>1</v>
      </c>
      <c r="K974" s="58" t="b">
        <f>IF(COUNTIFS('Player 2 Rounds'!A:A,Player_1[[#This Row],[Tournament]],'Player 2 Rounds'!C:C,Player_1[[#This Row],[Date]],'Player 2 Rounds'!D:D,Player_1[[#This Row],[Division]])&gt;0,TRUE(),FALSE())</f>
        <v>1</v>
      </c>
      <c r="L974" s="58" t="str">
        <f>RIGHT(Player_1[[#This Row],[Date]],4)</f>
        <v>2014</v>
      </c>
      <c r="M974" s="58" t="str">
        <f>LEFT(Player_1[[#This Row],[Date]],FIND("-",Player_1[[#This Row],[Date]],1)-1)</f>
        <v>16</v>
      </c>
      <c r="N974" s="58" t="str">
        <f>MID(Player_1[[#This Row],[Date]],FIND("-",Player_1[[#This Row],[Date]],1)+1,3)</f>
        <v>May</v>
      </c>
      <c r="O974" s="5">
        <f>DATEVALUE(Player_1[[#This Row],[Month]]&amp;" "&amp;Player_1[[#This Row],[Day]]&amp;", "&amp;Player_1[[#This Row],[Year]])</f>
        <v>41775</v>
      </c>
      <c r="P974" s="58">
        <f>COUNTIFS(A:A,Player_1[[#This Row],[Tournament]],E:E,Player_1[[#This Row],[Round]])</f>
        <v>1</v>
      </c>
      <c r="Q974" s="58" t="str">
        <f t="shared" si="15"/>
        <v>2014 29th Annual "Steady" Ed Memorial Masters Cup - presented by DGA</v>
      </c>
      <c r="R974" s="58">
        <f>SUMIFS('Player 2 Rounds'!F:F,'Player 2 Rounds'!Q:Q,Q974,'Player 2 Rounds'!E:E,E974)</f>
        <v>68</v>
      </c>
      <c r="S974" s="58">
        <f>IF(AND(Player_1[[#This Row],[Opponent Score]]&gt;0,Player_1[[#This Row],[Opponent Score]]&gt;Player_1[[#This Row],[Score]],K:K=TRUE())=TRUE(),1,0)</f>
        <v>1</v>
      </c>
    </row>
    <row r="975" spans="1:19" x14ac:dyDescent="0.25">
      <c r="A975" s="58" t="s">
        <v>389</v>
      </c>
      <c r="B975" s="58" t="s">
        <v>58</v>
      </c>
      <c r="C975" s="58" t="s">
        <v>390</v>
      </c>
      <c r="D975" s="58" t="s">
        <v>17</v>
      </c>
      <c r="E975" s="58">
        <v>3</v>
      </c>
      <c r="F975">
        <v>52</v>
      </c>
      <c r="G975">
        <v>1068</v>
      </c>
      <c r="H975" s="58" t="s">
        <v>11</v>
      </c>
      <c r="I975" s="58" t="s">
        <v>11</v>
      </c>
      <c r="J975" s="58" t="b">
        <f>IF(COUNTIFS('Player 2 Rounds'!A:A,Player_1[[#This Row],[Tournament]],'Player 2 Rounds'!C:C,Player_1[[#This Row],[Date]])&gt;0,TRUE(),FALSE())</f>
        <v>1</v>
      </c>
      <c r="K975" s="58" t="b">
        <f>IF(COUNTIFS('Player 2 Rounds'!A:A,Player_1[[#This Row],[Tournament]],'Player 2 Rounds'!C:C,Player_1[[#This Row],[Date]],'Player 2 Rounds'!D:D,Player_1[[#This Row],[Division]])&gt;0,TRUE(),FALSE())</f>
        <v>1</v>
      </c>
      <c r="L975" s="58" t="str">
        <f>RIGHT(Player_1[[#This Row],[Date]],4)</f>
        <v>2015</v>
      </c>
      <c r="M975" s="58" t="str">
        <f>LEFT(Player_1[[#This Row],[Date]],FIND("-",Player_1[[#This Row],[Date]],1)-1)</f>
        <v>25</v>
      </c>
      <c r="N975" s="58" t="str">
        <f>MID(Player_1[[#This Row],[Date]],FIND("-",Player_1[[#This Row],[Date]],1)+1,3)</f>
        <v>Jun</v>
      </c>
      <c r="O975" s="5">
        <f>DATEVALUE(Player_1[[#This Row],[Month]]&amp;" "&amp;Player_1[[#This Row],[Day]]&amp;", "&amp;Player_1[[#This Row],[Year]])</f>
        <v>42180</v>
      </c>
      <c r="P975" s="58">
        <f>COUNTIFS(A:A,Player_1[[#This Row],[Tournament]],E:E,Player_1[[#This Row],[Round]])</f>
        <v>2</v>
      </c>
      <c r="Q975" s="58" t="str">
        <f t="shared" si="15"/>
        <v>2015 Vibram presents the Maple Hill Open</v>
      </c>
      <c r="R975" s="58">
        <f>SUMIFS('Player 2 Rounds'!F:F,'Player 2 Rounds'!Q:Q,Q975,'Player 2 Rounds'!E:E,E975)</f>
        <v>53</v>
      </c>
      <c r="S975" s="58">
        <f>IF(AND(Player_1[[#This Row],[Opponent Score]]&gt;0,Player_1[[#This Row],[Opponent Score]]&gt;Player_1[[#This Row],[Score]],K:K=TRUE())=TRUE(),1,0)</f>
        <v>1</v>
      </c>
    </row>
    <row r="976" spans="1:19" x14ac:dyDescent="0.25">
      <c r="A976" s="58" t="s">
        <v>62</v>
      </c>
      <c r="B976" s="58" t="s">
        <v>9</v>
      </c>
      <c r="C976" s="58" t="s">
        <v>870</v>
      </c>
      <c r="D976" s="58" t="s">
        <v>17</v>
      </c>
      <c r="E976" s="58">
        <v>3</v>
      </c>
      <c r="F976">
        <v>51</v>
      </c>
      <c r="G976">
        <v>1014</v>
      </c>
      <c r="H976" s="58" t="s">
        <v>11</v>
      </c>
      <c r="I976" s="58" t="s">
        <v>11</v>
      </c>
      <c r="J976" s="58" t="b">
        <f>IF(COUNTIFS('Player 2 Rounds'!A:A,Player_1[[#This Row],[Tournament]],'Player 2 Rounds'!C:C,Player_1[[#This Row],[Date]])&gt;0,TRUE(),FALSE())</f>
        <v>0</v>
      </c>
      <c r="K976" s="58" t="b">
        <f>IF(COUNTIFS('Player 2 Rounds'!A:A,Player_1[[#This Row],[Tournament]],'Player 2 Rounds'!C:C,Player_1[[#This Row],[Date]],'Player 2 Rounds'!D:D,Player_1[[#This Row],[Division]])&gt;0,TRUE(),FALSE())</f>
        <v>0</v>
      </c>
      <c r="L976" s="58" t="str">
        <f>RIGHT(Player_1[[#This Row],[Date]],4)</f>
        <v>2014</v>
      </c>
      <c r="M976" s="58" t="str">
        <f>LEFT(Player_1[[#This Row],[Date]],FIND("-",Player_1[[#This Row],[Date]],1)-1)</f>
        <v>13</v>
      </c>
      <c r="N976" s="58" t="str">
        <f>MID(Player_1[[#This Row],[Date]],FIND("-",Player_1[[#This Row],[Date]],1)+1,3)</f>
        <v>Jun</v>
      </c>
      <c r="O976" s="5">
        <f>DATEVALUE(Player_1[[#This Row],[Month]]&amp;" "&amp;Player_1[[#This Row],[Day]]&amp;", "&amp;Player_1[[#This Row],[Year]])</f>
        <v>41803</v>
      </c>
      <c r="P976" s="58">
        <f>COUNTIFS(A:A,Player_1[[#This Row],[Tournament]],E:E,Player_1[[#This Row],[Round]])</f>
        <v>1</v>
      </c>
      <c r="Q976" s="58" t="str">
        <f t="shared" si="15"/>
        <v>2014 Minnesota Majestic</v>
      </c>
      <c r="R976" s="58">
        <f>SUMIFS('Player 2 Rounds'!F:F,'Player 2 Rounds'!Q:Q,Q976,'Player 2 Rounds'!E:E,E976)</f>
        <v>0</v>
      </c>
      <c r="S976" s="58">
        <f>IF(AND(Player_1[[#This Row],[Opponent Score]]&gt;0,Player_1[[#This Row],[Opponent Score]]&gt;Player_1[[#This Row],[Score]],K:K=TRUE())=TRUE(),1,0)</f>
        <v>0</v>
      </c>
    </row>
    <row r="977" spans="1:19" x14ac:dyDescent="0.25">
      <c r="A977" s="58" t="s">
        <v>184</v>
      </c>
      <c r="B977" s="58" t="s">
        <v>13</v>
      </c>
      <c r="C977" s="58" t="s">
        <v>185</v>
      </c>
      <c r="D977" s="58" t="s">
        <v>17</v>
      </c>
      <c r="E977" s="58">
        <v>3</v>
      </c>
      <c r="F977">
        <v>51</v>
      </c>
      <c r="G977">
        <v>1070</v>
      </c>
      <c r="H977" s="58" t="s">
        <v>11</v>
      </c>
      <c r="I977" s="58" t="s">
        <v>11</v>
      </c>
      <c r="J977" s="58" t="b">
        <f>IF(COUNTIFS('Player 2 Rounds'!A:A,Player_1[[#This Row],[Tournament]],'Player 2 Rounds'!C:C,Player_1[[#This Row],[Date]])&gt;0,TRUE(),FALSE())</f>
        <v>1</v>
      </c>
      <c r="K977" s="58" t="b">
        <f>IF(COUNTIFS('Player 2 Rounds'!A:A,Player_1[[#This Row],[Tournament]],'Player 2 Rounds'!C:C,Player_1[[#This Row],[Date]],'Player 2 Rounds'!D:D,Player_1[[#This Row],[Division]])&gt;0,TRUE(),FALSE())</f>
        <v>1</v>
      </c>
      <c r="L977" s="58" t="str">
        <f>RIGHT(Player_1[[#This Row],[Date]],4)</f>
        <v>2014</v>
      </c>
      <c r="M977" s="58" t="str">
        <f>LEFT(Player_1[[#This Row],[Date]],FIND("-",Player_1[[#This Row],[Date]],1)-1)</f>
        <v>5</v>
      </c>
      <c r="N977" s="58" t="str">
        <f>MID(Player_1[[#This Row],[Date]],FIND("-",Player_1[[#This Row],[Date]],1)+1,3)</f>
        <v>Jun</v>
      </c>
      <c r="O977" s="5">
        <f>DATEVALUE(Player_1[[#This Row],[Month]]&amp;" "&amp;Player_1[[#This Row],[Day]]&amp;", "&amp;Player_1[[#This Row],[Year]])</f>
        <v>41795</v>
      </c>
      <c r="P977" s="58">
        <f>COUNTIFS(A:A,Player_1[[#This Row],[Tournament]],E:E,Player_1[[#This Row],[Round]])</f>
        <v>1</v>
      </c>
      <c r="Q977" s="58" t="str">
        <f t="shared" si="15"/>
        <v>The 2014 Japan Open</v>
      </c>
      <c r="R977" s="58">
        <f>SUMIFS('Player 2 Rounds'!F:F,'Player 2 Rounds'!Q:Q,Q977,'Player 2 Rounds'!E:E,E977)</f>
        <v>53</v>
      </c>
      <c r="S977" s="58">
        <f>IF(AND(Player_1[[#This Row],[Opponent Score]]&gt;0,Player_1[[#This Row],[Opponent Score]]&gt;Player_1[[#This Row],[Score]],K:K=TRUE())=TRUE(),1,0)</f>
        <v>1</v>
      </c>
    </row>
    <row r="978" spans="1:19" x14ac:dyDescent="0.25">
      <c r="A978" s="58" t="s">
        <v>409</v>
      </c>
      <c r="B978" s="58" t="s">
        <v>58</v>
      </c>
      <c r="C978" s="58" t="s">
        <v>410</v>
      </c>
      <c r="D978" s="58" t="s">
        <v>17</v>
      </c>
      <c r="E978" s="58">
        <v>3</v>
      </c>
      <c r="F978">
        <v>53</v>
      </c>
      <c r="G978">
        <v>1050</v>
      </c>
      <c r="H978" s="58" t="s">
        <v>11</v>
      </c>
      <c r="I978" s="58" t="s">
        <v>11</v>
      </c>
      <c r="J978" s="58" t="b">
        <f>IF(COUNTIFS('Player 2 Rounds'!A:A,Player_1[[#This Row],[Tournament]],'Player 2 Rounds'!C:C,Player_1[[#This Row],[Date]])&gt;0,TRUE(),FALSE())</f>
        <v>1</v>
      </c>
      <c r="K978" s="58" t="b">
        <f>IF(COUNTIFS('Player 2 Rounds'!A:A,Player_1[[#This Row],[Tournament]],'Player 2 Rounds'!C:C,Player_1[[#This Row],[Date]],'Player 2 Rounds'!D:D,Player_1[[#This Row],[Division]])&gt;0,TRUE(),FALSE())</f>
        <v>1</v>
      </c>
      <c r="L978" s="58" t="str">
        <f>RIGHT(Player_1[[#This Row],[Date]],4)</f>
        <v>2015</v>
      </c>
      <c r="M978" s="58" t="str">
        <f>LEFT(Player_1[[#This Row],[Date]],FIND("-",Player_1[[#This Row],[Date]],1)-1)</f>
        <v>12</v>
      </c>
      <c r="N978" s="58" t="str">
        <f>MID(Player_1[[#This Row],[Date]],FIND("-",Player_1[[#This Row],[Date]],1)+1,3)</f>
        <v>Jun</v>
      </c>
      <c r="O978" s="5">
        <f>DATEVALUE(Player_1[[#This Row],[Month]]&amp;" "&amp;Player_1[[#This Row],[Day]]&amp;", "&amp;Player_1[[#This Row],[Year]])</f>
        <v>42167</v>
      </c>
      <c r="P978" s="58">
        <f>COUNTIFS(A:A,Player_1[[#This Row],[Tournament]],E:E,Player_1[[#This Row],[Round]])</f>
        <v>1</v>
      </c>
      <c r="Q978" s="58" t="str">
        <f t="shared" si="15"/>
        <v>2015 Beaver State Fling - Pro</v>
      </c>
      <c r="R978" s="58">
        <f>SUMIFS('Player 2 Rounds'!F:F,'Player 2 Rounds'!Q:Q,Q978,'Player 2 Rounds'!E:E,E978)</f>
        <v>57</v>
      </c>
      <c r="S978" s="58">
        <f>IF(AND(Player_1[[#This Row],[Opponent Score]]&gt;0,Player_1[[#This Row],[Opponent Score]]&gt;Player_1[[#This Row],[Score]],K:K=TRUE())=TRUE(),1,0)</f>
        <v>1</v>
      </c>
    </row>
    <row r="979" spans="1:19" x14ac:dyDescent="0.25">
      <c r="A979" s="58" t="s">
        <v>86</v>
      </c>
      <c r="B979" s="58" t="s">
        <v>13</v>
      </c>
      <c r="C979" s="58" t="s">
        <v>396</v>
      </c>
      <c r="D979" s="58" t="s">
        <v>17</v>
      </c>
      <c r="E979" s="58">
        <v>3</v>
      </c>
      <c r="F979">
        <v>54</v>
      </c>
      <c r="G979">
        <v>1067</v>
      </c>
      <c r="H979" s="58" t="s">
        <v>11</v>
      </c>
      <c r="I979" s="58" t="s">
        <v>11</v>
      </c>
      <c r="J979" s="58" t="b">
        <f>IF(COUNTIFS('Player 2 Rounds'!A:A,Player_1[[#This Row],[Tournament]],'Player 2 Rounds'!C:C,Player_1[[#This Row],[Date]])&gt;0,TRUE(),FALSE())</f>
        <v>1</v>
      </c>
      <c r="K979" s="58" t="b">
        <f>IF(COUNTIFS('Player 2 Rounds'!A:A,Player_1[[#This Row],[Tournament]],'Player 2 Rounds'!C:C,Player_1[[#This Row],[Date]],'Player 2 Rounds'!D:D,Player_1[[#This Row],[Division]])&gt;0,TRUE(),FALSE())</f>
        <v>1</v>
      </c>
      <c r="L979" s="58" t="str">
        <f>RIGHT(Player_1[[#This Row],[Date]],4)</f>
        <v>2015</v>
      </c>
      <c r="M979" s="58" t="str">
        <f>LEFT(Player_1[[#This Row],[Date]],FIND("-",Player_1[[#This Row],[Date]],1)-1)</f>
        <v>16</v>
      </c>
      <c r="N979" s="58" t="str">
        <f>MID(Player_1[[#This Row],[Date]],FIND("-",Player_1[[#This Row],[Date]],1)+1,3)</f>
        <v>Jul</v>
      </c>
      <c r="O979" s="5">
        <f>DATEVALUE(Player_1[[#This Row],[Month]]&amp;" "&amp;Player_1[[#This Row],[Day]]&amp;", "&amp;Player_1[[#This Row],[Year]])</f>
        <v>42201</v>
      </c>
      <c r="P979" s="58">
        <f>COUNTIFS(A:A,Player_1[[#This Row],[Tournament]],E:E,Player_1[[#This Row],[Round]])</f>
        <v>4</v>
      </c>
      <c r="Q979" s="58" t="str">
        <f t="shared" si="15"/>
        <v>2015 European Open</v>
      </c>
      <c r="R979" s="58">
        <f>SUMIFS('Player 2 Rounds'!F:F,'Player 2 Rounds'!Q:Q,Q979,'Player 2 Rounds'!E:E,E979)</f>
        <v>60</v>
      </c>
      <c r="S979" s="58">
        <f>IF(AND(Player_1[[#This Row],[Opponent Score]]&gt;0,Player_1[[#This Row],[Opponent Score]]&gt;Player_1[[#This Row],[Score]],K:K=TRUE())=TRUE(),1,0)</f>
        <v>1</v>
      </c>
    </row>
    <row r="980" spans="1:19" x14ac:dyDescent="0.25">
      <c r="A980" s="58" t="s">
        <v>838</v>
      </c>
      <c r="B980" s="58" t="s">
        <v>9</v>
      </c>
      <c r="C980" s="58" t="s">
        <v>178</v>
      </c>
      <c r="D980" s="58" t="s">
        <v>17</v>
      </c>
      <c r="E980" s="58">
        <v>3</v>
      </c>
      <c r="F980">
        <v>61</v>
      </c>
      <c r="G980">
        <v>1016</v>
      </c>
      <c r="H980" s="58" t="s">
        <v>11</v>
      </c>
      <c r="I980" s="58" t="s">
        <v>11</v>
      </c>
      <c r="J980" s="58" t="b">
        <f>IF(COUNTIFS('Player 2 Rounds'!A:A,Player_1[[#This Row],[Tournament]],'Player 2 Rounds'!C:C,Player_1[[#This Row],[Date]])&gt;0,TRUE(),FALSE())</f>
        <v>0</v>
      </c>
      <c r="K980" s="58" t="b">
        <f>IF(COUNTIFS('Player 2 Rounds'!A:A,Player_1[[#This Row],[Tournament]],'Player 2 Rounds'!C:C,Player_1[[#This Row],[Date]],'Player 2 Rounds'!D:D,Player_1[[#This Row],[Division]])&gt;0,TRUE(),FALSE())</f>
        <v>0</v>
      </c>
      <c r="L980" s="58" t="str">
        <f>RIGHT(Player_1[[#This Row],[Date]],4)</f>
        <v>2014</v>
      </c>
      <c r="M980" s="58" t="str">
        <f>LEFT(Player_1[[#This Row],[Date]],FIND("-",Player_1[[#This Row],[Date]],1)-1)</f>
        <v>25</v>
      </c>
      <c r="N980" s="58" t="str">
        <f>MID(Player_1[[#This Row],[Date]],FIND("-",Player_1[[#This Row],[Date]],1)+1,3)</f>
        <v>Apr</v>
      </c>
      <c r="O980" s="5">
        <f>DATEVALUE(Player_1[[#This Row],[Month]]&amp;" "&amp;Player_1[[#This Row],[Day]]&amp;", "&amp;Player_1[[#This Row],[Year]])</f>
        <v>41754</v>
      </c>
      <c r="P980" s="58">
        <f>COUNTIFS(A:A,Player_1[[#This Row],[Tournament]],E:E,Player_1[[#This Row],[Round]])</f>
        <v>1</v>
      </c>
      <c r="Q980" s="58" t="str">
        <f t="shared" si="15"/>
        <v>2014 Pendaries Spring Classic</v>
      </c>
      <c r="R980" s="58">
        <f>SUMIFS('Player 2 Rounds'!F:F,'Player 2 Rounds'!Q:Q,Q980,'Player 2 Rounds'!E:E,E980)</f>
        <v>0</v>
      </c>
      <c r="S980" s="58">
        <f>IF(AND(Player_1[[#This Row],[Opponent Score]]&gt;0,Player_1[[#This Row],[Opponent Score]]&gt;Player_1[[#This Row],[Score]],K:K=TRUE())=TRUE(),1,0)</f>
        <v>0</v>
      </c>
    </row>
    <row r="981" spans="1:19" x14ac:dyDescent="0.25">
      <c r="A981" s="58" t="s">
        <v>446</v>
      </c>
      <c r="B981" s="58" t="s">
        <v>9</v>
      </c>
      <c r="C981" s="58" t="s">
        <v>447</v>
      </c>
      <c r="D981" s="58" t="s">
        <v>17</v>
      </c>
      <c r="E981" s="58">
        <v>3</v>
      </c>
      <c r="F981">
        <v>54</v>
      </c>
      <c r="G981">
        <v>1050</v>
      </c>
      <c r="H981" s="58" t="s">
        <v>11</v>
      </c>
      <c r="I981" s="58" t="s">
        <v>11</v>
      </c>
      <c r="J981" s="58" t="b">
        <f>IF(COUNTIFS('Player 2 Rounds'!A:A,Player_1[[#This Row],[Tournament]],'Player 2 Rounds'!C:C,Player_1[[#This Row],[Date]])&gt;0,TRUE(),FALSE())</f>
        <v>1</v>
      </c>
      <c r="K981" s="58" t="b">
        <f>IF(COUNTIFS('Player 2 Rounds'!A:A,Player_1[[#This Row],[Tournament]],'Player 2 Rounds'!C:C,Player_1[[#This Row],[Date]],'Player 2 Rounds'!D:D,Player_1[[#This Row],[Division]])&gt;0,TRUE(),FALSE())</f>
        <v>1</v>
      </c>
      <c r="L981" s="58" t="str">
        <f>RIGHT(Player_1[[#This Row],[Date]],4)</f>
        <v>2014</v>
      </c>
      <c r="M981" s="58" t="str">
        <f>LEFT(Player_1[[#This Row],[Date]],FIND("-",Player_1[[#This Row],[Date]],1)-1)</f>
        <v>12</v>
      </c>
      <c r="N981" s="58" t="str">
        <f>MID(Player_1[[#This Row],[Date]],FIND("-",Player_1[[#This Row],[Date]],1)+1,3)</f>
        <v>Apr</v>
      </c>
      <c r="O981" s="5">
        <f>DATEVALUE(Player_1[[#This Row],[Month]]&amp;" "&amp;Player_1[[#This Row],[Day]]&amp;", "&amp;Player_1[[#This Row],[Year]])</f>
        <v>41741</v>
      </c>
      <c r="P981" s="58">
        <f>COUNTIFS(A:A,Player_1[[#This Row],[Tournament]],E:E,Player_1[[#This Row],[Round]])</f>
        <v>1</v>
      </c>
      <c r="Q981" s="58" t="str">
        <f t="shared" si="15"/>
        <v>2014 4 The Chains DG Open</v>
      </c>
      <c r="R981" s="58">
        <f>SUMIFS('Player 2 Rounds'!F:F,'Player 2 Rounds'!Q:Q,Q981,'Player 2 Rounds'!E:E,E981)</f>
        <v>59</v>
      </c>
      <c r="S981" s="58">
        <f>IF(AND(Player_1[[#This Row],[Opponent Score]]&gt;0,Player_1[[#This Row],[Opponent Score]]&gt;Player_1[[#This Row],[Score]],K:K=TRUE())=TRUE(),1,0)</f>
        <v>1</v>
      </c>
    </row>
    <row r="982" spans="1:19" x14ac:dyDescent="0.25">
      <c r="A982" s="58" t="s">
        <v>836</v>
      </c>
      <c r="B982" s="58" t="s">
        <v>14</v>
      </c>
      <c r="C982" s="58" t="s">
        <v>837</v>
      </c>
      <c r="D982" s="58" t="s">
        <v>17</v>
      </c>
      <c r="E982" s="58">
        <v>3</v>
      </c>
      <c r="F982">
        <v>58</v>
      </c>
      <c r="G982">
        <v>1038</v>
      </c>
      <c r="H982" s="58" t="s">
        <v>11</v>
      </c>
      <c r="I982" s="58" t="s">
        <v>11</v>
      </c>
      <c r="J982" s="58" t="b">
        <f>IF(COUNTIFS('Player 2 Rounds'!A:A,Player_1[[#This Row],[Tournament]],'Player 2 Rounds'!C:C,Player_1[[#This Row],[Date]])&gt;0,TRUE(),FALSE())</f>
        <v>0</v>
      </c>
      <c r="K982" s="58" t="b">
        <f>IF(COUNTIFS('Player 2 Rounds'!A:A,Player_1[[#This Row],[Tournament]],'Player 2 Rounds'!C:C,Player_1[[#This Row],[Date]],'Player 2 Rounds'!D:D,Player_1[[#This Row],[Division]])&gt;0,TRUE(),FALSE())</f>
        <v>0</v>
      </c>
      <c r="L982" s="58" t="str">
        <f>RIGHT(Player_1[[#This Row],[Date]],4)</f>
        <v>2014</v>
      </c>
      <c r="M982" s="58" t="str">
        <f>LEFT(Player_1[[#This Row],[Date]],FIND("-",Player_1[[#This Row],[Date]],1)-1)</f>
        <v>9</v>
      </c>
      <c r="N982" s="58" t="str">
        <f>MID(Player_1[[#This Row],[Date]],FIND("-",Player_1[[#This Row],[Date]],1)+1,3)</f>
        <v>May</v>
      </c>
      <c r="O982" s="5">
        <f>DATEVALUE(Player_1[[#This Row],[Month]]&amp;" "&amp;Player_1[[#This Row],[Day]]&amp;", "&amp;Player_1[[#This Row],[Year]])</f>
        <v>41768</v>
      </c>
      <c r="P982" s="58">
        <f>COUNTIFS(A:A,Player_1[[#This Row],[Tournament]],E:E,Player_1[[#This Row],[Round]])</f>
        <v>1</v>
      </c>
      <c r="Q982" s="58" t="str">
        <f t="shared" si="15"/>
        <v>2014 The 37th Annual Grateful Disc Spring Disc Golf Tournament</v>
      </c>
      <c r="R982" s="58">
        <f>SUMIFS('Player 2 Rounds'!F:F,'Player 2 Rounds'!Q:Q,Q982,'Player 2 Rounds'!E:E,E982)</f>
        <v>0</v>
      </c>
      <c r="S982" s="58">
        <f>IF(AND(Player_1[[#This Row],[Opponent Score]]&gt;0,Player_1[[#This Row],[Opponent Score]]&gt;Player_1[[#This Row],[Score]],K:K=TRUE())=TRUE(),1,0)</f>
        <v>0</v>
      </c>
    </row>
    <row r="983" spans="1:19" x14ac:dyDescent="0.25">
      <c r="A983" s="58" t="s">
        <v>417</v>
      </c>
      <c r="B983" s="58" t="s">
        <v>9</v>
      </c>
      <c r="C983" s="58" t="s">
        <v>418</v>
      </c>
      <c r="D983" s="58" t="s">
        <v>17</v>
      </c>
      <c r="E983" s="58">
        <v>3</v>
      </c>
      <c r="F983">
        <v>61</v>
      </c>
      <c r="G983">
        <v>994</v>
      </c>
      <c r="H983" s="58" t="s">
        <v>11</v>
      </c>
      <c r="I983" s="58" t="s">
        <v>11</v>
      </c>
      <c r="J983" s="58" t="b">
        <f>IF(COUNTIFS('Player 2 Rounds'!A:A,Player_1[[#This Row],[Tournament]],'Player 2 Rounds'!C:C,Player_1[[#This Row],[Date]])&gt;0,TRUE(),FALSE())</f>
        <v>1</v>
      </c>
      <c r="K983" s="58" t="b">
        <f>IF(COUNTIFS('Player 2 Rounds'!A:A,Player_1[[#This Row],[Tournament]],'Player 2 Rounds'!C:C,Player_1[[#This Row],[Date]],'Player 2 Rounds'!D:D,Player_1[[#This Row],[Division]])&gt;0,TRUE(),FALSE())</f>
        <v>1</v>
      </c>
      <c r="L983" s="58" t="str">
        <f>RIGHT(Player_1[[#This Row],[Date]],4)</f>
        <v>2014</v>
      </c>
      <c r="M983" s="58" t="str">
        <f>LEFT(Player_1[[#This Row],[Date]],FIND("-",Player_1[[#This Row],[Date]],1)-1)</f>
        <v>2</v>
      </c>
      <c r="N983" s="58" t="str">
        <f>MID(Player_1[[#This Row],[Date]],FIND("-",Player_1[[#This Row],[Date]],1)+1,3)</f>
        <v>May</v>
      </c>
      <c r="O983" s="5">
        <f>DATEVALUE(Player_1[[#This Row],[Month]]&amp;" "&amp;Player_1[[#This Row],[Day]]&amp;", "&amp;Player_1[[#This Row],[Year]])</f>
        <v>41761</v>
      </c>
      <c r="P983" s="58">
        <f>COUNTIFS(A:A,Player_1[[#This Row],[Tournament]],E:E,Player_1[[#This Row],[Round]])</f>
        <v>3</v>
      </c>
      <c r="Q983" s="58" t="str">
        <f t="shared" si="15"/>
        <v>2014 Dynamic Discs Glass Blown Open Sponsored by Latitude 64</v>
      </c>
      <c r="R983" s="58">
        <f>SUMIFS('Player 2 Rounds'!F:F,'Player 2 Rounds'!Q:Q,Q983,'Player 2 Rounds'!E:E,E983)</f>
        <v>53</v>
      </c>
      <c r="S983" s="58">
        <f>IF(AND(Player_1[[#This Row],[Opponent Score]]&gt;0,Player_1[[#This Row],[Opponent Score]]&gt;Player_1[[#This Row],[Score]],K:K=TRUE())=TRUE(),1,0)</f>
        <v>0</v>
      </c>
    </row>
    <row r="984" spans="1:19" x14ac:dyDescent="0.25">
      <c r="A984" s="58" t="s">
        <v>397</v>
      </c>
      <c r="B984" s="58" t="s">
        <v>13</v>
      </c>
      <c r="C984" s="58" t="s">
        <v>398</v>
      </c>
      <c r="D984" s="58" t="s">
        <v>17</v>
      </c>
      <c r="E984" s="58">
        <v>3</v>
      </c>
      <c r="F984">
        <v>63</v>
      </c>
      <c r="G984">
        <v>1007</v>
      </c>
      <c r="H984" s="58" t="s">
        <v>11</v>
      </c>
      <c r="I984" s="58" t="s">
        <v>11</v>
      </c>
      <c r="J984" s="58" t="b">
        <f>IF(COUNTIFS('Player 2 Rounds'!A:A,Player_1[[#This Row],[Tournament]],'Player 2 Rounds'!C:C,Player_1[[#This Row],[Date]])&gt;0,TRUE(),FALSE())</f>
        <v>1</v>
      </c>
      <c r="K984" s="58" t="b">
        <f>IF(COUNTIFS('Player 2 Rounds'!A:A,Player_1[[#This Row],[Tournament]],'Player 2 Rounds'!C:C,Player_1[[#This Row],[Date]],'Player 2 Rounds'!D:D,Player_1[[#This Row],[Division]])&gt;0,TRUE(),FALSE())</f>
        <v>1</v>
      </c>
      <c r="L984" s="58" t="str">
        <f>RIGHT(Player_1[[#This Row],[Date]],4)</f>
        <v>2015</v>
      </c>
      <c r="M984" s="58" t="str">
        <f>LEFT(Player_1[[#This Row],[Date]],FIND("-",Player_1[[#This Row],[Date]],1)-1)</f>
        <v>8</v>
      </c>
      <c r="N984" s="58" t="str">
        <f>MID(Player_1[[#This Row],[Date]],FIND("-",Player_1[[#This Row],[Date]],1)+1,3)</f>
        <v>Jul</v>
      </c>
      <c r="O984" s="5">
        <f>DATEVALUE(Player_1[[#This Row],[Month]]&amp;" "&amp;Player_1[[#This Row],[Day]]&amp;", "&amp;Player_1[[#This Row],[Year]])</f>
        <v>42193</v>
      </c>
      <c r="P984" s="58">
        <f>COUNTIFS(A:A,Player_1[[#This Row],[Tournament]],E:E,Player_1[[#This Row],[Round]])</f>
        <v>1</v>
      </c>
      <c r="Q984" s="58" t="str">
        <f t="shared" si="15"/>
        <v>2015 Scandinavian Open presented by Latitude 64</v>
      </c>
      <c r="R984" s="58">
        <f>SUMIFS('Player 2 Rounds'!F:F,'Player 2 Rounds'!Q:Q,Q984,'Player 2 Rounds'!E:E,E984)</f>
        <v>52</v>
      </c>
      <c r="S984" s="58">
        <f>IF(AND(Player_1[[#This Row],[Opponent Score]]&gt;0,Player_1[[#This Row],[Opponent Score]]&gt;Player_1[[#This Row],[Score]],K:K=TRUE())=TRUE(),1,0)</f>
        <v>0</v>
      </c>
    </row>
    <row r="985" spans="1:19" x14ac:dyDescent="0.25">
      <c r="A985" s="58" t="s">
        <v>797</v>
      </c>
      <c r="B985" s="58" t="s">
        <v>14</v>
      </c>
      <c r="C985" s="58" t="s">
        <v>798</v>
      </c>
      <c r="D985" s="58" t="s">
        <v>17</v>
      </c>
      <c r="E985" s="58">
        <v>3</v>
      </c>
      <c r="F985">
        <v>49</v>
      </c>
      <c r="G985">
        <v>1040</v>
      </c>
      <c r="H985" s="58" t="s">
        <v>11</v>
      </c>
      <c r="I985" s="58" t="s">
        <v>11</v>
      </c>
      <c r="J985" s="58" t="b">
        <f>IF(COUNTIFS('Player 2 Rounds'!A:A,Player_1[[#This Row],[Tournament]],'Player 2 Rounds'!C:C,Player_1[[#This Row],[Date]])&gt;0,TRUE(),FALSE())</f>
        <v>0</v>
      </c>
      <c r="K985" s="58" t="b">
        <f>IF(COUNTIFS('Player 2 Rounds'!A:A,Player_1[[#This Row],[Tournament]],'Player 2 Rounds'!C:C,Player_1[[#This Row],[Date]],'Player 2 Rounds'!D:D,Player_1[[#This Row],[Division]])&gt;0,TRUE(),FALSE())</f>
        <v>0</v>
      </c>
      <c r="L985" s="58" t="str">
        <f>RIGHT(Player_1[[#This Row],[Date]],4)</f>
        <v>2012</v>
      </c>
      <c r="M985" s="58" t="str">
        <f>LEFT(Player_1[[#This Row],[Date]],FIND("-",Player_1[[#This Row],[Date]],1)-1)</f>
        <v>29</v>
      </c>
      <c r="N985" s="58" t="str">
        <f>MID(Player_1[[#This Row],[Date]],FIND("-",Player_1[[#This Row],[Date]],1)+1,3)</f>
        <v>Sep</v>
      </c>
      <c r="O985" s="5">
        <f>DATEVALUE(Player_1[[#This Row],[Month]]&amp;" "&amp;Player_1[[#This Row],[Day]]&amp;", "&amp;Player_1[[#This Row],[Year]])</f>
        <v>41181</v>
      </c>
      <c r="P985" s="58">
        <f>COUNTIFS(A:A,Player_1[[#This Row],[Tournament]],E:E,Player_1[[#This Row],[Round]])</f>
        <v>1</v>
      </c>
      <c r="Q985" s="58" t="str">
        <f t="shared" si="15"/>
        <v>2012 Huk Central</v>
      </c>
      <c r="R985" s="58">
        <f>SUMIFS('Player 2 Rounds'!F:F,'Player 2 Rounds'!Q:Q,Q985,'Player 2 Rounds'!E:E,E985)</f>
        <v>0</v>
      </c>
      <c r="S985" s="58">
        <f>IF(AND(Player_1[[#This Row],[Opponent Score]]&gt;0,Player_1[[#This Row],[Opponent Score]]&gt;Player_1[[#This Row],[Score]],K:K=TRUE())=TRUE(),1,0)</f>
        <v>0</v>
      </c>
    </row>
    <row r="986" spans="1:19" x14ac:dyDescent="0.25">
      <c r="A986" s="58" t="s">
        <v>773</v>
      </c>
      <c r="B986" s="58" t="s">
        <v>9</v>
      </c>
      <c r="C986" s="58" t="s">
        <v>774</v>
      </c>
      <c r="D986" s="58" t="s">
        <v>17</v>
      </c>
      <c r="E986" s="58">
        <v>3</v>
      </c>
      <c r="F986">
        <v>50</v>
      </c>
      <c r="G986">
        <v>1041</v>
      </c>
      <c r="H986" s="58" t="s">
        <v>11</v>
      </c>
      <c r="I986" s="58" t="s">
        <v>11</v>
      </c>
      <c r="J986" s="58" t="b">
        <f>IF(COUNTIFS('Player 2 Rounds'!A:A,Player_1[[#This Row],[Tournament]],'Player 2 Rounds'!C:C,Player_1[[#This Row],[Date]])&gt;0,TRUE(),FALSE())</f>
        <v>0</v>
      </c>
      <c r="K986" s="58" t="b">
        <f>IF(COUNTIFS('Player 2 Rounds'!A:A,Player_1[[#This Row],[Tournament]],'Player 2 Rounds'!C:C,Player_1[[#This Row],[Date]],'Player 2 Rounds'!D:D,Player_1[[#This Row],[Division]])&gt;0,TRUE(),FALSE())</f>
        <v>0</v>
      </c>
      <c r="L986" s="58" t="str">
        <f>RIGHT(Player_1[[#This Row],[Date]],4)</f>
        <v>2012</v>
      </c>
      <c r="M986" s="58" t="str">
        <f>LEFT(Player_1[[#This Row],[Date]],FIND("-",Player_1[[#This Row],[Date]],1)-1)</f>
        <v>23</v>
      </c>
      <c r="N986" s="58" t="str">
        <f>MID(Player_1[[#This Row],[Date]],FIND("-",Player_1[[#This Row],[Date]],1)+1,3)</f>
        <v>Jun</v>
      </c>
      <c r="O986" s="5">
        <f>DATEVALUE(Player_1[[#This Row],[Month]]&amp;" "&amp;Player_1[[#This Row],[Day]]&amp;", "&amp;Player_1[[#This Row],[Year]])</f>
        <v>41083</v>
      </c>
      <c r="P986" s="58">
        <f>COUNTIFS(A:A,Player_1[[#This Row],[Tournament]],E:E,Player_1[[#This Row],[Round]])</f>
        <v>3</v>
      </c>
      <c r="Q986" s="58" t="str">
        <f t="shared" si="15"/>
        <v>2012 Fort Steilacoom Open</v>
      </c>
      <c r="R986" s="58">
        <f>SUMIFS('Player 2 Rounds'!F:F,'Player 2 Rounds'!Q:Q,Q986,'Player 2 Rounds'!E:E,E986)</f>
        <v>0</v>
      </c>
      <c r="S986" s="58">
        <f>IF(AND(Player_1[[#This Row],[Opponent Score]]&gt;0,Player_1[[#This Row],[Opponent Score]]&gt;Player_1[[#This Row],[Score]],K:K=TRUE())=TRUE(),1,0)</f>
        <v>0</v>
      </c>
    </row>
    <row r="987" spans="1:19" x14ac:dyDescent="0.25">
      <c r="A987" s="58" t="s">
        <v>81</v>
      </c>
      <c r="B987" s="58" t="s">
        <v>58</v>
      </c>
      <c r="C987" s="58" t="s">
        <v>144</v>
      </c>
      <c r="D987" s="58" t="s">
        <v>17</v>
      </c>
      <c r="E987" s="58">
        <v>3</v>
      </c>
      <c r="F987">
        <v>54</v>
      </c>
      <c r="G987">
        <v>1045</v>
      </c>
      <c r="H987" s="58" t="s">
        <v>11</v>
      </c>
      <c r="I987" s="58" t="s">
        <v>11</v>
      </c>
      <c r="J987" s="58" t="b">
        <f>IF(COUNTIFS('Player 2 Rounds'!A:A,Player_1[[#This Row],[Tournament]],'Player 2 Rounds'!C:C,Player_1[[#This Row],[Date]])&gt;0,TRUE(),FALSE())</f>
        <v>1</v>
      </c>
      <c r="K987" s="58" t="b">
        <f>IF(COUNTIFS('Player 2 Rounds'!A:A,Player_1[[#This Row],[Tournament]],'Player 2 Rounds'!C:C,Player_1[[#This Row],[Date]],'Player 2 Rounds'!D:D,Player_1[[#This Row],[Division]])&gt;0,TRUE(),FALSE())</f>
        <v>1</v>
      </c>
      <c r="L987" s="58" t="str">
        <f>RIGHT(Player_1[[#This Row],[Date]],4)</f>
        <v>2012</v>
      </c>
      <c r="M987" s="58" t="str">
        <f>LEFT(Player_1[[#This Row],[Date]],FIND("-",Player_1[[#This Row],[Date]],1)-1)</f>
        <v>15</v>
      </c>
      <c r="N987" s="58" t="str">
        <f>MID(Player_1[[#This Row],[Date]],FIND("-",Player_1[[#This Row],[Date]],1)+1,3)</f>
        <v>Jun</v>
      </c>
      <c r="O987" s="5">
        <f>DATEVALUE(Player_1[[#This Row],[Month]]&amp;" "&amp;Player_1[[#This Row],[Day]]&amp;", "&amp;Player_1[[#This Row],[Year]])</f>
        <v>41075</v>
      </c>
      <c r="P987" s="58">
        <f>COUNTIFS(A:A,Player_1[[#This Row],[Tournament]],E:E,Player_1[[#This Row],[Round]])</f>
        <v>3</v>
      </c>
      <c r="Q987" s="58" t="str">
        <f t="shared" si="15"/>
        <v>2012 Beaver State Fling</v>
      </c>
      <c r="R987" s="58">
        <f>SUMIFS('Player 2 Rounds'!F:F,'Player 2 Rounds'!Q:Q,Q987,'Player 2 Rounds'!E:E,E987)</f>
        <v>58</v>
      </c>
      <c r="S987" s="58">
        <f>IF(AND(Player_1[[#This Row],[Opponent Score]]&gt;0,Player_1[[#This Row],[Opponent Score]]&gt;Player_1[[#This Row],[Score]],K:K=TRUE())=TRUE(),1,0)</f>
        <v>1</v>
      </c>
    </row>
    <row r="988" spans="1:19" x14ac:dyDescent="0.25">
      <c r="A988" s="58" t="s">
        <v>192</v>
      </c>
      <c r="B988" s="58" t="s">
        <v>58</v>
      </c>
      <c r="C988" s="58" t="s">
        <v>193</v>
      </c>
      <c r="D988" s="58" t="s">
        <v>17</v>
      </c>
      <c r="E988" s="58">
        <v>3</v>
      </c>
      <c r="F988">
        <v>58</v>
      </c>
      <c r="G988">
        <v>1046</v>
      </c>
      <c r="H988" s="58" t="s">
        <v>11</v>
      </c>
      <c r="I988" s="58" t="s">
        <v>11</v>
      </c>
      <c r="J988" s="58" t="b">
        <f>IF(COUNTIFS('Player 2 Rounds'!A:A,Player_1[[#This Row],[Tournament]],'Player 2 Rounds'!C:C,Player_1[[#This Row],[Date]])&gt;0,TRUE(),FALSE())</f>
        <v>1</v>
      </c>
      <c r="K988" s="58" t="b">
        <f>IF(COUNTIFS('Player 2 Rounds'!A:A,Player_1[[#This Row],[Tournament]],'Player 2 Rounds'!C:C,Player_1[[#This Row],[Date]],'Player 2 Rounds'!D:D,Player_1[[#This Row],[Division]])&gt;0,TRUE(),FALSE())</f>
        <v>1</v>
      </c>
      <c r="L988" s="58" t="str">
        <f>RIGHT(Player_1[[#This Row],[Date]],4)</f>
        <v>2017</v>
      </c>
      <c r="M988" s="58" t="str">
        <f>LEFT(Player_1[[#This Row],[Date]],FIND("-",Player_1[[#This Row],[Date]],1)-1)</f>
        <v>13</v>
      </c>
      <c r="N988" s="58" t="str">
        <f>MID(Player_1[[#This Row],[Date]],FIND("-",Player_1[[#This Row],[Date]],1)+1,3)</f>
        <v>Oct</v>
      </c>
      <c r="O988" s="5">
        <f>DATEVALUE(Player_1[[#This Row],[Month]]&amp;" "&amp;Player_1[[#This Row],[Day]]&amp;", "&amp;Player_1[[#This Row],[Year]])</f>
        <v>43021</v>
      </c>
      <c r="P988" s="58">
        <f>COUNTIFS(A:A,Player_1[[#This Row],[Tournament]],E:E,Player_1[[#This Row],[Round]])</f>
        <v>1</v>
      </c>
      <c r="Q988" s="58" t="str">
        <f t="shared" si="15"/>
        <v>2017 Ed Headrick Disc Golf Hall of Fame Classic presented by ProActive Sports Disc Golf - National Tour Finale</v>
      </c>
      <c r="R988" s="58">
        <f>SUMIFS('Player 2 Rounds'!F:F,'Player 2 Rounds'!Q:Q,Q988,'Player 2 Rounds'!E:E,E988)</f>
        <v>54</v>
      </c>
      <c r="S988" s="58">
        <f>IF(AND(Player_1[[#This Row],[Opponent Score]]&gt;0,Player_1[[#This Row],[Opponent Score]]&gt;Player_1[[#This Row],[Score]],K:K=TRUE())=TRUE(),1,0)</f>
        <v>0</v>
      </c>
    </row>
    <row r="989" spans="1:19" x14ac:dyDescent="0.25">
      <c r="A989" s="58" t="s">
        <v>280</v>
      </c>
      <c r="B989" s="58" t="s">
        <v>58</v>
      </c>
      <c r="C989" s="58" t="s">
        <v>281</v>
      </c>
      <c r="D989" s="58" t="s">
        <v>17</v>
      </c>
      <c r="E989" s="58">
        <v>3</v>
      </c>
      <c r="F989">
        <v>50</v>
      </c>
      <c r="G989">
        <v>1072</v>
      </c>
      <c r="H989" s="58" t="s">
        <v>11</v>
      </c>
      <c r="I989" s="58" t="s">
        <v>11</v>
      </c>
      <c r="J989" s="58" t="b">
        <f>IF(COUNTIFS('Player 2 Rounds'!A:A,Player_1[[#This Row],[Tournament]],'Player 2 Rounds'!C:C,Player_1[[#This Row],[Date]])&gt;0,TRUE(),FALSE())</f>
        <v>1</v>
      </c>
      <c r="K989" s="58" t="b">
        <f>IF(COUNTIFS('Player 2 Rounds'!A:A,Player_1[[#This Row],[Tournament]],'Player 2 Rounds'!C:C,Player_1[[#This Row],[Date]],'Player 2 Rounds'!D:D,Player_1[[#This Row],[Division]])&gt;0,TRUE(),FALSE())</f>
        <v>1</v>
      </c>
      <c r="L989" s="58" t="str">
        <f>RIGHT(Player_1[[#This Row],[Date]],4)</f>
        <v>2017</v>
      </c>
      <c r="M989" s="58" t="str">
        <f>LEFT(Player_1[[#This Row],[Date]],FIND("-",Player_1[[#This Row],[Date]],1)-1)</f>
        <v>9</v>
      </c>
      <c r="N989" s="58" t="str">
        <f>MID(Player_1[[#This Row],[Date]],FIND("-",Player_1[[#This Row],[Date]],1)+1,3)</f>
        <v>Jun</v>
      </c>
      <c r="O989" s="5">
        <f>DATEVALUE(Player_1[[#This Row],[Month]]&amp;" "&amp;Player_1[[#This Row],[Day]]&amp;", "&amp;Player_1[[#This Row],[Year]])</f>
        <v>42895</v>
      </c>
      <c r="P989" s="58">
        <f>COUNTIFS(A:A,Player_1[[#This Row],[Tournament]],E:E,Player_1[[#This Row],[Round]])</f>
        <v>3</v>
      </c>
      <c r="Q989" s="58" t="str">
        <f t="shared" si="15"/>
        <v>2017 Beaver State Fling Presented by KEEN - National Tour</v>
      </c>
      <c r="R989" s="58">
        <f>SUMIFS('Player 2 Rounds'!F:F,'Player 2 Rounds'!Q:Q,Q989,'Player 2 Rounds'!E:E,E989)</f>
        <v>54</v>
      </c>
      <c r="S989" s="58">
        <f>IF(AND(Player_1[[#This Row],[Opponent Score]]&gt;0,Player_1[[#This Row],[Opponent Score]]&gt;Player_1[[#This Row],[Score]],K:K=TRUE())=TRUE(),1,0)</f>
        <v>1</v>
      </c>
    </row>
    <row r="990" spans="1:19" x14ac:dyDescent="0.25">
      <c r="A990" s="58" t="s">
        <v>771</v>
      </c>
      <c r="B990" s="58" t="s">
        <v>9</v>
      </c>
      <c r="C990" s="58" t="s">
        <v>772</v>
      </c>
      <c r="D990" s="58" t="s">
        <v>17</v>
      </c>
      <c r="E990" s="58">
        <v>3</v>
      </c>
      <c r="F990">
        <v>63</v>
      </c>
      <c r="G990">
        <v>1048</v>
      </c>
      <c r="H990" s="58" t="s">
        <v>11</v>
      </c>
      <c r="I990" s="58" t="s">
        <v>11</v>
      </c>
      <c r="J990" s="58" t="b">
        <f>IF(COUNTIFS('Player 2 Rounds'!A:A,Player_1[[#This Row],[Tournament]],'Player 2 Rounds'!C:C,Player_1[[#This Row],[Date]])&gt;0,TRUE(),FALSE())</f>
        <v>0</v>
      </c>
      <c r="K990" s="58" t="b">
        <f>IF(COUNTIFS('Player 2 Rounds'!A:A,Player_1[[#This Row],[Tournament]],'Player 2 Rounds'!C:C,Player_1[[#This Row],[Date]],'Player 2 Rounds'!D:D,Player_1[[#This Row],[Division]])&gt;0,TRUE(),FALSE())</f>
        <v>0</v>
      </c>
      <c r="L990" s="58" t="str">
        <f>RIGHT(Player_1[[#This Row],[Date]],4)</f>
        <v>2012</v>
      </c>
      <c r="M990" s="58" t="str">
        <f>LEFT(Player_1[[#This Row],[Date]],FIND("-",Player_1[[#This Row],[Date]],1)-1)</f>
        <v>6</v>
      </c>
      <c r="N990" s="58" t="str">
        <f>MID(Player_1[[#This Row],[Date]],FIND("-",Player_1[[#This Row],[Date]],1)+1,3)</f>
        <v>Jul</v>
      </c>
      <c r="O990" s="5">
        <f>DATEVALUE(Player_1[[#This Row],[Month]]&amp;" "&amp;Player_1[[#This Row],[Day]]&amp;", "&amp;Player_1[[#This Row],[Year]])</f>
        <v>41096</v>
      </c>
      <c r="P990" s="58">
        <f>COUNTIFS(A:A,Player_1[[#This Row],[Tournament]],E:E,Player_1[[#This Row],[Round]])</f>
        <v>1</v>
      </c>
      <c r="Q990" s="58" t="str">
        <f t="shared" si="15"/>
        <v>2012 Madisonville Open</v>
      </c>
      <c r="R990" s="58">
        <f>SUMIFS('Player 2 Rounds'!F:F,'Player 2 Rounds'!Q:Q,Q990,'Player 2 Rounds'!E:E,E990)</f>
        <v>0</v>
      </c>
      <c r="S990" s="58">
        <f>IF(AND(Player_1[[#This Row],[Opponent Score]]&gt;0,Player_1[[#This Row],[Opponent Score]]&gt;Player_1[[#This Row],[Score]],K:K=TRUE())=TRUE(),1,0)</f>
        <v>0</v>
      </c>
    </row>
    <row r="991" spans="1:19" x14ac:dyDescent="0.25">
      <c r="A991" s="58" t="s">
        <v>194</v>
      </c>
      <c r="B991" s="58" t="s">
        <v>9</v>
      </c>
      <c r="C991" s="58" t="s">
        <v>195</v>
      </c>
      <c r="D991" s="58" t="s">
        <v>17</v>
      </c>
      <c r="E991" s="58">
        <v>3</v>
      </c>
      <c r="F991">
        <v>49</v>
      </c>
      <c r="G991">
        <v>1058</v>
      </c>
      <c r="H991" s="58" t="s">
        <v>11</v>
      </c>
      <c r="I991" s="58" t="s">
        <v>11</v>
      </c>
      <c r="J991" s="58" t="b">
        <f>IF(COUNTIFS('Player 2 Rounds'!A:A,Player_1[[#This Row],[Tournament]],'Player 2 Rounds'!C:C,Player_1[[#This Row],[Date]])&gt;0,TRUE(),FALSE())</f>
        <v>1</v>
      </c>
      <c r="K991" s="58" t="b">
        <f>IF(COUNTIFS('Player 2 Rounds'!A:A,Player_1[[#This Row],[Tournament]],'Player 2 Rounds'!C:C,Player_1[[#This Row],[Date]],'Player 2 Rounds'!D:D,Player_1[[#This Row],[Division]])&gt;0,TRUE(),FALSE())</f>
        <v>1</v>
      </c>
      <c r="L991" s="58" t="str">
        <f>RIGHT(Player_1[[#This Row],[Date]],4)</f>
        <v>2017</v>
      </c>
      <c r="M991" s="58" t="str">
        <f>LEFT(Player_1[[#This Row],[Date]],FIND("-",Player_1[[#This Row],[Date]],1)-1)</f>
        <v>13</v>
      </c>
      <c r="N991" s="58" t="str">
        <f>MID(Player_1[[#This Row],[Date]],FIND("-",Player_1[[#This Row],[Date]],1)+1,3)</f>
        <v>Sep</v>
      </c>
      <c r="O991" s="5">
        <f>DATEVALUE(Player_1[[#This Row],[Month]]&amp;" "&amp;Player_1[[#This Row],[Day]]&amp;", "&amp;Player_1[[#This Row],[Year]])</f>
        <v>42991</v>
      </c>
      <c r="P991" s="58">
        <f>COUNTIFS(A:A,Player_1[[#This Row],[Tournament]],E:E,Player_1[[#This Row],[Round]])</f>
        <v>1</v>
      </c>
      <c r="Q991" s="58" t="str">
        <f t="shared" si="15"/>
        <v>2017 Discraft's Green Mountain Championship</v>
      </c>
      <c r="R991" s="58">
        <f>SUMIFS('Player 2 Rounds'!F:F,'Player 2 Rounds'!Q:Q,Q991,'Player 2 Rounds'!E:E,E991)</f>
        <v>0</v>
      </c>
      <c r="S991" s="58">
        <f>IF(AND(Player_1[[#This Row],[Opponent Score]]&gt;0,Player_1[[#This Row],[Opponent Score]]&gt;Player_1[[#This Row],[Score]],K:K=TRUE())=TRUE(),1,0)</f>
        <v>0</v>
      </c>
    </row>
    <row r="992" spans="1:19" x14ac:dyDescent="0.25">
      <c r="A992" s="58" t="s">
        <v>106</v>
      </c>
      <c r="B992" s="58" t="s">
        <v>13</v>
      </c>
      <c r="C992" s="58" t="s">
        <v>132</v>
      </c>
      <c r="D992" s="58" t="s">
        <v>17</v>
      </c>
      <c r="E992" s="58">
        <v>3</v>
      </c>
      <c r="F992">
        <v>59</v>
      </c>
      <c r="G992">
        <v>1040</v>
      </c>
      <c r="H992" s="58" t="s">
        <v>11</v>
      </c>
      <c r="I992" s="58" t="s">
        <v>11</v>
      </c>
      <c r="J992" s="58" t="b">
        <f>IF(COUNTIFS('Player 2 Rounds'!A:A,Player_1[[#This Row],[Tournament]],'Player 2 Rounds'!C:C,Player_1[[#This Row],[Date]])&gt;0,TRUE(),FALSE())</f>
        <v>1</v>
      </c>
      <c r="K992" s="58" t="b">
        <f>IF(COUNTIFS('Player 2 Rounds'!A:A,Player_1[[#This Row],[Tournament]],'Player 2 Rounds'!C:C,Player_1[[#This Row],[Date]],'Player 2 Rounds'!D:D,Player_1[[#This Row],[Division]])&gt;0,TRUE(),FALSE())</f>
        <v>1</v>
      </c>
      <c r="L992" s="58" t="str">
        <f>RIGHT(Player_1[[#This Row],[Date]],4)</f>
        <v>2012</v>
      </c>
      <c r="M992" s="58" t="str">
        <f>LEFT(Player_1[[#This Row],[Date]],FIND("-",Player_1[[#This Row],[Date]],1)-1)</f>
        <v>3</v>
      </c>
      <c r="N992" s="58" t="str">
        <f>MID(Player_1[[#This Row],[Date]],FIND("-",Player_1[[#This Row],[Date]],1)+1,3)</f>
        <v>Oct</v>
      </c>
      <c r="O992" s="5">
        <f>DATEVALUE(Player_1[[#This Row],[Month]]&amp;" "&amp;Player_1[[#This Row],[Day]]&amp;", "&amp;Player_1[[#This Row],[Year]])</f>
        <v>41185</v>
      </c>
      <c r="P992" s="58">
        <f>COUNTIFS(A:A,Player_1[[#This Row],[Tournament]],E:E,Player_1[[#This Row],[Round]])</f>
        <v>4</v>
      </c>
      <c r="Q992" s="58" t="str">
        <f t="shared" si="15"/>
        <v>2012 United States Disc Golf Championship - Open Flight</v>
      </c>
      <c r="R992" s="58">
        <f>SUMIFS('Player 2 Rounds'!F:F,'Player 2 Rounds'!Q:Q,Q992,'Player 2 Rounds'!E:E,E992)</f>
        <v>57</v>
      </c>
      <c r="S992" s="58">
        <f>IF(AND(Player_1[[#This Row],[Opponent Score]]&gt;0,Player_1[[#This Row],[Opponent Score]]&gt;Player_1[[#This Row],[Score]],K:K=TRUE())=TRUE(),1,0)</f>
        <v>0</v>
      </c>
    </row>
    <row r="993" spans="1:19" x14ac:dyDescent="0.25">
      <c r="A993" s="58" t="s">
        <v>778</v>
      </c>
      <c r="B993" s="58" t="s">
        <v>9</v>
      </c>
      <c r="C993" s="58" t="s">
        <v>257</v>
      </c>
      <c r="D993" s="58" t="s">
        <v>17</v>
      </c>
      <c r="E993" s="58">
        <v>3</v>
      </c>
      <c r="F993">
        <v>47</v>
      </c>
      <c r="G993">
        <v>1055</v>
      </c>
      <c r="H993" s="58" t="s">
        <v>11</v>
      </c>
      <c r="I993" s="58" t="s">
        <v>11</v>
      </c>
      <c r="J993" s="58" t="b">
        <f>IF(COUNTIFS('Player 2 Rounds'!A:A,Player_1[[#This Row],[Tournament]],'Player 2 Rounds'!C:C,Player_1[[#This Row],[Date]])&gt;0,TRUE(),FALSE())</f>
        <v>0</v>
      </c>
      <c r="K993" s="58" t="b">
        <f>IF(COUNTIFS('Player 2 Rounds'!A:A,Player_1[[#This Row],[Tournament]],'Player 2 Rounds'!C:C,Player_1[[#This Row],[Date]],'Player 2 Rounds'!D:D,Player_1[[#This Row],[Division]])&gt;0,TRUE(),FALSE())</f>
        <v>0</v>
      </c>
      <c r="L993" s="58" t="str">
        <f>RIGHT(Player_1[[#This Row],[Date]],4)</f>
        <v>2012</v>
      </c>
      <c r="M993" s="58" t="str">
        <f>LEFT(Player_1[[#This Row],[Date]],FIND("-",Player_1[[#This Row],[Date]],1)-1)</f>
        <v>9</v>
      </c>
      <c r="N993" s="58" t="str">
        <f>MID(Player_1[[#This Row],[Date]],FIND("-",Player_1[[#This Row],[Date]],1)+1,3)</f>
        <v>Jun</v>
      </c>
      <c r="O993" s="5">
        <f>DATEVALUE(Player_1[[#This Row],[Month]]&amp;" "&amp;Player_1[[#This Row],[Day]]&amp;", "&amp;Player_1[[#This Row],[Year]])</f>
        <v>41069</v>
      </c>
      <c r="P993" s="58">
        <f>COUNTIFS(A:A,Player_1[[#This Row],[Tournament]],E:E,Player_1[[#This Row],[Round]])</f>
        <v>1</v>
      </c>
      <c r="Q993" s="58" t="str">
        <f t="shared" si="15"/>
        <v>2012 Archdale-Trinity Chamber of Commerce Disc Golf Open</v>
      </c>
      <c r="R993" s="58">
        <f>SUMIFS('Player 2 Rounds'!F:F,'Player 2 Rounds'!Q:Q,Q993,'Player 2 Rounds'!E:E,E993)</f>
        <v>0</v>
      </c>
      <c r="S993" s="58">
        <f>IF(AND(Player_1[[#This Row],[Opponent Score]]&gt;0,Player_1[[#This Row],[Opponent Score]]&gt;Player_1[[#This Row],[Score]],K:K=TRUE())=TRUE(),1,0)</f>
        <v>0</v>
      </c>
    </row>
    <row r="994" spans="1:19" x14ac:dyDescent="0.25">
      <c r="A994" s="58" t="s">
        <v>272</v>
      </c>
      <c r="B994" s="58" t="s">
        <v>58</v>
      </c>
      <c r="C994" s="58" t="s">
        <v>273</v>
      </c>
      <c r="D994" s="58" t="s">
        <v>17</v>
      </c>
      <c r="E994" s="58">
        <v>3</v>
      </c>
      <c r="F994">
        <v>49</v>
      </c>
      <c r="G994">
        <v>1081</v>
      </c>
      <c r="H994" s="58" t="s">
        <v>11</v>
      </c>
      <c r="I994" s="58" t="s">
        <v>11</v>
      </c>
      <c r="J994" s="58" t="b">
        <f>IF(COUNTIFS('Player 2 Rounds'!A:A,Player_1[[#This Row],[Tournament]],'Player 2 Rounds'!C:C,Player_1[[#This Row],[Date]])&gt;0,TRUE(),FALSE())</f>
        <v>1</v>
      </c>
      <c r="K994" s="58" t="b">
        <f>IF(COUNTIFS('Player 2 Rounds'!A:A,Player_1[[#This Row],[Tournament]],'Player 2 Rounds'!C:C,Player_1[[#This Row],[Date]],'Player 2 Rounds'!D:D,Player_1[[#This Row],[Division]])&gt;0,TRUE(),FALSE())</f>
        <v>1</v>
      </c>
      <c r="L994" s="58" t="str">
        <f>RIGHT(Player_1[[#This Row],[Date]],4)</f>
        <v>2017</v>
      </c>
      <c r="M994" s="58" t="str">
        <f>LEFT(Player_1[[#This Row],[Date]],FIND("-",Player_1[[#This Row],[Date]],1)-1)</f>
        <v>19</v>
      </c>
      <c r="N994" s="58" t="str">
        <f>MID(Player_1[[#This Row],[Date]],FIND("-",Player_1[[#This Row],[Date]],1)+1,3)</f>
        <v>May</v>
      </c>
      <c r="O994" s="5">
        <f>DATEVALUE(Player_1[[#This Row],[Month]]&amp;" "&amp;Player_1[[#This Row],[Day]]&amp;", "&amp;Player_1[[#This Row],[Year]])</f>
        <v>42874</v>
      </c>
      <c r="P994" s="58">
        <f>COUNTIFS(A:A,Player_1[[#This Row],[Tournament]],E:E,Player_1[[#This Row],[Round]])</f>
        <v>1</v>
      </c>
      <c r="Q994" s="58" t="str">
        <f t="shared" si="15"/>
        <v>2017 Masters Cup presented by Innova Disc Golf - Pro</v>
      </c>
      <c r="R994" s="58">
        <f>SUMIFS('Player 2 Rounds'!F:F,'Player 2 Rounds'!Q:Q,Q994,'Player 2 Rounds'!E:E,E994)</f>
        <v>52</v>
      </c>
      <c r="S994" s="58">
        <f>IF(AND(Player_1[[#This Row],[Opponent Score]]&gt;0,Player_1[[#This Row],[Opponent Score]]&gt;Player_1[[#This Row],[Score]],K:K=TRUE())=TRUE(),1,0)</f>
        <v>1</v>
      </c>
    </row>
    <row r="995" spans="1:19" x14ac:dyDescent="0.25">
      <c r="A995" s="58" t="s">
        <v>113</v>
      </c>
      <c r="B995" s="58" t="s">
        <v>58</v>
      </c>
      <c r="C995" s="58" t="s">
        <v>114</v>
      </c>
      <c r="D995" s="58" t="s">
        <v>17</v>
      </c>
      <c r="E995" s="58">
        <v>3</v>
      </c>
      <c r="F995">
        <v>52</v>
      </c>
      <c r="G995">
        <v>1007</v>
      </c>
      <c r="H995" s="58" t="s">
        <v>11</v>
      </c>
      <c r="I995" s="58" t="s">
        <v>11</v>
      </c>
      <c r="J995" s="58" t="b">
        <f>IF(COUNTIFS('Player 2 Rounds'!A:A,Player_1[[#This Row],[Tournament]],'Player 2 Rounds'!C:C,Player_1[[#This Row],[Date]])&gt;0,TRUE(),FALSE())</f>
        <v>1</v>
      </c>
      <c r="K995" s="58" t="b">
        <f>IF(COUNTIFS('Player 2 Rounds'!A:A,Player_1[[#This Row],[Tournament]],'Player 2 Rounds'!C:C,Player_1[[#This Row],[Date]],'Player 2 Rounds'!D:D,Player_1[[#This Row],[Division]])&gt;0,TRUE(),FALSE())</f>
        <v>1</v>
      </c>
      <c r="L995" s="58" t="str">
        <f>RIGHT(Player_1[[#This Row],[Date]],4)</f>
        <v>2012</v>
      </c>
      <c r="M995" s="58" t="str">
        <f>LEFT(Player_1[[#This Row],[Date]],FIND("-",Player_1[[#This Row],[Date]],1)-1)</f>
        <v>1</v>
      </c>
      <c r="N995" s="58" t="str">
        <f>MID(Player_1[[#This Row],[Date]],FIND("-",Player_1[[#This Row],[Date]],1)+1,3)</f>
        <v>Jun</v>
      </c>
      <c r="O995" s="5">
        <f>DATEVALUE(Player_1[[#This Row],[Month]]&amp;" "&amp;Player_1[[#This Row],[Day]]&amp;", "&amp;Player_1[[#This Row],[Year]])</f>
        <v>41061</v>
      </c>
      <c r="P995" s="58">
        <f>COUNTIFS(A:A,Player_1[[#This Row],[Tournament]],E:E,Player_1[[#This Row],[Round]])</f>
        <v>1</v>
      </c>
      <c r="Q995" s="58" t="str">
        <f t="shared" si="15"/>
        <v>2012 30th Kansas City Wide Open</v>
      </c>
      <c r="R995" s="58">
        <f>SUMIFS('Player 2 Rounds'!F:F,'Player 2 Rounds'!Q:Q,Q995,'Player 2 Rounds'!E:E,E995)</f>
        <v>47</v>
      </c>
      <c r="S995" s="58">
        <f>IF(AND(Player_1[[#This Row],[Opponent Score]]&gt;0,Player_1[[#This Row],[Opponent Score]]&gt;Player_1[[#This Row],[Score]],K:K=TRUE())=TRUE(),1,0)</f>
        <v>0</v>
      </c>
    </row>
    <row r="996" spans="1:19" x14ac:dyDescent="0.25">
      <c r="A996" s="58" t="s">
        <v>799</v>
      </c>
      <c r="B996" s="58" t="s">
        <v>14</v>
      </c>
      <c r="C996" s="58" t="s">
        <v>800</v>
      </c>
      <c r="D996" s="58" t="s">
        <v>17</v>
      </c>
      <c r="E996" s="58">
        <v>3</v>
      </c>
      <c r="F996">
        <v>47</v>
      </c>
      <c r="G996">
        <v>1068</v>
      </c>
      <c r="H996" s="58" t="s">
        <v>11</v>
      </c>
      <c r="I996" s="58" t="s">
        <v>11</v>
      </c>
      <c r="J996" s="58" t="b">
        <f>IF(COUNTIFS('Player 2 Rounds'!A:A,Player_1[[#This Row],[Tournament]],'Player 2 Rounds'!C:C,Player_1[[#This Row],[Date]])&gt;0,TRUE(),FALSE())</f>
        <v>0</v>
      </c>
      <c r="K996" s="58" t="b">
        <f>IF(COUNTIFS('Player 2 Rounds'!A:A,Player_1[[#This Row],[Tournament]],'Player 2 Rounds'!C:C,Player_1[[#This Row],[Date]],'Player 2 Rounds'!D:D,Player_1[[#This Row],[Division]])&gt;0,TRUE(),FALSE())</f>
        <v>0</v>
      </c>
      <c r="L996" s="58" t="str">
        <f>RIGHT(Player_1[[#This Row],[Date]],4)</f>
        <v>2017</v>
      </c>
      <c r="M996" s="58" t="str">
        <f>LEFT(Player_1[[#This Row],[Date]],FIND("-",Player_1[[#This Row],[Date]],1)-1)</f>
        <v>1</v>
      </c>
      <c r="N996" s="58" t="str">
        <f>MID(Player_1[[#This Row],[Date]],FIND("-",Player_1[[#This Row],[Date]],1)+1,3)</f>
        <v>Jun</v>
      </c>
      <c r="O996" s="5">
        <f>DATEVALUE(Player_1[[#This Row],[Month]]&amp;" "&amp;Player_1[[#This Row],[Day]]&amp;", "&amp;Player_1[[#This Row],[Year]])</f>
        <v>42887</v>
      </c>
      <c r="P996" s="58">
        <f>COUNTIFS(A:A,Player_1[[#This Row],[Tournament]],E:E,Player_1[[#This Row],[Round]])</f>
        <v>1</v>
      </c>
      <c r="Q996" s="58" t="str">
        <f t="shared" si="15"/>
        <v>2017 DGPT - Utah Open presented by Latitude 64</v>
      </c>
      <c r="R996" s="58">
        <f>SUMIFS('Player 2 Rounds'!F:F,'Player 2 Rounds'!Q:Q,Q996,'Player 2 Rounds'!E:E,E996)</f>
        <v>0</v>
      </c>
      <c r="S996" s="58">
        <f>IF(AND(Player_1[[#This Row],[Opponent Score]]&gt;0,Player_1[[#This Row],[Opponent Score]]&gt;Player_1[[#This Row],[Score]],K:K=TRUE())=TRUE(),1,0)</f>
        <v>0</v>
      </c>
    </row>
    <row r="997" spans="1:19" x14ac:dyDescent="0.25">
      <c r="A997" s="58" t="s">
        <v>466</v>
      </c>
      <c r="B997" s="58" t="s">
        <v>14</v>
      </c>
      <c r="C997" s="58" t="s">
        <v>467</v>
      </c>
      <c r="D997" s="58" t="s">
        <v>17</v>
      </c>
      <c r="E997" s="58">
        <v>3</v>
      </c>
      <c r="F997">
        <v>48</v>
      </c>
      <c r="G997">
        <v>1033</v>
      </c>
      <c r="H997" s="58" t="s">
        <v>11</v>
      </c>
      <c r="I997" s="58" t="s">
        <v>11</v>
      </c>
      <c r="J997" s="58" t="b">
        <f>IF(COUNTIFS('Player 2 Rounds'!A:A,Player_1[[#This Row],[Tournament]],'Player 2 Rounds'!C:C,Player_1[[#This Row],[Date]])&gt;0,TRUE(),FALSE())</f>
        <v>1</v>
      </c>
      <c r="K997" s="58" t="b">
        <f>IF(COUNTIFS('Player 2 Rounds'!A:A,Player_1[[#This Row],[Tournament]],'Player 2 Rounds'!C:C,Player_1[[#This Row],[Date]],'Player 2 Rounds'!D:D,Player_1[[#This Row],[Division]])&gt;0,TRUE(),FALSE())</f>
        <v>1</v>
      </c>
      <c r="L997" s="58" t="str">
        <f>RIGHT(Player_1[[#This Row],[Date]],4)</f>
        <v>2012</v>
      </c>
      <c r="M997" s="58" t="str">
        <f>LEFT(Player_1[[#This Row],[Date]],FIND("-",Player_1[[#This Row],[Date]],1)-1)</f>
        <v>13</v>
      </c>
      <c r="N997" s="58" t="str">
        <f>MID(Player_1[[#This Row],[Date]],FIND("-",Player_1[[#This Row],[Date]],1)+1,3)</f>
        <v>Oct</v>
      </c>
      <c r="O997" s="5">
        <f>DATEVALUE(Player_1[[#This Row],[Month]]&amp;" "&amp;Player_1[[#This Row],[Day]]&amp;", "&amp;Player_1[[#This Row],[Year]])</f>
        <v>41195</v>
      </c>
      <c r="P997" s="58">
        <f>COUNTIFS(A:A,Player_1[[#This Row],[Tournament]],E:E,Player_1[[#This Row],[Round]])</f>
        <v>1</v>
      </c>
      <c r="Q997" s="58" t="str">
        <f t="shared" si="15"/>
        <v>2012 Mango Classic</v>
      </c>
      <c r="R997" s="58">
        <f>SUMIFS('Player 2 Rounds'!F:F,'Player 2 Rounds'!Q:Q,Q997,'Player 2 Rounds'!E:E,E997)</f>
        <v>51</v>
      </c>
      <c r="S997" s="58">
        <f>IF(AND(Player_1[[#This Row],[Opponent Score]]&gt;0,Player_1[[#This Row],[Opponent Score]]&gt;Player_1[[#This Row],[Score]],K:K=TRUE())=TRUE(),1,0)</f>
        <v>1</v>
      </c>
    </row>
    <row r="998" spans="1:19" x14ac:dyDescent="0.25">
      <c r="A998" s="58" t="s">
        <v>760</v>
      </c>
      <c r="B998" s="58" t="s">
        <v>373</v>
      </c>
      <c r="C998" s="58" t="s">
        <v>761</v>
      </c>
      <c r="D998" s="58" t="s">
        <v>17</v>
      </c>
      <c r="E998" s="58">
        <v>3</v>
      </c>
      <c r="F998">
        <v>56</v>
      </c>
      <c r="G998">
        <v>1054</v>
      </c>
      <c r="H998" s="58" t="s">
        <v>11</v>
      </c>
      <c r="I998" s="58" t="s">
        <v>11</v>
      </c>
      <c r="J998" s="58" t="b">
        <f>IF(COUNTIFS('Player 2 Rounds'!A:A,Player_1[[#This Row],[Tournament]],'Player 2 Rounds'!C:C,Player_1[[#This Row],[Date]])&gt;0,TRUE(),FALSE())</f>
        <v>1</v>
      </c>
      <c r="K998" s="58" t="b">
        <f>IF(COUNTIFS('Player 2 Rounds'!A:A,Player_1[[#This Row],[Tournament]],'Player 2 Rounds'!C:C,Player_1[[#This Row],[Date]],'Player 2 Rounds'!D:D,Player_1[[#This Row],[Division]])&gt;0,TRUE(),FALSE())</f>
        <v>1</v>
      </c>
      <c r="L998" s="58" t="str">
        <f>RIGHT(Player_1[[#This Row],[Date]],4)</f>
        <v>2017</v>
      </c>
      <c r="M998" s="58" t="str">
        <f>LEFT(Player_1[[#This Row],[Date]],FIND("-",Player_1[[#This Row],[Date]],1)-1)</f>
        <v>19</v>
      </c>
      <c r="N998" s="58" t="str">
        <f>MID(Player_1[[#This Row],[Date]],FIND("-",Player_1[[#This Row],[Date]],1)+1,3)</f>
        <v>Oct</v>
      </c>
      <c r="O998" s="5">
        <f>DATEVALUE(Player_1[[#This Row],[Month]]&amp;" "&amp;Player_1[[#This Row],[Day]]&amp;", "&amp;Player_1[[#This Row],[Year]])</f>
        <v>43027</v>
      </c>
      <c r="P998" s="58">
        <f>COUNTIFS(A:A,Player_1[[#This Row],[Tournament]],E:E,Player_1[[#This Row],[Round]])</f>
        <v>1</v>
      </c>
      <c r="Q998" s="58" t="str">
        <f t="shared" si="15"/>
        <v>2017 DGPT Tour Championship presented by Prodigy Discs</v>
      </c>
      <c r="R998" s="58">
        <f>SUMIFS('Player 2 Rounds'!F:F,'Player 2 Rounds'!Q:Q,Q998,'Player 2 Rounds'!E:E,E998)</f>
        <v>56</v>
      </c>
      <c r="S998" s="58">
        <f>IF(AND(Player_1[[#This Row],[Opponent Score]]&gt;0,Player_1[[#This Row],[Opponent Score]]&gt;Player_1[[#This Row],[Score]],K:K=TRUE())=TRUE(),1,0)</f>
        <v>0</v>
      </c>
    </row>
    <row r="999" spans="1:19" x14ac:dyDescent="0.25">
      <c r="A999" s="58" t="s">
        <v>776</v>
      </c>
      <c r="B999" s="58" t="s">
        <v>9</v>
      </c>
      <c r="C999" s="58" t="s">
        <v>777</v>
      </c>
      <c r="D999" s="58" t="s">
        <v>17</v>
      </c>
      <c r="E999" s="58">
        <v>3</v>
      </c>
      <c r="F999">
        <v>51</v>
      </c>
      <c r="G999">
        <v>1053</v>
      </c>
      <c r="H999" s="58" t="s">
        <v>11</v>
      </c>
      <c r="I999" s="58" t="s">
        <v>11</v>
      </c>
      <c r="J999" s="58" t="b">
        <f>IF(COUNTIFS('Player 2 Rounds'!A:A,Player_1[[#This Row],[Tournament]],'Player 2 Rounds'!C:C,Player_1[[#This Row],[Date]])&gt;0,TRUE(),FALSE())</f>
        <v>0</v>
      </c>
      <c r="K999" s="58" t="b">
        <f>IF(COUNTIFS('Player 2 Rounds'!A:A,Player_1[[#This Row],[Tournament]],'Player 2 Rounds'!C:C,Player_1[[#This Row],[Date]],'Player 2 Rounds'!D:D,Player_1[[#This Row],[Division]])&gt;0,TRUE(),FALSE())</f>
        <v>0</v>
      </c>
      <c r="L999" s="58" t="str">
        <f>RIGHT(Player_1[[#This Row],[Date]],4)</f>
        <v>2017</v>
      </c>
      <c r="M999" s="58" t="str">
        <f>LEFT(Player_1[[#This Row],[Date]],FIND("-",Player_1[[#This Row],[Date]],1)-1)</f>
        <v>3</v>
      </c>
      <c r="N999" s="58" t="str">
        <f>MID(Player_1[[#This Row],[Date]],FIND("-",Player_1[[#This Row],[Date]],1)+1,3)</f>
        <v>Nov</v>
      </c>
      <c r="O999" s="5">
        <f>DATEVALUE(Player_1[[#This Row],[Month]]&amp;" "&amp;Player_1[[#This Row],[Day]]&amp;", "&amp;Player_1[[#This Row],[Year]])</f>
        <v>43042</v>
      </c>
      <c r="P999" s="58">
        <f>COUNTIFS(A:A,Player_1[[#This Row],[Tournament]],E:E,Player_1[[#This Row],[Round]])</f>
        <v>1</v>
      </c>
      <c r="Q999" s="58" t="str">
        <f t="shared" si="15"/>
        <v>2017 4th Annual Buffalo Run - presented by Native Disc Golf</v>
      </c>
      <c r="R999" s="58">
        <f>SUMIFS('Player 2 Rounds'!F:F,'Player 2 Rounds'!Q:Q,Q999,'Player 2 Rounds'!E:E,E999)</f>
        <v>0</v>
      </c>
      <c r="S999" s="58">
        <f>IF(AND(Player_1[[#This Row],[Opponent Score]]&gt;0,Player_1[[#This Row],[Opponent Score]]&gt;Player_1[[#This Row],[Score]],K:K=TRUE())=TRUE(),1,0)</f>
        <v>0</v>
      </c>
    </row>
    <row r="1000" spans="1:19" x14ac:dyDescent="0.25">
      <c r="A1000" s="58" t="s">
        <v>147</v>
      </c>
      <c r="B1000" s="58" t="s">
        <v>13</v>
      </c>
      <c r="C1000" s="58" t="s">
        <v>148</v>
      </c>
      <c r="D1000" s="58" t="s">
        <v>17</v>
      </c>
      <c r="E1000" s="58">
        <v>3</v>
      </c>
      <c r="F1000">
        <v>54</v>
      </c>
      <c r="G1000">
        <v>1034</v>
      </c>
      <c r="H1000" s="58" t="s">
        <v>11</v>
      </c>
      <c r="I1000" s="58" t="s">
        <v>11</v>
      </c>
      <c r="J1000" s="58" t="b">
        <f>IF(COUNTIFS('Player 2 Rounds'!A:A,Player_1[[#This Row],[Tournament]],'Player 2 Rounds'!C:C,Player_1[[#This Row],[Date]])&gt;0,TRUE(),FALSE())</f>
        <v>1</v>
      </c>
      <c r="K1000" s="58" t="b">
        <f>IF(COUNTIFS('Player 2 Rounds'!A:A,Player_1[[#This Row],[Tournament]],'Player 2 Rounds'!C:C,Player_1[[#This Row],[Date]],'Player 2 Rounds'!D:D,Player_1[[#This Row],[Division]])&gt;0,TRUE(),FALSE())</f>
        <v>1</v>
      </c>
      <c r="L1000" s="58" t="str">
        <f>RIGHT(Player_1[[#This Row],[Date]],4)</f>
        <v>2012</v>
      </c>
      <c r="M1000" s="58" t="str">
        <f>LEFT(Player_1[[#This Row],[Date]],FIND("-",Player_1[[#This Row],[Date]],1)-1)</f>
        <v>14</v>
      </c>
      <c r="N1000" s="58" t="str">
        <f>MID(Player_1[[#This Row],[Date]],FIND("-",Player_1[[#This Row],[Date]],1)+1,3)</f>
        <v>Jul</v>
      </c>
      <c r="O1000" s="5">
        <f>DATEVALUE(Player_1[[#This Row],[Month]]&amp;" "&amp;Player_1[[#This Row],[Day]]&amp;", "&amp;Player_1[[#This Row],[Year]])</f>
        <v>41104</v>
      </c>
      <c r="P1000" s="58">
        <f>COUNTIFS(A:A,Player_1[[#This Row],[Tournament]],E:E,Player_1[[#This Row],[Round]])</f>
        <v>1</v>
      </c>
      <c r="Q1000" s="58" t="str">
        <f t="shared" si="15"/>
        <v>2012 PDGA Professional Disc Golf World Championships</v>
      </c>
      <c r="R1000" s="58">
        <f>SUMIFS('Player 2 Rounds'!F:F,'Player 2 Rounds'!Q:Q,Q1000,'Player 2 Rounds'!E:E,E1000)</f>
        <v>51</v>
      </c>
      <c r="S1000" s="58">
        <f>IF(AND(Player_1[[#This Row],[Opponent Score]]&gt;0,Player_1[[#This Row],[Opponent Score]]&gt;Player_1[[#This Row],[Score]],K:K=TRUE())=TRUE(),1,0)</f>
        <v>0</v>
      </c>
    </row>
    <row r="1001" spans="1:19" x14ac:dyDescent="0.25">
      <c r="A1001" s="58" t="s">
        <v>500</v>
      </c>
      <c r="B1001" s="58" t="s">
        <v>9</v>
      </c>
      <c r="C1001" s="58" t="s">
        <v>501</v>
      </c>
      <c r="D1001" s="58" t="s">
        <v>17</v>
      </c>
      <c r="E1001" s="58">
        <v>3</v>
      </c>
      <c r="F1001">
        <v>53</v>
      </c>
      <c r="G1001">
        <v>1020</v>
      </c>
      <c r="H1001" s="58" t="s">
        <v>11</v>
      </c>
      <c r="I1001" s="58" t="s">
        <v>11</v>
      </c>
      <c r="J1001" s="58" t="b">
        <f>IF(COUNTIFS('Player 2 Rounds'!A:A,Player_1[[#This Row],[Tournament]],'Player 2 Rounds'!C:C,Player_1[[#This Row],[Date]])&gt;0,TRUE(),FALSE())</f>
        <v>1</v>
      </c>
      <c r="K1001" s="58" t="b">
        <f>IF(COUNTIFS('Player 2 Rounds'!A:A,Player_1[[#This Row],[Tournament]],'Player 2 Rounds'!C:C,Player_1[[#This Row],[Date]],'Player 2 Rounds'!D:D,Player_1[[#This Row],[Division]])&gt;0,TRUE(),FALSE())</f>
        <v>1</v>
      </c>
      <c r="L1001" s="58" t="str">
        <f>RIGHT(Player_1[[#This Row],[Date]],4)</f>
        <v>2012</v>
      </c>
      <c r="M1001" s="58" t="str">
        <f>LEFT(Player_1[[#This Row],[Date]],FIND("-",Player_1[[#This Row],[Date]],1)-1)</f>
        <v>11</v>
      </c>
      <c r="N1001" s="58" t="str">
        <f>MID(Player_1[[#This Row],[Date]],FIND("-",Player_1[[#This Row],[Date]],1)+1,3)</f>
        <v>Aug</v>
      </c>
      <c r="O1001" s="5">
        <f>DATEVALUE(Player_1[[#This Row],[Month]]&amp;" "&amp;Player_1[[#This Row],[Day]]&amp;", "&amp;Player_1[[#This Row],[Year]])</f>
        <v>41132</v>
      </c>
      <c r="P1001" s="58">
        <f>COUNTIFS(A:A,Player_1[[#This Row],[Tournament]],E:E,Player_1[[#This Row],[Round]])</f>
        <v>1</v>
      </c>
      <c r="Q1001" s="58" t="str">
        <f t="shared" si="15"/>
        <v>2012 38th Annual Rochester Flying Disc Open</v>
      </c>
      <c r="R1001" s="58">
        <f>SUMIFS('Player 2 Rounds'!F:F,'Player 2 Rounds'!Q:Q,Q1001,'Player 2 Rounds'!E:E,E1001)</f>
        <v>51</v>
      </c>
      <c r="S1001" s="58">
        <f>IF(AND(Player_1[[#This Row],[Opponent Score]]&gt;0,Player_1[[#This Row],[Opponent Score]]&gt;Player_1[[#This Row],[Score]],K:K=TRUE())=TRUE(),1,0)</f>
        <v>0</v>
      </c>
    </row>
    <row r="1002" spans="1:19" x14ac:dyDescent="0.25">
      <c r="A1002" s="58" t="s">
        <v>263</v>
      </c>
      <c r="B1002" s="58" t="s">
        <v>9</v>
      </c>
      <c r="C1002" s="58" t="s">
        <v>264</v>
      </c>
      <c r="D1002" s="58" t="s">
        <v>17</v>
      </c>
      <c r="E1002" s="58">
        <v>3</v>
      </c>
      <c r="F1002">
        <v>50</v>
      </c>
      <c r="G1002">
        <v>1057</v>
      </c>
      <c r="H1002" s="58" t="s">
        <v>11</v>
      </c>
      <c r="I1002" s="58" t="s">
        <v>11</v>
      </c>
      <c r="J1002" s="58" t="b">
        <f>IF(COUNTIFS('Player 2 Rounds'!A:A,Player_1[[#This Row],[Tournament]],'Player 2 Rounds'!C:C,Player_1[[#This Row],[Date]])&gt;0,TRUE(),FALSE())</f>
        <v>1</v>
      </c>
      <c r="K1002" s="58" t="b">
        <f>IF(COUNTIFS('Player 2 Rounds'!A:A,Player_1[[#This Row],[Tournament]],'Player 2 Rounds'!C:C,Player_1[[#This Row],[Date]],'Player 2 Rounds'!D:D,Player_1[[#This Row],[Division]])&gt;0,TRUE(),FALSE())</f>
        <v>1</v>
      </c>
      <c r="L1002" s="58" t="str">
        <f>RIGHT(Player_1[[#This Row],[Date]],4)</f>
        <v>2017</v>
      </c>
      <c r="M1002" s="58" t="str">
        <f>LEFT(Player_1[[#This Row],[Date]],FIND("-",Player_1[[#This Row],[Date]],1)-1)</f>
        <v>14</v>
      </c>
      <c r="N1002" s="58" t="str">
        <f>MID(Player_1[[#This Row],[Date]],FIND("-",Player_1[[#This Row],[Date]],1)+1,3)</f>
        <v>Jul</v>
      </c>
      <c r="O1002" s="5">
        <f>DATEVALUE(Player_1[[#This Row],[Month]]&amp;" "&amp;Player_1[[#This Row],[Day]]&amp;", "&amp;Player_1[[#This Row],[Year]])</f>
        <v>42930</v>
      </c>
      <c r="P1002" s="58">
        <f>COUNTIFS(A:A,Player_1[[#This Row],[Tournament]],E:E,Player_1[[#This Row],[Round]])</f>
        <v>1</v>
      </c>
      <c r="Q1002" s="58" t="str">
        <f t="shared" si="15"/>
        <v>2017 Prodiscus Estonian Open - EPT#4</v>
      </c>
      <c r="R1002" s="58">
        <f>SUMIFS('Player 2 Rounds'!F:F,'Player 2 Rounds'!Q:Q,Q1002,'Player 2 Rounds'!E:E,E1002)</f>
        <v>50</v>
      </c>
      <c r="S1002" s="58">
        <f>IF(AND(Player_1[[#This Row],[Opponent Score]]&gt;0,Player_1[[#This Row],[Opponent Score]]&gt;Player_1[[#This Row],[Score]],K:K=TRUE())=TRUE(),1,0)</f>
        <v>0</v>
      </c>
    </row>
    <row r="1003" spans="1:19" x14ac:dyDescent="0.25">
      <c r="A1003" s="58" t="s">
        <v>794</v>
      </c>
      <c r="B1003" s="58" t="s">
        <v>164</v>
      </c>
      <c r="C1003" s="58" t="s">
        <v>494</v>
      </c>
      <c r="D1003" s="58" t="s">
        <v>17</v>
      </c>
      <c r="E1003" s="58">
        <v>3</v>
      </c>
      <c r="F1003">
        <v>48</v>
      </c>
      <c r="G1003">
        <v>1058</v>
      </c>
      <c r="H1003" s="58" t="s">
        <v>11</v>
      </c>
      <c r="I1003" s="58" t="s">
        <v>11</v>
      </c>
      <c r="J1003" s="58" t="b">
        <f>IF(COUNTIFS('Player 2 Rounds'!A:A,Player_1[[#This Row],[Tournament]],'Player 2 Rounds'!C:C,Player_1[[#This Row],[Date]])&gt;0,TRUE(),FALSE())</f>
        <v>0</v>
      </c>
      <c r="K1003" s="58" t="b">
        <f>IF(COUNTIFS('Player 2 Rounds'!A:A,Player_1[[#This Row],[Tournament]],'Player 2 Rounds'!C:C,Player_1[[#This Row],[Date]],'Player 2 Rounds'!D:D,Player_1[[#This Row],[Division]])&gt;0,TRUE(),FALSE())</f>
        <v>0</v>
      </c>
      <c r="L1003" s="58" t="str">
        <f>RIGHT(Player_1[[#This Row],[Date]],4)</f>
        <v>2012</v>
      </c>
      <c r="M1003" s="58" t="str">
        <f>LEFT(Player_1[[#This Row],[Date]],FIND("-",Player_1[[#This Row],[Date]],1)-1)</f>
        <v>1</v>
      </c>
      <c r="N1003" s="58" t="str">
        <f>MID(Player_1[[#This Row],[Date]],FIND("-",Player_1[[#This Row],[Date]],1)+1,3)</f>
        <v>Sep</v>
      </c>
      <c r="O1003" s="5">
        <f>DATEVALUE(Player_1[[#This Row],[Month]]&amp;" "&amp;Player_1[[#This Row],[Day]]&amp;", "&amp;Player_1[[#This Row],[Year]])</f>
        <v>41153</v>
      </c>
      <c r="P1003" s="58">
        <f>COUNTIFS(A:A,Player_1[[#This Row],[Tournament]],E:E,Player_1[[#This Row],[Round]])</f>
        <v>1</v>
      </c>
      <c r="Q1003" s="58" t="str">
        <f t="shared" si="15"/>
        <v>2012 DiscIthaca Open sponsored by Comet Skateboards</v>
      </c>
      <c r="R1003" s="58">
        <f>SUMIFS('Player 2 Rounds'!F:F,'Player 2 Rounds'!Q:Q,Q1003,'Player 2 Rounds'!E:E,E1003)</f>
        <v>0</v>
      </c>
      <c r="S1003" s="58">
        <f>IF(AND(Player_1[[#This Row],[Opponent Score]]&gt;0,Player_1[[#This Row],[Opponent Score]]&gt;Player_1[[#This Row],[Score]],K:K=TRUE())=TRUE(),1,0)</f>
        <v>0</v>
      </c>
    </row>
    <row r="1004" spans="1:19" x14ac:dyDescent="0.25">
      <c r="A1004" s="58" t="s">
        <v>792</v>
      </c>
      <c r="B1004" s="58" t="s">
        <v>9</v>
      </c>
      <c r="C1004" s="58" t="s">
        <v>793</v>
      </c>
      <c r="D1004" s="58" t="s">
        <v>17</v>
      </c>
      <c r="E1004" s="58">
        <v>3</v>
      </c>
      <c r="F1004">
        <v>64</v>
      </c>
      <c r="G1004">
        <v>1044</v>
      </c>
      <c r="H1004" s="58" t="s">
        <v>11</v>
      </c>
      <c r="I1004" s="58" t="s">
        <v>11</v>
      </c>
      <c r="J1004" s="58" t="b">
        <f>IF(COUNTIFS('Player 2 Rounds'!A:A,Player_1[[#This Row],[Tournament]],'Player 2 Rounds'!C:C,Player_1[[#This Row],[Date]])&gt;0,TRUE(),FALSE())</f>
        <v>0</v>
      </c>
      <c r="K1004" s="58" t="b">
        <f>IF(COUNTIFS('Player 2 Rounds'!A:A,Player_1[[#This Row],[Tournament]],'Player 2 Rounds'!C:C,Player_1[[#This Row],[Date]],'Player 2 Rounds'!D:D,Player_1[[#This Row],[Division]])&gt;0,TRUE(),FALSE())</f>
        <v>0</v>
      </c>
      <c r="L1004" s="58" t="str">
        <f>RIGHT(Player_1[[#This Row],[Date]],4)</f>
        <v>2012</v>
      </c>
      <c r="M1004" s="58" t="str">
        <f>LEFT(Player_1[[#This Row],[Date]],FIND("-",Player_1[[#This Row],[Date]],1)-1)</f>
        <v>25</v>
      </c>
      <c r="N1004" s="58" t="str">
        <f>MID(Player_1[[#This Row],[Date]],FIND("-",Player_1[[#This Row],[Date]],1)+1,3)</f>
        <v>Aug</v>
      </c>
      <c r="O1004" s="5">
        <f>DATEVALUE(Player_1[[#This Row],[Month]]&amp;" "&amp;Player_1[[#This Row],[Day]]&amp;", "&amp;Player_1[[#This Row],[Year]])</f>
        <v>41146</v>
      </c>
      <c r="P1004" s="58">
        <f>COUNTIFS(A:A,Player_1[[#This Row],[Tournament]],E:E,Player_1[[#This Row],[Round]])</f>
        <v>1</v>
      </c>
      <c r="Q1004" s="58" t="str">
        <f t="shared" si="15"/>
        <v>2012 Greater Hartford Disc Golf Open, sponsored Olde Burnside Brewing Company</v>
      </c>
      <c r="R1004" s="58">
        <f>SUMIFS('Player 2 Rounds'!F:F,'Player 2 Rounds'!Q:Q,Q1004,'Player 2 Rounds'!E:E,E1004)</f>
        <v>0</v>
      </c>
      <c r="S1004" s="58">
        <f>IF(AND(Player_1[[#This Row],[Opponent Score]]&gt;0,Player_1[[#This Row],[Opponent Score]]&gt;Player_1[[#This Row],[Score]],K:K=TRUE())=TRUE(),1,0)</f>
        <v>0</v>
      </c>
    </row>
    <row r="1005" spans="1:19" x14ac:dyDescent="0.25">
      <c r="A1005" s="58" t="s">
        <v>86</v>
      </c>
      <c r="B1005" s="58" t="s">
        <v>13</v>
      </c>
      <c r="C1005" s="58" t="s">
        <v>267</v>
      </c>
      <c r="D1005" s="58" t="s">
        <v>17</v>
      </c>
      <c r="E1005" s="58">
        <v>3</v>
      </c>
      <c r="F1005">
        <v>56</v>
      </c>
      <c r="G1005">
        <v>1043</v>
      </c>
      <c r="H1005" s="58" t="s">
        <v>11</v>
      </c>
      <c r="I1005" s="58" t="s">
        <v>11</v>
      </c>
      <c r="J1005" s="58" t="b">
        <f>IF(COUNTIFS('Player 2 Rounds'!A:A,Player_1[[#This Row],[Tournament]],'Player 2 Rounds'!C:C,Player_1[[#This Row],[Date]])&gt;0,TRUE(),FALSE())</f>
        <v>1</v>
      </c>
      <c r="K1005" s="58" t="b">
        <f>IF(COUNTIFS('Player 2 Rounds'!A:A,Player_1[[#This Row],[Tournament]],'Player 2 Rounds'!C:C,Player_1[[#This Row],[Date]],'Player 2 Rounds'!D:D,Player_1[[#This Row],[Division]])&gt;0,TRUE(),FALSE())</f>
        <v>1</v>
      </c>
      <c r="L1005" s="58" t="str">
        <f>RIGHT(Player_1[[#This Row],[Date]],4)</f>
        <v>2017</v>
      </c>
      <c r="M1005" s="58" t="str">
        <f>LEFT(Player_1[[#This Row],[Date]],FIND("-",Player_1[[#This Row],[Date]],1)-1)</f>
        <v>20</v>
      </c>
      <c r="N1005" s="58" t="str">
        <f>MID(Player_1[[#This Row],[Date]],FIND("-",Player_1[[#This Row],[Date]],1)+1,3)</f>
        <v>Jul</v>
      </c>
      <c r="O1005" s="5">
        <f>DATEVALUE(Player_1[[#This Row],[Month]]&amp;" "&amp;Player_1[[#This Row],[Day]]&amp;", "&amp;Player_1[[#This Row],[Year]])</f>
        <v>42936</v>
      </c>
      <c r="P1005" s="58">
        <f>COUNTIFS(A:A,Player_1[[#This Row],[Tournament]],E:E,Player_1[[#This Row],[Round]])</f>
        <v>4</v>
      </c>
      <c r="Q1005" s="58" t="str">
        <f t="shared" si="15"/>
        <v>2017 European Open</v>
      </c>
      <c r="R1005" s="58">
        <f>SUMIFS('Player 2 Rounds'!F:F,'Player 2 Rounds'!Q:Q,Q1005,'Player 2 Rounds'!E:E,E1005)</f>
        <v>55</v>
      </c>
      <c r="S1005" s="58">
        <f>IF(AND(Player_1[[#This Row],[Opponent Score]]&gt;0,Player_1[[#This Row],[Opponent Score]]&gt;Player_1[[#This Row],[Score]],K:K=TRUE())=TRUE(),1,0)</f>
        <v>0</v>
      </c>
    </row>
    <row r="1006" spans="1:19" x14ac:dyDescent="0.25">
      <c r="A1006" s="58" t="s">
        <v>401</v>
      </c>
      <c r="B1006" s="58" t="s">
        <v>58</v>
      </c>
      <c r="C1006" s="58" t="s">
        <v>490</v>
      </c>
      <c r="D1006" s="58" t="s">
        <v>17</v>
      </c>
      <c r="E1006" s="58">
        <v>3</v>
      </c>
      <c r="F1006">
        <v>54</v>
      </c>
      <c r="G1006">
        <v>1061</v>
      </c>
      <c r="H1006" s="58" t="s">
        <v>11</v>
      </c>
      <c r="I1006" s="58" t="s">
        <v>11</v>
      </c>
      <c r="J1006" s="58" t="b">
        <f>IF(COUNTIFS('Player 2 Rounds'!A:A,Player_1[[#This Row],[Tournament]],'Player 2 Rounds'!C:C,Player_1[[#This Row],[Date]])&gt;0,TRUE(),FALSE())</f>
        <v>1</v>
      </c>
      <c r="K1006" s="58" t="b">
        <f>IF(COUNTIFS('Player 2 Rounds'!A:A,Player_1[[#This Row],[Tournament]],'Player 2 Rounds'!C:C,Player_1[[#This Row],[Date]],'Player 2 Rounds'!D:D,Player_1[[#This Row],[Division]])&gt;0,TRUE(),FALSE())</f>
        <v>1</v>
      </c>
      <c r="L1006" s="58" t="str">
        <f>RIGHT(Player_1[[#This Row],[Date]],4)</f>
        <v>2012</v>
      </c>
      <c r="M1006" s="58" t="str">
        <f>LEFT(Player_1[[#This Row],[Date]],FIND("-",Player_1[[#This Row],[Date]],1)-1)</f>
        <v>16</v>
      </c>
      <c r="N1006" s="58" t="str">
        <f>MID(Player_1[[#This Row],[Date]],FIND("-",Player_1[[#This Row],[Date]],1)+1,3)</f>
        <v>Aug</v>
      </c>
      <c r="O1006" s="5">
        <f>DATEVALUE(Player_1[[#This Row],[Month]]&amp;" "&amp;Player_1[[#This Row],[Day]]&amp;", "&amp;Player_1[[#This Row],[Year]])</f>
        <v>41137</v>
      </c>
      <c r="P1006" s="58">
        <f>COUNTIFS(A:A,Player_1[[#This Row],[Tournament]],E:E,Player_1[[#This Row],[Round]])</f>
        <v>2</v>
      </c>
      <c r="Q1006" s="58" t="str">
        <f t="shared" si="15"/>
        <v>2012 Vibram Open</v>
      </c>
      <c r="R1006" s="58">
        <f>SUMIFS('Player 2 Rounds'!F:F,'Player 2 Rounds'!Q:Q,Q1006,'Player 2 Rounds'!E:E,E1006)</f>
        <v>53</v>
      </c>
      <c r="S1006" s="58">
        <f>IF(AND(Player_1[[#This Row],[Opponent Score]]&gt;0,Player_1[[#This Row],[Opponent Score]]&gt;Player_1[[#This Row],[Score]],K:K=TRUE())=TRUE(),1,0)</f>
        <v>0</v>
      </c>
    </row>
    <row r="1007" spans="1:19" x14ac:dyDescent="0.25">
      <c r="A1007" s="58" t="s">
        <v>240</v>
      </c>
      <c r="B1007" s="58" t="s">
        <v>9</v>
      </c>
      <c r="C1007" s="58" t="s">
        <v>241</v>
      </c>
      <c r="D1007" s="58" t="s">
        <v>17</v>
      </c>
      <c r="E1007" s="58">
        <v>3</v>
      </c>
      <c r="F1007">
        <v>60</v>
      </c>
      <c r="G1007">
        <v>1027</v>
      </c>
      <c r="H1007" s="58" t="s">
        <v>11</v>
      </c>
      <c r="I1007" s="58" t="s">
        <v>11</v>
      </c>
      <c r="J1007" s="58" t="b">
        <f>IF(COUNTIFS('Player 2 Rounds'!A:A,Player_1[[#This Row],[Tournament]],'Player 2 Rounds'!C:C,Player_1[[#This Row],[Date]])&gt;0,TRUE(),FALSE())</f>
        <v>1</v>
      </c>
      <c r="K1007" s="58" t="b">
        <f>IF(COUNTIFS('Player 2 Rounds'!A:A,Player_1[[#This Row],[Tournament]],'Player 2 Rounds'!C:C,Player_1[[#This Row],[Date]],'Player 2 Rounds'!D:D,Player_1[[#This Row],[Division]])&gt;0,TRUE(),FALSE())</f>
        <v>1</v>
      </c>
      <c r="L1007" s="58" t="str">
        <f>RIGHT(Player_1[[#This Row],[Date]],4)</f>
        <v>2017</v>
      </c>
      <c r="M1007" s="58" t="str">
        <f>LEFT(Player_1[[#This Row],[Date]],FIND("-",Player_1[[#This Row],[Date]],1)-1)</f>
        <v>3</v>
      </c>
      <c r="N1007" s="58" t="str">
        <f>MID(Player_1[[#This Row],[Date]],FIND("-",Player_1[[#This Row],[Date]],1)+1,3)</f>
        <v>Aug</v>
      </c>
      <c r="O1007" s="5">
        <f>DATEVALUE(Player_1[[#This Row],[Month]]&amp;" "&amp;Player_1[[#This Row],[Day]]&amp;", "&amp;Player_1[[#This Row],[Year]])</f>
        <v>42950</v>
      </c>
      <c r="P1007" s="58">
        <f>COUNTIFS(A:A,Player_1[[#This Row],[Tournament]],E:E,Player_1[[#This Row],[Round]])</f>
        <v>3</v>
      </c>
      <c r="Q1007" s="58" t="str">
        <f t="shared" si="15"/>
        <v>2017 Ledgestone Insurance Open presented by Discraft</v>
      </c>
      <c r="R1007" s="58">
        <f>SUMIFS('Player 2 Rounds'!F:F,'Player 2 Rounds'!Q:Q,Q1007,'Player 2 Rounds'!E:E,E1007)</f>
        <v>57</v>
      </c>
      <c r="S1007" s="58">
        <f>IF(AND(Player_1[[#This Row],[Opponent Score]]&gt;0,Player_1[[#This Row],[Opponent Score]]&gt;Player_1[[#This Row],[Score]],K:K=TRUE())=TRUE(),1,0)</f>
        <v>0</v>
      </c>
    </row>
    <row r="1008" spans="1:19" x14ac:dyDescent="0.25">
      <c r="A1008" s="58" t="s">
        <v>76</v>
      </c>
      <c r="B1008" s="58" t="s">
        <v>58</v>
      </c>
      <c r="C1008" s="58" t="s">
        <v>483</v>
      </c>
      <c r="D1008" s="58" t="s">
        <v>17</v>
      </c>
      <c r="E1008" s="58">
        <v>3</v>
      </c>
      <c r="F1008">
        <v>65</v>
      </c>
      <c r="G1008">
        <v>1102</v>
      </c>
      <c r="H1008" s="58" t="s">
        <v>11</v>
      </c>
      <c r="I1008" s="58" t="s">
        <v>11</v>
      </c>
      <c r="J1008" s="58" t="b">
        <f>IF(COUNTIFS('Player 2 Rounds'!A:A,Player_1[[#This Row],[Tournament]],'Player 2 Rounds'!C:C,Player_1[[#This Row],[Date]])&gt;0,TRUE(),FALSE())</f>
        <v>1</v>
      </c>
      <c r="K1008" s="58" t="b">
        <f>IF(COUNTIFS('Player 2 Rounds'!A:A,Player_1[[#This Row],[Tournament]],'Player 2 Rounds'!C:C,Player_1[[#This Row],[Date]],'Player 2 Rounds'!D:D,Player_1[[#This Row],[Division]])&gt;0,TRUE(),FALSE())</f>
        <v>1</v>
      </c>
      <c r="L1008" s="58" t="str">
        <f>RIGHT(Player_1[[#This Row],[Date]],4)</f>
        <v>2012</v>
      </c>
      <c r="M1008" s="58" t="str">
        <f>LEFT(Player_1[[#This Row],[Date]],FIND("-",Player_1[[#This Row],[Date]],1)-1)</f>
        <v>4</v>
      </c>
      <c r="N1008" s="58" t="str">
        <f>MID(Player_1[[#This Row],[Date]],FIND("-",Player_1[[#This Row],[Date]],1)+1,3)</f>
        <v>Aug</v>
      </c>
      <c r="O1008" s="5">
        <f>DATEVALUE(Player_1[[#This Row],[Month]]&amp;" "&amp;Player_1[[#This Row],[Day]]&amp;", "&amp;Player_1[[#This Row],[Year]])</f>
        <v>41125</v>
      </c>
      <c r="P1008" s="58">
        <f>COUNTIFS(A:A,Player_1[[#This Row],[Tournament]],E:E,Player_1[[#This Row],[Round]])</f>
        <v>4</v>
      </c>
      <c r="Q1008" s="58" t="str">
        <f t="shared" si="15"/>
        <v>2012 Brent Hambrick Memorial Open</v>
      </c>
      <c r="R1008" s="58">
        <f>SUMIFS('Player 2 Rounds'!F:F,'Player 2 Rounds'!Q:Q,Q1008,'Player 2 Rounds'!E:E,E1008)</f>
        <v>81</v>
      </c>
      <c r="S1008" s="58">
        <f>IF(AND(Player_1[[#This Row],[Opponent Score]]&gt;0,Player_1[[#This Row],[Opponent Score]]&gt;Player_1[[#This Row],[Score]],K:K=TRUE())=TRUE(),1,0)</f>
        <v>1</v>
      </c>
    </row>
    <row r="1009" spans="1:19" x14ac:dyDescent="0.25">
      <c r="A1009" s="58" t="s">
        <v>479</v>
      </c>
      <c r="B1009" s="58" t="s">
        <v>9</v>
      </c>
      <c r="C1009" s="58" t="s">
        <v>480</v>
      </c>
      <c r="D1009" s="58" t="s">
        <v>17</v>
      </c>
      <c r="E1009" s="58">
        <v>3</v>
      </c>
      <c r="F1009">
        <v>47</v>
      </c>
      <c r="G1009">
        <v>1090</v>
      </c>
      <c r="H1009" s="58" t="s">
        <v>11</v>
      </c>
      <c r="I1009" s="58" t="s">
        <v>11</v>
      </c>
      <c r="J1009" s="58" t="b">
        <f>IF(COUNTIFS('Player 2 Rounds'!A:A,Player_1[[#This Row],[Tournament]],'Player 2 Rounds'!C:C,Player_1[[#This Row],[Date]])&gt;0,TRUE(),FALSE())</f>
        <v>1</v>
      </c>
      <c r="K1009" s="58" t="b">
        <f>IF(COUNTIFS('Player 2 Rounds'!A:A,Player_1[[#This Row],[Tournament]],'Player 2 Rounds'!C:C,Player_1[[#This Row],[Date]],'Player 2 Rounds'!D:D,Player_1[[#This Row],[Division]])&gt;0,TRUE(),FALSE())</f>
        <v>1</v>
      </c>
      <c r="L1009" s="58" t="str">
        <f>RIGHT(Player_1[[#This Row],[Date]],4)</f>
        <v>2012</v>
      </c>
      <c r="M1009" s="58" t="str">
        <f>LEFT(Player_1[[#This Row],[Date]],FIND("-",Player_1[[#This Row],[Date]],1)-1)</f>
        <v>28</v>
      </c>
      <c r="N1009" s="58" t="str">
        <f>MID(Player_1[[#This Row],[Date]],FIND("-",Player_1[[#This Row],[Date]],1)+1,3)</f>
        <v>Jul</v>
      </c>
      <c r="O1009" s="5">
        <f>DATEVALUE(Player_1[[#This Row],[Month]]&amp;" "&amp;Player_1[[#This Row],[Day]]&amp;", "&amp;Player_1[[#This Row],[Year]])</f>
        <v>41118</v>
      </c>
      <c r="P1009" s="58">
        <f>COUNTIFS(A:A,Player_1[[#This Row],[Tournament]],E:E,Player_1[[#This Row],[Round]])</f>
        <v>1</v>
      </c>
      <c r="Q1009" s="58" t="str">
        <f t="shared" si="15"/>
        <v>2012 Scholl's Bicycle Centers Pittsburgh Flying Disc Open</v>
      </c>
      <c r="R1009" s="58">
        <f>SUMIFS('Player 2 Rounds'!F:F,'Player 2 Rounds'!Q:Q,Q1009,'Player 2 Rounds'!E:E,E1009)</f>
        <v>51</v>
      </c>
      <c r="S1009" s="58">
        <f>IF(AND(Player_1[[#This Row],[Opponent Score]]&gt;0,Player_1[[#This Row],[Opponent Score]]&gt;Player_1[[#This Row],[Score]],K:K=TRUE())=TRUE(),1,0)</f>
        <v>1</v>
      </c>
    </row>
    <row r="1010" spans="1:19" x14ac:dyDescent="0.25">
      <c r="A1010" s="58" t="s">
        <v>265</v>
      </c>
      <c r="B1010" s="58" t="s">
        <v>13</v>
      </c>
      <c r="C1010" s="58" t="s">
        <v>266</v>
      </c>
      <c r="D1010" s="58" t="s">
        <v>17</v>
      </c>
      <c r="E1010" s="58">
        <v>3</v>
      </c>
      <c r="F1010">
        <v>55</v>
      </c>
      <c r="G1010">
        <v>1071</v>
      </c>
      <c r="H1010" s="58" t="s">
        <v>11</v>
      </c>
      <c r="I1010" s="58" t="s">
        <v>11</v>
      </c>
      <c r="J1010" s="58" t="b">
        <f>IF(COUNTIFS('Player 2 Rounds'!A:A,Player_1[[#This Row],[Tournament]],'Player 2 Rounds'!C:C,Player_1[[#This Row],[Date]])&gt;0,TRUE(),FALSE())</f>
        <v>1</v>
      </c>
      <c r="K1010" s="58" t="b">
        <f>IF(COUNTIFS('Player 2 Rounds'!A:A,Player_1[[#This Row],[Tournament]],'Player 2 Rounds'!C:C,Player_1[[#This Row],[Date]],'Player 2 Rounds'!D:D,Player_1[[#This Row],[Division]])&gt;0,TRUE(),FALSE())</f>
        <v>1</v>
      </c>
      <c r="L1010" s="58" t="str">
        <f>RIGHT(Player_1[[#This Row],[Date]],4)</f>
        <v>2017</v>
      </c>
      <c r="M1010" s="58" t="str">
        <f>LEFT(Player_1[[#This Row],[Date]],FIND("-",Player_1[[#This Row],[Date]],1)-1)</f>
        <v>21</v>
      </c>
      <c r="N1010" s="58" t="str">
        <f>MID(Player_1[[#This Row],[Date]],FIND("-",Player_1[[#This Row],[Date]],1)+1,3)</f>
        <v>Jun</v>
      </c>
      <c r="O1010" s="5">
        <f>DATEVALUE(Player_1[[#This Row],[Month]]&amp;" "&amp;Player_1[[#This Row],[Day]]&amp;", "&amp;Player_1[[#This Row],[Year]])</f>
        <v>42907</v>
      </c>
      <c r="P1010" s="58">
        <f>COUNTIFS(A:A,Player_1[[#This Row],[Tournament]],E:E,Player_1[[#This Row],[Round]])</f>
        <v>1</v>
      </c>
      <c r="Q1010" s="58" t="str">
        <f t="shared" si="15"/>
        <v>2017 PDGA Professional Disc Golf World Championships</v>
      </c>
      <c r="R1010" s="58">
        <f>SUMIFS('Player 2 Rounds'!F:F,'Player 2 Rounds'!Q:Q,Q1010,'Player 2 Rounds'!E:E,E1010)</f>
        <v>61</v>
      </c>
      <c r="S1010" s="58">
        <f>IF(AND(Player_1[[#This Row],[Opponent Score]]&gt;0,Player_1[[#This Row],[Opponent Score]]&gt;Player_1[[#This Row],[Score]],K:K=TRUE())=TRUE(),1,0)</f>
        <v>1</v>
      </c>
    </row>
    <row r="1011" spans="1:19" x14ac:dyDescent="0.25">
      <c r="A1011" s="58" t="s">
        <v>212</v>
      </c>
      <c r="B1011" s="58" t="s">
        <v>9</v>
      </c>
      <c r="C1011" s="58" t="s">
        <v>213</v>
      </c>
      <c r="D1011" s="58" t="s">
        <v>17</v>
      </c>
      <c r="E1011" s="58">
        <v>3</v>
      </c>
      <c r="F1011">
        <v>50</v>
      </c>
      <c r="G1011">
        <v>1074</v>
      </c>
      <c r="H1011" s="58" t="s">
        <v>11</v>
      </c>
      <c r="I1011" s="58" t="s">
        <v>11</v>
      </c>
      <c r="J1011" s="58" t="b">
        <f>IF(COUNTIFS('Player 2 Rounds'!A:A,Player_1[[#This Row],[Tournament]],'Player 2 Rounds'!C:C,Player_1[[#This Row],[Date]])&gt;0,TRUE(),FALSE())</f>
        <v>1</v>
      </c>
      <c r="K1011" s="58" t="b">
        <f>IF(COUNTIFS('Player 2 Rounds'!A:A,Player_1[[#This Row],[Tournament]],'Player 2 Rounds'!C:C,Player_1[[#This Row],[Date]],'Player 2 Rounds'!D:D,Player_1[[#This Row],[Division]])&gt;0,TRUE(),FALSE())</f>
        <v>1</v>
      </c>
      <c r="L1011" s="58" t="str">
        <f>RIGHT(Player_1[[#This Row],[Date]],4)</f>
        <v>2017</v>
      </c>
      <c r="M1011" s="58" t="str">
        <f>LEFT(Player_1[[#This Row],[Date]],FIND("-",Player_1[[#This Row],[Date]],1)-1)</f>
        <v>31</v>
      </c>
      <c r="N1011" s="58" t="str">
        <f>MID(Player_1[[#This Row],[Date]],FIND("-",Player_1[[#This Row],[Date]],1)+1,3)</f>
        <v>Aug</v>
      </c>
      <c r="O1011" s="5">
        <f>DATEVALUE(Player_1[[#This Row],[Month]]&amp;" "&amp;Player_1[[#This Row],[Day]]&amp;", "&amp;Player_1[[#This Row],[Year]])</f>
        <v>42978</v>
      </c>
      <c r="P1011" s="58">
        <f>COUNTIFS(A:A,Player_1[[#This Row],[Tournament]],E:E,Player_1[[#This Row],[Round]])</f>
        <v>1</v>
      </c>
      <c r="Q1011" s="58" t="str">
        <f t="shared" si="15"/>
        <v>2017 DGPT - Vibram Open</v>
      </c>
      <c r="R1011" s="58">
        <f>SUMIFS('Player 2 Rounds'!F:F,'Player 2 Rounds'!Q:Q,Q1011,'Player 2 Rounds'!E:E,E1011)</f>
        <v>53</v>
      </c>
      <c r="S1011" s="58">
        <f>IF(AND(Player_1[[#This Row],[Opponent Score]]&gt;0,Player_1[[#This Row],[Opponent Score]]&gt;Player_1[[#This Row],[Score]],K:K=TRUE())=TRUE(),1,0)</f>
        <v>1</v>
      </c>
    </row>
    <row r="1012" spans="1:19" x14ac:dyDescent="0.25">
      <c r="A1012" s="58" t="s">
        <v>790</v>
      </c>
      <c r="B1012" s="58" t="s">
        <v>9</v>
      </c>
      <c r="C1012" s="58" t="s">
        <v>791</v>
      </c>
      <c r="D1012" s="58" t="s">
        <v>17</v>
      </c>
      <c r="E1012" s="58">
        <v>3</v>
      </c>
      <c r="F1012">
        <v>57</v>
      </c>
      <c r="G1012">
        <v>1047</v>
      </c>
      <c r="H1012" s="58" t="s">
        <v>11</v>
      </c>
      <c r="I1012" s="58" t="s">
        <v>11</v>
      </c>
      <c r="J1012" s="58" t="b">
        <f>IF(COUNTIFS('Player 2 Rounds'!A:A,Player_1[[#This Row],[Tournament]],'Player 2 Rounds'!C:C,Player_1[[#This Row],[Date]])&gt;0,TRUE(),FALSE())</f>
        <v>0</v>
      </c>
      <c r="K1012" s="58" t="b">
        <f>IF(COUNTIFS('Player 2 Rounds'!A:A,Player_1[[#This Row],[Tournament]],'Player 2 Rounds'!C:C,Player_1[[#This Row],[Date]],'Player 2 Rounds'!D:D,Player_1[[#This Row],[Division]])&gt;0,TRUE(),FALSE())</f>
        <v>0</v>
      </c>
      <c r="L1012" s="58" t="str">
        <f>RIGHT(Player_1[[#This Row],[Date]],4)</f>
        <v>2012</v>
      </c>
      <c r="M1012" s="58" t="str">
        <f>LEFT(Player_1[[#This Row],[Date]],FIND("-",Player_1[[#This Row],[Date]],1)-1)</f>
        <v>15</v>
      </c>
      <c r="N1012" s="58" t="str">
        <f>MID(Player_1[[#This Row],[Date]],FIND("-",Player_1[[#This Row],[Date]],1)+1,3)</f>
        <v>Sep</v>
      </c>
      <c r="O1012" s="5">
        <f>DATEVALUE(Player_1[[#This Row],[Month]]&amp;" "&amp;Player_1[[#This Row],[Day]]&amp;", "&amp;Player_1[[#This Row],[Year]])</f>
        <v>41167</v>
      </c>
      <c r="P1012" s="58">
        <f>COUNTIFS(A:A,Player_1[[#This Row],[Tournament]],E:E,Player_1[[#This Row],[Round]])</f>
        <v>1</v>
      </c>
      <c r="Q1012" s="58" t="str">
        <f t="shared" si="15"/>
        <v>2012 Disc Outfitters Patapsco Picnic</v>
      </c>
      <c r="R1012" s="58">
        <f>SUMIFS('Player 2 Rounds'!F:F,'Player 2 Rounds'!Q:Q,Q1012,'Player 2 Rounds'!E:E,E1012)</f>
        <v>0</v>
      </c>
      <c r="S1012" s="58">
        <f>IF(AND(Player_1[[#This Row],[Opponent Score]]&gt;0,Player_1[[#This Row],[Opponent Score]]&gt;Player_1[[#This Row],[Score]],K:K=TRUE())=TRUE(),1,0)</f>
        <v>0</v>
      </c>
    </row>
    <row r="1013" spans="1:19" x14ac:dyDescent="0.25">
      <c r="A1013" s="58" t="s">
        <v>202</v>
      </c>
      <c r="B1013" s="58" t="s">
        <v>58</v>
      </c>
      <c r="C1013" s="58" t="s">
        <v>203</v>
      </c>
      <c r="D1013" s="58" t="s">
        <v>17</v>
      </c>
      <c r="E1013" s="58">
        <v>3</v>
      </c>
      <c r="F1013">
        <v>59</v>
      </c>
      <c r="G1013">
        <v>1028</v>
      </c>
      <c r="H1013" s="58" t="s">
        <v>11</v>
      </c>
      <c r="I1013" s="58" t="s">
        <v>11</v>
      </c>
      <c r="J1013" s="58" t="b">
        <f>IF(COUNTIFS('Player 2 Rounds'!A:A,Player_1[[#This Row],[Tournament]],'Player 2 Rounds'!C:C,Player_1[[#This Row],[Date]])&gt;0,TRUE(),FALSE())</f>
        <v>1</v>
      </c>
      <c r="K1013" s="58" t="b">
        <f>IF(COUNTIFS('Player 2 Rounds'!A:A,Player_1[[#This Row],[Tournament]],'Player 2 Rounds'!C:C,Player_1[[#This Row],[Date]],'Player 2 Rounds'!D:D,Player_1[[#This Row],[Division]])&gt;0,TRUE(),FALSE())</f>
        <v>1</v>
      </c>
      <c r="L1013" s="58" t="str">
        <f>RIGHT(Player_1[[#This Row],[Date]],4)</f>
        <v>2017</v>
      </c>
      <c r="M1013" s="58" t="str">
        <f>LEFT(Player_1[[#This Row],[Date]],FIND("-",Player_1[[#This Row],[Date]],1)-1)</f>
        <v>25</v>
      </c>
      <c r="N1013" s="58" t="str">
        <f>MID(Player_1[[#This Row],[Date]],FIND("-",Player_1[[#This Row],[Date]],1)+1,3)</f>
        <v>Aug</v>
      </c>
      <c r="O1013" s="5">
        <f>DATEVALUE(Player_1[[#This Row],[Month]]&amp;" "&amp;Player_1[[#This Row],[Day]]&amp;", "&amp;Player_1[[#This Row],[Year]])</f>
        <v>42972</v>
      </c>
      <c r="P1013" s="58">
        <f>COUNTIFS(A:A,Player_1[[#This Row],[Tournament]],E:E,Player_1[[#This Row],[Round]])</f>
        <v>1</v>
      </c>
      <c r="Q1013" s="58" t="str">
        <f t="shared" si="15"/>
        <v>2017 Pittsburgh Flying Disc Open Presented by Discraft</v>
      </c>
      <c r="R1013" s="58">
        <f>SUMIFS('Player 2 Rounds'!F:F,'Player 2 Rounds'!Q:Q,Q1013,'Player 2 Rounds'!E:E,E1013)</f>
        <v>55</v>
      </c>
      <c r="S1013" s="58">
        <f>IF(AND(Player_1[[#This Row],[Opponent Score]]&gt;0,Player_1[[#This Row],[Opponent Score]]&gt;Player_1[[#This Row],[Score]],K:K=TRUE())=TRUE(),1,0)</f>
        <v>0</v>
      </c>
    </row>
    <row r="1014" spans="1:19" x14ac:dyDescent="0.25">
      <c r="A1014" s="58" t="s">
        <v>788</v>
      </c>
      <c r="B1014" s="58" t="s">
        <v>9</v>
      </c>
      <c r="C1014" s="58" t="s">
        <v>789</v>
      </c>
      <c r="D1014" s="58" t="s">
        <v>17</v>
      </c>
      <c r="E1014" s="58">
        <v>3</v>
      </c>
      <c r="F1014">
        <v>89</v>
      </c>
      <c r="G1014">
        <v>1050</v>
      </c>
      <c r="H1014" s="58" t="s">
        <v>11</v>
      </c>
      <c r="I1014" s="58" t="s">
        <v>11</v>
      </c>
      <c r="J1014" s="58" t="b">
        <f>IF(COUNTIFS('Player 2 Rounds'!A:A,Player_1[[#This Row],[Tournament]],'Player 2 Rounds'!C:C,Player_1[[#This Row],[Date]])&gt;0,TRUE(),FALSE())</f>
        <v>0</v>
      </c>
      <c r="K1014" s="58" t="b">
        <f>IF(COUNTIFS('Player 2 Rounds'!A:A,Player_1[[#This Row],[Tournament]],'Player 2 Rounds'!C:C,Player_1[[#This Row],[Date]],'Player 2 Rounds'!D:D,Player_1[[#This Row],[Division]])&gt;0,TRUE(),FALSE())</f>
        <v>0</v>
      </c>
      <c r="L1014" s="58" t="str">
        <f>RIGHT(Player_1[[#This Row],[Date]],4)</f>
        <v>2012</v>
      </c>
      <c r="M1014" s="58" t="str">
        <f>LEFT(Player_1[[#This Row],[Date]],FIND("-",Player_1[[#This Row],[Date]],1)-1)</f>
        <v>8</v>
      </c>
      <c r="N1014" s="58" t="str">
        <f>MID(Player_1[[#This Row],[Date]],FIND("-",Player_1[[#This Row],[Date]],1)+1,3)</f>
        <v>Sep</v>
      </c>
      <c r="O1014" s="5">
        <f>DATEVALUE(Player_1[[#This Row],[Month]]&amp;" "&amp;Player_1[[#This Row],[Day]]&amp;", "&amp;Player_1[[#This Row],[Year]])</f>
        <v>41160</v>
      </c>
      <c r="P1014" s="58">
        <f>COUNTIFS(A:A,Player_1[[#This Row],[Tournament]],E:E,Player_1[[#This Row],[Round]])</f>
        <v>2</v>
      </c>
      <c r="Q1014" s="58" t="str">
        <f t="shared" si="15"/>
        <v>2012 Eric C Yetter Champions' Cup</v>
      </c>
      <c r="R1014" s="58">
        <f>SUMIFS('Player 2 Rounds'!F:F,'Player 2 Rounds'!Q:Q,Q1014,'Player 2 Rounds'!E:E,E1014)</f>
        <v>0</v>
      </c>
      <c r="S1014" s="58">
        <f>IF(AND(Player_1[[#This Row],[Opponent Score]]&gt;0,Player_1[[#This Row],[Opponent Score]]&gt;Player_1[[#This Row],[Score]],K:K=TRUE())=TRUE(),1,0)</f>
        <v>0</v>
      </c>
    </row>
    <row r="1015" spans="1:19" x14ac:dyDescent="0.25">
      <c r="A1015" s="58" t="s">
        <v>795</v>
      </c>
      <c r="B1015" s="58" t="s">
        <v>9</v>
      </c>
      <c r="C1015" s="58" t="s">
        <v>796</v>
      </c>
      <c r="D1015" s="58" t="s">
        <v>17</v>
      </c>
      <c r="E1015" s="58">
        <v>3</v>
      </c>
      <c r="F1015">
        <v>55</v>
      </c>
      <c r="G1015">
        <v>1042</v>
      </c>
      <c r="H1015" s="58" t="s">
        <v>11</v>
      </c>
      <c r="I1015" s="58" t="s">
        <v>11</v>
      </c>
      <c r="J1015" s="58" t="b">
        <f>IF(COUNTIFS('Player 2 Rounds'!A:A,Player_1[[#This Row],[Tournament]],'Player 2 Rounds'!C:C,Player_1[[#This Row],[Date]])&gt;0,TRUE(),FALSE())</f>
        <v>0</v>
      </c>
      <c r="K1015" s="58" t="b">
        <f>IF(COUNTIFS('Player 2 Rounds'!A:A,Player_1[[#This Row],[Tournament]],'Player 2 Rounds'!C:C,Player_1[[#This Row],[Date]],'Player 2 Rounds'!D:D,Player_1[[#This Row],[Division]])&gt;0,TRUE(),FALSE())</f>
        <v>0</v>
      </c>
      <c r="L1015" s="58" t="str">
        <f>RIGHT(Player_1[[#This Row],[Date]],4)</f>
        <v>2017</v>
      </c>
      <c r="M1015" s="58" t="str">
        <f>LEFT(Player_1[[#This Row],[Date]],FIND("-",Player_1[[#This Row],[Date]],1)-1)</f>
        <v>7</v>
      </c>
      <c r="N1015" s="58" t="str">
        <f>MID(Player_1[[#This Row],[Date]],FIND("-",Player_1[[#This Row],[Date]],1)+1,3)</f>
        <v>Jul</v>
      </c>
      <c r="O1015" s="5">
        <f>DATEVALUE(Player_1[[#This Row],[Month]]&amp;" "&amp;Player_1[[#This Row],[Day]]&amp;", "&amp;Player_1[[#This Row],[Year]])</f>
        <v>42923</v>
      </c>
      <c r="P1015" s="58">
        <f>COUNTIFS(A:A,Player_1[[#This Row],[Tournament]],E:E,Player_1[[#This Row],[Round]])</f>
        <v>2</v>
      </c>
      <c r="Q1015" s="58" t="str">
        <f t="shared" si="15"/>
        <v>2017 Skellefteå Open - EPT#3</v>
      </c>
      <c r="R1015" s="58">
        <f>SUMIFS('Player 2 Rounds'!F:F,'Player 2 Rounds'!Q:Q,Q1015,'Player 2 Rounds'!E:E,E1015)</f>
        <v>0</v>
      </c>
      <c r="S1015" s="58">
        <f>IF(AND(Player_1[[#This Row],[Opponent Score]]&gt;0,Player_1[[#This Row],[Opponent Score]]&gt;Player_1[[#This Row],[Score]],K:K=TRUE())=TRUE(),1,0)</f>
        <v>0</v>
      </c>
    </row>
    <row r="1016" spans="1:19" x14ac:dyDescent="0.25">
      <c r="A1016" s="58" t="s">
        <v>258</v>
      </c>
      <c r="B1016" s="58" t="s">
        <v>9</v>
      </c>
      <c r="C1016" s="58" t="s">
        <v>259</v>
      </c>
      <c r="D1016" s="58" t="s">
        <v>17</v>
      </c>
      <c r="E1016" s="58">
        <v>3</v>
      </c>
      <c r="F1016">
        <v>53</v>
      </c>
      <c r="G1016">
        <v>1027</v>
      </c>
      <c r="H1016" s="58" t="s">
        <v>11</v>
      </c>
      <c r="I1016" s="58" t="s">
        <v>11</v>
      </c>
      <c r="J1016" s="58" t="b">
        <f>IF(COUNTIFS('Player 2 Rounds'!A:A,Player_1[[#This Row],[Tournament]],'Player 2 Rounds'!C:C,Player_1[[#This Row],[Date]])&gt;0,TRUE(),FALSE())</f>
        <v>1</v>
      </c>
      <c r="K1016" s="58" t="b">
        <f>IF(COUNTIFS('Player 2 Rounds'!A:A,Player_1[[#This Row],[Tournament]],'Player 2 Rounds'!C:C,Player_1[[#This Row],[Date]],'Player 2 Rounds'!D:D,Player_1[[#This Row],[Division]])&gt;0,TRUE(),FALSE())</f>
        <v>1</v>
      </c>
      <c r="L1016" s="58" t="str">
        <f>RIGHT(Player_1[[#This Row],[Date]],4)</f>
        <v>2012</v>
      </c>
      <c r="M1016" s="58" t="str">
        <f>LEFT(Player_1[[#This Row],[Date]],FIND("-",Player_1[[#This Row],[Date]],1)-1)</f>
        <v>26</v>
      </c>
      <c r="N1016" s="58" t="str">
        <f>MID(Player_1[[#This Row],[Date]],FIND("-",Player_1[[#This Row],[Date]],1)+1,3)</f>
        <v>May</v>
      </c>
      <c r="O1016" s="5">
        <f>DATEVALUE(Player_1[[#This Row],[Month]]&amp;" "&amp;Player_1[[#This Row],[Day]]&amp;", "&amp;Player_1[[#This Row],[Year]])</f>
        <v>41055</v>
      </c>
      <c r="P1016" s="58">
        <f>COUNTIFS(A:A,Player_1[[#This Row],[Tournament]],E:E,Player_1[[#This Row],[Round]])</f>
        <v>1</v>
      </c>
      <c r="Q1016" s="58" t="str">
        <f t="shared" si="15"/>
        <v>2012 G&amp;L Clothing Challenge</v>
      </c>
      <c r="R1016" s="58">
        <f>SUMIFS('Player 2 Rounds'!F:F,'Player 2 Rounds'!Q:Q,Q1016,'Player 2 Rounds'!E:E,E1016)</f>
        <v>48</v>
      </c>
      <c r="S1016" s="58">
        <f>IF(AND(Player_1[[#This Row],[Opponent Score]]&gt;0,Player_1[[#This Row],[Opponent Score]]&gt;Player_1[[#This Row],[Score]],K:K=TRUE())=TRUE(),1,0)</f>
        <v>0</v>
      </c>
    </row>
    <row r="1017" spans="1:19" x14ac:dyDescent="0.25">
      <c r="A1017" s="58" t="s">
        <v>248</v>
      </c>
      <c r="B1017" s="58" t="s">
        <v>9</v>
      </c>
      <c r="C1017" s="58" t="s">
        <v>249</v>
      </c>
      <c r="D1017" s="58" t="s">
        <v>17</v>
      </c>
      <c r="E1017" s="58">
        <v>3</v>
      </c>
      <c r="F1017">
        <v>51</v>
      </c>
      <c r="G1017">
        <v>1044</v>
      </c>
      <c r="H1017" s="58" t="s">
        <v>11</v>
      </c>
      <c r="I1017" s="58" t="s">
        <v>11</v>
      </c>
      <c r="J1017" s="58" t="b">
        <f>IF(COUNTIFS('Player 2 Rounds'!A:A,Player_1[[#This Row],[Tournament]],'Player 2 Rounds'!C:C,Player_1[[#This Row],[Date]])&gt;0,TRUE(),FALSE())</f>
        <v>1</v>
      </c>
      <c r="K1017" s="58" t="b">
        <f>IF(COUNTIFS('Player 2 Rounds'!A:A,Player_1[[#This Row],[Tournament]],'Player 2 Rounds'!C:C,Player_1[[#This Row],[Date]],'Player 2 Rounds'!D:D,Player_1[[#This Row],[Division]])&gt;0,TRUE(),FALSE())</f>
        <v>1</v>
      </c>
      <c r="L1017" s="58" t="str">
        <f>RIGHT(Player_1[[#This Row],[Date]],4)</f>
        <v>2012</v>
      </c>
      <c r="M1017" s="58" t="str">
        <f>LEFT(Player_1[[#This Row],[Date]],FIND("-",Player_1[[#This Row],[Date]],1)-1)</f>
        <v>12</v>
      </c>
      <c r="N1017" s="58" t="str">
        <f>MID(Player_1[[#This Row],[Date]],FIND("-",Player_1[[#This Row],[Date]],1)+1,3)</f>
        <v>May</v>
      </c>
      <c r="O1017" s="5">
        <f>DATEVALUE(Player_1[[#This Row],[Month]]&amp;" "&amp;Player_1[[#This Row],[Day]]&amp;", "&amp;Player_1[[#This Row],[Year]])</f>
        <v>41041</v>
      </c>
      <c r="P1017" s="58">
        <f>COUNTIFS(A:A,Player_1[[#This Row],[Tournament]],E:E,Player_1[[#This Row],[Round]])</f>
        <v>1</v>
      </c>
      <c r="Q1017" s="58" t="str">
        <f t="shared" si="15"/>
        <v>2012 Charlie Vettiner Open presented by DCD - Pro Only</v>
      </c>
      <c r="R1017" s="58">
        <f>SUMIFS('Player 2 Rounds'!F:F,'Player 2 Rounds'!Q:Q,Q1017,'Player 2 Rounds'!E:E,E1017)</f>
        <v>55</v>
      </c>
      <c r="S1017" s="58">
        <f>IF(AND(Player_1[[#This Row],[Opponent Score]]&gt;0,Player_1[[#This Row],[Opponent Score]]&gt;Player_1[[#This Row],[Score]],K:K=TRUE())=TRUE(),1,0)</f>
        <v>1</v>
      </c>
    </row>
    <row r="1018" spans="1:19" x14ac:dyDescent="0.25">
      <c r="A1018" s="58" t="s">
        <v>111</v>
      </c>
      <c r="B1018" s="58" t="s">
        <v>14</v>
      </c>
      <c r="C1018" s="58" t="s">
        <v>112</v>
      </c>
      <c r="D1018" s="58" t="s">
        <v>17</v>
      </c>
      <c r="E1018" s="58">
        <v>3</v>
      </c>
      <c r="F1018">
        <v>44</v>
      </c>
      <c r="G1018">
        <v>1082</v>
      </c>
      <c r="H1018" s="58" t="s">
        <v>11</v>
      </c>
      <c r="I1018" s="58" t="s">
        <v>11</v>
      </c>
      <c r="J1018" s="58" t="b">
        <f>IF(COUNTIFS('Player 2 Rounds'!A:A,Player_1[[#This Row],[Tournament]],'Player 2 Rounds'!C:C,Player_1[[#This Row],[Date]])&gt;0,TRUE(),FALSE())</f>
        <v>1</v>
      </c>
      <c r="K1018" s="58" t="b">
        <f>IF(COUNTIFS('Player 2 Rounds'!A:A,Player_1[[#This Row],[Tournament]],'Player 2 Rounds'!C:C,Player_1[[#This Row],[Date]],'Player 2 Rounds'!D:D,Player_1[[#This Row],[Division]])&gt;0,TRUE(),FALSE())</f>
        <v>1</v>
      </c>
      <c r="L1018" s="58" t="str">
        <f>RIGHT(Player_1[[#This Row],[Date]],4)</f>
        <v>2012</v>
      </c>
      <c r="M1018" s="58" t="str">
        <f>LEFT(Player_1[[#This Row],[Date]],FIND("-",Player_1[[#This Row],[Date]],1)-1)</f>
        <v>5</v>
      </c>
      <c r="N1018" s="58" t="str">
        <f>MID(Player_1[[#This Row],[Date]],FIND("-",Player_1[[#This Row],[Date]],1)+1,3)</f>
        <v>May</v>
      </c>
      <c r="O1018" s="5">
        <f>DATEVALUE(Player_1[[#This Row],[Month]]&amp;" "&amp;Player_1[[#This Row],[Day]]&amp;", "&amp;Player_1[[#This Row],[Year]])</f>
        <v>41034</v>
      </c>
      <c r="P1018" s="58">
        <f>COUNTIFS(A:A,Player_1[[#This Row],[Tournament]],E:E,Player_1[[#This Row],[Round]])</f>
        <v>1</v>
      </c>
      <c r="Q1018" s="58" t="str">
        <f t="shared" si="15"/>
        <v>2012 Indian Hammocks Open</v>
      </c>
      <c r="R1018" s="58">
        <f>SUMIFS('Player 2 Rounds'!F:F,'Player 2 Rounds'!Q:Q,Q1018,'Player 2 Rounds'!E:E,E1018)</f>
        <v>45</v>
      </c>
      <c r="S1018" s="58">
        <f>IF(AND(Player_1[[#This Row],[Opponent Score]]&gt;0,Player_1[[#This Row],[Opponent Score]]&gt;Player_1[[#This Row],[Score]],K:K=TRUE())=TRUE(),1,0)</f>
        <v>1</v>
      </c>
    </row>
    <row r="1019" spans="1:19" x14ac:dyDescent="0.25">
      <c r="A1019" s="58" t="s">
        <v>242</v>
      </c>
      <c r="B1019" s="58" t="s">
        <v>9</v>
      </c>
      <c r="C1019" s="58" t="s">
        <v>243</v>
      </c>
      <c r="D1019" s="58" t="s">
        <v>17</v>
      </c>
      <c r="E1019" s="58">
        <v>3</v>
      </c>
      <c r="F1019">
        <v>52</v>
      </c>
      <c r="G1019">
        <v>1046</v>
      </c>
      <c r="H1019" s="58" t="s">
        <v>11</v>
      </c>
      <c r="I1019" s="58" t="s">
        <v>11</v>
      </c>
      <c r="J1019" s="58" t="b">
        <f>IF(COUNTIFS('Player 2 Rounds'!A:A,Player_1[[#This Row],[Tournament]],'Player 2 Rounds'!C:C,Player_1[[#This Row],[Date]])&gt;0,TRUE(),FALSE())</f>
        <v>1</v>
      </c>
      <c r="K1019" s="58" t="b">
        <f>IF(COUNTIFS('Player 2 Rounds'!A:A,Player_1[[#This Row],[Tournament]],'Player 2 Rounds'!C:C,Player_1[[#This Row],[Date]],'Player 2 Rounds'!D:D,Player_1[[#This Row],[Division]])&gt;0,TRUE(),FALSE())</f>
        <v>1</v>
      </c>
      <c r="L1019" s="58" t="str">
        <f>RIGHT(Player_1[[#This Row],[Date]],4)</f>
        <v>2017</v>
      </c>
      <c r="M1019" s="58" t="str">
        <f>LEFT(Player_1[[#This Row],[Date]],FIND("-",Player_1[[#This Row],[Date]],1)-1)</f>
        <v>7</v>
      </c>
      <c r="N1019" s="58" t="str">
        <f>MID(Player_1[[#This Row],[Date]],FIND("-",Player_1[[#This Row],[Date]],1)+1,3)</f>
        <v>Apr</v>
      </c>
      <c r="O1019" s="5">
        <f>DATEVALUE(Player_1[[#This Row],[Month]]&amp;" "&amp;Player_1[[#This Row],[Day]]&amp;", "&amp;Player_1[[#This Row],[Year]])</f>
        <v>42832</v>
      </c>
      <c r="P1019" s="58">
        <f>COUNTIFS(A:A,Player_1[[#This Row],[Tournament]],E:E,Player_1[[#This Row],[Round]])</f>
        <v>1</v>
      </c>
      <c r="Q1019" s="58" t="str">
        <f t="shared" si="15"/>
        <v>2017 22nd Annual Texas States Disc Golf Championship Presented By Cory's Bicycle Shop</v>
      </c>
      <c r="R1019" s="58">
        <f>SUMIFS('Player 2 Rounds'!F:F,'Player 2 Rounds'!Q:Q,Q1019,'Player 2 Rounds'!E:E,E1019)</f>
        <v>56</v>
      </c>
      <c r="S1019" s="58">
        <f>IF(AND(Player_1[[#This Row],[Opponent Score]]&gt;0,Player_1[[#This Row],[Opponent Score]]&gt;Player_1[[#This Row],[Score]],K:K=TRUE())=TRUE(),1,0)</f>
        <v>1</v>
      </c>
    </row>
    <row r="1020" spans="1:19" x14ac:dyDescent="0.25">
      <c r="A1020" s="58" t="s">
        <v>478</v>
      </c>
      <c r="B1020" s="58" t="s">
        <v>164</v>
      </c>
      <c r="C1020" s="58" t="s">
        <v>138</v>
      </c>
      <c r="D1020" s="58" t="s">
        <v>17</v>
      </c>
      <c r="E1020" s="58">
        <v>3</v>
      </c>
      <c r="F1020">
        <v>48</v>
      </c>
      <c r="G1020">
        <v>1088</v>
      </c>
      <c r="H1020" s="58" t="s">
        <v>11</v>
      </c>
      <c r="I1020" s="58" t="s">
        <v>11</v>
      </c>
      <c r="J1020" s="58" t="b">
        <f>IF(COUNTIFS('Player 2 Rounds'!A:A,Player_1[[#This Row],[Tournament]],'Player 2 Rounds'!C:C,Player_1[[#This Row],[Date]])&gt;0,TRUE(),FALSE())</f>
        <v>1</v>
      </c>
      <c r="K1020" s="58" t="b">
        <f>IF(COUNTIFS('Player 2 Rounds'!A:A,Player_1[[#This Row],[Tournament]],'Player 2 Rounds'!C:C,Player_1[[#This Row],[Date]],'Player 2 Rounds'!D:D,Player_1[[#This Row],[Division]])&gt;0,TRUE(),FALSE())</f>
        <v>1</v>
      </c>
      <c r="L1020" s="58" t="str">
        <f>RIGHT(Player_1[[#This Row],[Date]],4)</f>
        <v>2012</v>
      </c>
      <c r="M1020" s="58" t="str">
        <f>LEFT(Player_1[[#This Row],[Date]],FIND("-",Player_1[[#This Row],[Date]],1)-1)</f>
        <v>10</v>
      </c>
      <c r="N1020" s="58" t="str">
        <f>MID(Player_1[[#This Row],[Date]],FIND("-",Player_1[[#This Row],[Date]],1)+1,3)</f>
        <v>Nov</v>
      </c>
      <c r="O1020" s="5">
        <f>DATEVALUE(Player_1[[#This Row],[Month]]&amp;" "&amp;Player_1[[#This Row],[Day]]&amp;", "&amp;Player_1[[#This Row],[Year]])</f>
        <v>41223</v>
      </c>
      <c r="P1020" s="58">
        <f>COUNTIFS(A:A,Player_1[[#This Row],[Tournament]],E:E,Player_1[[#This Row],[Round]])</f>
        <v>1</v>
      </c>
      <c r="Q1020" s="58" t="str">
        <f t="shared" si="15"/>
        <v>2012 Fly Ink Open</v>
      </c>
      <c r="R1020" s="58">
        <f>SUMIFS('Player 2 Rounds'!F:F,'Player 2 Rounds'!Q:Q,Q1020,'Player 2 Rounds'!E:E,E1020)</f>
        <v>55</v>
      </c>
      <c r="S1020" s="58">
        <f>IF(AND(Player_1[[#This Row],[Opponent Score]]&gt;0,Player_1[[#This Row],[Opponent Score]]&gt;Player_1[[#This Row],[Score]],K:K=TRUE())=TRUE(),1,0)</f>
        <v>1</v>
      </c>
    </row>
    <row r="1021" spans="1:19" x14ac:dyDescent="0.25">
      <c r="A1021" s="58" t="s">
        <v>470</v>
      </c>
      <c r="B1021" s="58" t="s">
        <v>9</v>
      </c>
      <c r="C1021" s="58" t="s">
        <v>471</v>
      </c>
      <c r="D1021" s="58" t="s">
        <v>17</v>
      </c>
      <c r="E1021" s="58">
        <v>3</v>
      </c>
      <c r="F1021">
        <v>56</v>
      </c>
      <c r="G1021">
        <v>1024</v>
      </c>
      <c r="H1021" s="58" t="s">
        <v>11</v>
      </c>
      <c r="I1021" s="58" t="s">
        <v>11</v>
      </c>
      <c r="J1021" s="58" t="b">
        <f>IF(COUNTIFS('Player 2 Rounds'!A:A,Player_1[[#This Row],[Tournament]],'Player 2 Rounds'!C:C,Player_1[[#This Row],[Date]])&gt;0,TRUE(),FALSE())</f>
        <v>1</v>
      </c>
      <c r="K1021" s="58" t="b">
        <f>IF(COUNTIFS('Player 2 Rounds'!A:A,Player_1[[#This Row],[Tournament]],'Player 2 Rounds'!C:C,Player_1[[#This Row],[Date]],'Player 2 Rounds'!D:D,Player_1[[#This Row],[Division]])&gt;0,TRUE(),FALSE())</f>
        <v>1</v>
      </c>
      <c r="L1021" s="58" t="str">
        <f>RIGHT(Player_1[[#This Row],[Date]],4)</f>
        <v>2012</v>
      </c>
      <c r="M1021" s="58" t="str">
        <f>LEFT(Player_1[[#This Row],[Date]],FIND("-",Player_1[[#This Row],[Date]],1)-1)</f>
        <v>1</v>
      </c>
      <c r="N1021" s="58" t="str">
        <f>MID(Player_1[[#This Row],[Date]],FIND("-",Player_1[[#This Row],[Date]],1)+1,3)</f>
        <v>Dec</v>
      </c>
      <c r="O1021" s="5">
        <f>DATEVALUE(Player_1[[#This Row],[Month]]&amp;" "&amp;Player_1[[#This Row],[Day]]&amp;", "&amp;Player_1[[#This Row],[Year]])</f>
        <v>41244</v>
      </c>
      <c r="P1021" s="58">
        <f>COUNTIFS(A:A,Player_1[[#This Row],[Tournament]],E:E,Player_1[[#This Row],[Round]])</f>
        <v>1</v>
      </c>
      <c r="Q1021" s="58" t="str">
        <f t="shared" si="15"/>
        <v>2012 Charleston Classic</v>
      </c>
      <c r="R1021" s="58">
        <f>SUMIFS('Player 2 Rounds'!F:F,'Player 2 Rounds'!Q:Q,Q1021,'Player 2 Rounds'!E:E,E1021)</f>
        <v>64</v>
      </c>
      <c r="S1021" s="58">
        <f>IF(AND(Player_1[[#This Row],[Opponent Score]]&gt;0,Player_1[[#This Row],[Opponent Score]]&gt;Player_1[[#This Row],[Score]],K:K=TRUE())=TRUE(),1,0)</f>
        <v>1</v>
      </c>
    </row>
    <row r="1022" spans="1:19" x14ac:dyDescent="0.25">
      <c r="A1022" s="58" t="s">
        <v>109</v>
      </c>
      <c r="B1022" s="58" t="s">
        <v>58</v>
      </c>
      <c r="C1022" s="58" t="s">
        <v>110</v>
      </c>
      <c r="D1022" s="58" t="s">
        <v>17</v>
      </c>
      <c r="E1022" s="58">
        <v>3</v>
      </c>
      <c r="F1022">
        <v>74</v>
      </c>
      <c r="G1022">
        <v>1049</v>
      </c>
      <c r="H1022" s="58" t="s">
        <v>11</v>
      </c>
      <c r="I1022" s="58" t="s">
        <v>11</v>
      </c>
      <c r="J1022" s="58" t="b">
        <f>IF(COUNTIFS('Player 2 Rounds'!A:A,Player_1[[#This Row],[Tournament]],'Player 2 Rounds'!C:C,Player_1[[#This Row],[Date]])&gt;0,TRUE(),FALSE())</f>
        <v>1</v>
      </c>
      <c r="K1022" s="58" t="b">
        <f>IF(COUNTIFS('Player 2 Rounds'!A:A,Player_1[[#This Row],[Tournament]],'Player 2 Rounds'!C:C,Player_1[[#This Row],[Date]],'Player 2 Rounds'!D:D,Player_1[[#This Row],[Division]])&gt;0,TRUE(),FALSE())</f>
        <v>1</v>
      </c>
      <c r="L1022" s="58" t="str">
        <f>RIGHT(Player_1[[#This Row],[Date]],4)</f>
        <v>2012</v>
      </c>
      <c r="M1022" s="58" t="str">
        <f>LEFT(Player_1[[#This Row],[Date]],FIND("-",Player_1[[#This Row],[Date]],1)-1)</f>
        <v>18</v>
      </c>
      <c r="N1022" s="58" t="str">
        <f>MID(Player_1[[#This Row],[Date]],FIND("-",Player_1[[#This Row],[Date]],1)+1,3)</f>
        <v>May</v>
      </c>
      <c r="O1022" s="5">
        <f>DATEVALUE(Player_1[[#This Row],[Month]]&amp;" "&amp;Player_1[[#This Row],[Day]]&amp;", "&amp;Player_1[[#This Row],[Year]])</f>
        <v>41047</v>
      </c>
      <c r="P1022" s="58">
        <f>COUNTIFS(A:A,Player_1[[#This Row],[Tournament]],E:E,Player_1[[#This Row],[Round]])</f>
        <v>1</v>
      </c>
      <c r="Q1022" s="58" t="str">
        <f t="shared" si="15"/>
        <v>2012 27th Annual "Steady" Ed Memorial Masters Cup - presented by DGA</v>
      </c>
      <c r="R1022" s="58">
        <f>SUMIFS('Player 2 Rounds'!F:F,'Player 2 Rounds'!Q:Q,Q1022,'Player 2 Rounds'!E:E,E1022)</f>
        <v>68</v>
      </c>
      <c r="S1022" s="58">
        <f>IF(AND(Player_1[[#This Row],[Opponent Score]]&gt;0,Player_1[[#This Row],[Opponent Score]]&gt;Player_1[[#This Row],[Score]],K:K=TRUE())=TRUE(),1,0)</f>
        <v>0</v>
      </c>
    </row>
    <row r="1023" spans="1:19" x14ac:dyDescent="0.25">
      <c r="A1023" s="58" t="s">
        <v>474</v>
      </c>
      <c r="B1023" s="58" t="s">
        <v>14</v>
      </c>
      <c r="C1023" s="58" t="s">
        <v>475</v>
      </c>
      <c r="D1023" s="58" t="s">
        <v>17</v>
      </c>
      <c r="E1023" s="58">
        <v>3</v>
      </c>
      <c r="F1023">
        <v>49</v>
      </c>
      <c r="G1023">
        <v>1059</v>
      </c>
      <c r="H1023" s="58" t="s">
        <v>11</v>
      </c>
      <c r="I1023" s="58" t="s">
        <v>11</v>
      </c>
      <c r="J1023" s="58" t="b">
        <f>IF(COUNTIFS('Player 2 Rounds'!A:A,Player_1[[#This Row],[Tournament]],'Player 2 Rounds'!C:C,Player_1[[#This Row],[Date]])&gt;0,TRUE(),FALSE())</f>
        <v>1</v>
      </c>
      <c r="K1023" s="58" t="b">
        <f>IF(COUNTIFS('Player 2 Rounds'!A:A,Player_1[[#This Row],[Tournament]],'Player 2 Rounds'!C:C,Player_1[[#This Row],[Date]],'Player 2 Rounds'!D:D,Player_1[[#This Row],[Division]])&gt;0,TRUE(),FALSE())</f>
        <v>1</v>
      </c>
      <c r="L1023" s="58" t="str">
        <f>RIGHT(Player_1[[#This Row],[Date]],4)</f>
        <v>2012</v>
      </c>
      <c r="M1023" s="58" t="str">
        <f>LEFT(Player_1[[#This Row],[Date]],FIND("-",Player_1[[#This Row],[Date]],1)-1)</f>
        <v>17</v>
      </c>
      <c r="N1023" s="58" t="str">
        <f>MID(Player_1[[#This Row],[Date]],FIND("-",Player_1[[#This Row],[Date]],1)+1,3)</f>
        <v>Nov</v>
      </c>
      <c r="O1023" s="5">
        <f>DATEVALUE(Player_1[[#This Row],[Month]]&amp;" "&amp;Player_1[[#This Row],[Day]]&amp;", "&amp;Player_1[[#This Row],[Year]])</f>
        <v>41230</v>
      </c>
      <c r="P1023" s="58">
        <f>COUNTIFS(A:A,Player_1[[#This Row],[Tournament]],E:E,Player_1[[#This Row],[Round]])</f>
        <v>1</v>
      </c>
      <c r="Q1023" s="58" t="str">
        <f t="shared" si="15"/>
        <v>2012 MDGA Open</v>
      </c>
      <c r="R1023" s="58">
        <f>SUMIFS('Player 2 Rounds'!F:F,'Player 2 Rounds'!Q:Q,Q1023,'Player 2 Rounds'!E:E,E1023)</f>
        <v>54</v>
      </c>
      <c r="S1023" s="58">
        <f>IF(AND(Player_1[[#This Row],[Opponent Score]]&gt;0,Player_1[[#This Row],[Opponent Score]]&gt;Player_1[[#This Row],[Score]],K:K=TRUE())=TRUE(),1,0)</f>
        <v>1</v>
      </c>
    </row>
    <row r="1024" spans="1:19" x14ac:dyDescent="0.25">
      <c r="A1024" s="58" t="s">
        <v>779</v>
      </c>
      <c r="B1024" s="58" t="s">
        <v>14</v>
      </c>
      <c r="C1024" s="58" t="s">
        <v>780</v>
      </c>
      <c r="D1024" s="58" t="s">
        <v>17</v>
      </c>
      <c r="E1024" s="58">
        <v>3</v>
      </c>
      <c r="F1024">
        <v>54</v>
      </c>
      <c r="G1024">
        <v>1057</v>
      </c>
      <c r="H1024" s="58" t="s">
        <v>11</v>
      </c>
      <c r="I1024" s="58" t="s">
        <v>11</v>
      </c>
      <c r="J1024" s="58" t="b">
        <f>IF(COUNTIFS('Player 2 Rounds'!A:A,Player_1[[#This Row],[Tournament]],'Player 2 Rounds'!C:C,Player_1[[#This Row],[Date]])&gt;0,TRUE(),FALSE())</f>
        <v>0</v>
      </c>
      <c r="K1024" s="58" t="b">
        <f>IF(COUNTIFS('Player 2 Rounds'!A:A,Player_1[[#This Row],[Tournament]],'Player 2 Rounds'!C:C,Player_1[[#This Row],[Date]],'Player 2 Rounds'!D:D,Player_1[[#This Row],[Division]])&gt;0,TRUE(),FALSE())</f>
        <v>0</v>
      </c>
      <c r="L1024" s="58" t="str">
        <f>RIGHT(Player_1[[#This Row],[Date]],4)</f>
        <v>2017</v>
      </c>
      <c r="M1024" s="58" t="str">
        <f>LEFT(Player_1[[#This Row],[Date]],FIND("-",Player_1[[#This Row],[Date]],1)-1)</f>
        <v>13</v>
      </c>
      <c r="N1024" s="58" t="str">
        <f>MID(Player_1[[#This Row],[Date]],FIND("-",Player_1[[#This Row],[Date]],1)+1,3)</f>
        <v>Apr</v>
      </c>
      <c r="O1024" s="5">
        <f>DATEVALUE(Player_1[[#This Row],[Month]]&amp;" "&amp;Player_1[[#This Row],[Day]]&amp;", "&amp;Player_1[[#This Row],[Year]])</f>
        <v>42838</v>
      </c>
      <c r="P1024" s="58">
        <f>COUNTIFS(A:A,Player_1[[#This Row],[Tournament]],E:E,Player_1[[#This Row],[Round]])</f>
        <v>1</v>
      </c>
      <c r="Q1024" s="58" t="str">
        <f t="shared" si="15"/>
        <v>2017 Jonesboro Open - Disc Golf Pro Tour</v>
      </c>
      <c r="R1024" s="58">
        <f>SUMIFS('Player 2 Rounds'!F:F,'Player 2 Rounds'!Q:Q,Q1024,'Player 2 Rounds'!E:E,E1024)</f>
        <v>0</v>
      </c>
      <c r="S1024" s="58">
        <f>IF(AND(Player_1[[#This Row],[Opponent Score]]&gt;0,Player_1[[#This Row],[Opponent Score]]&gt;Player_1[[#This Row],[Score]],K:K=TRUE())=TRUE(),1,0)</f>
        <v>0</v>
      </c>
    </row>
    <row r="1025" spans="1:19" x14ac:dyDescent="0.25">
      <c r="A1025" s="58" t="s">
        <v>236</v>
      </c>
      <c r="B1025" s="58" t="s">
        <v>9</v>
      </c>
      <c r="C1025" s="58" t="s">
        <v>237</v>
      </c>
      <c r="D1025" s="58" t="s">
        <v>17</v>
      </c>
      <c r="E1025" s="58">
        <v>3</v>
      </c>
      <c r="F1025">
        <v>51</v>
      </c>
      <c r="G1025">
        <v>1010</v>
      </c>
      <c r="H1025" s="58" t="s">
        <v>11</v>
      </c>
      <c r="I1025" s="58" t="s">
        <v>11</v>
      </c>
      <c r="J1025" s="58" t="b">
        <f>IF(COUNTIFS('Player 2 Rounds'!A:A,Player_1[[#This Row],[Tournament]],'Player 2 Rounds'!C:C,Player_1[[#This Row],[Date]])&gt;0,TRUE(),FALSE())</f>
        <v>1</v>
      </c>
      <c r="K1025" s="58" t="b">
        <f>IF(COUNTIFS('Player 2 Rounds'!A:A,Player_1[[#This Row],[Tournament]],'Player 2 Rounds'!C:C,Player_1[[#This Row],[Date]],'Player 2 Rounds'!D:D,Player_1[[#This Row],[Division]])&gt;0,TRUE(),FALSE())</f>
        <v>1</v>
      </c>
      <c r="L1025" s="58" t="str">
        <f>RIGHT(Player_1[[#This Row],[Date]],4)</f>
        <v>2018</v>
      </c>
      <c r="M1025" s="58" t="str">
        <f>LEFT(Player_1[[#This Row],[Date]],FIND("-",Player_1[[#This Row],[Date]],1)-1)</f>
        <v>28</v>
      </c>
      <c r="N1025" s="58" t="str">
        <f>MID(Player_1[[#This Row],[Date]],FIND("-",Player_1[[#This Row],[Date]],1)+1,3)</f>
        <v>Feb</v>
      </c>
      <c r="O1025" s="5">
        <f>DATEVALUE(Player_1[[#This Row],[Month]]&amp;" "&amp;Player_1[[#This Row],[Day]]&amp;", "&amp;Player_1[[#This Row],[Year]])</f>
        <v>43159</v>
      </c>
      <c r="P1025" s="58">
        <f>COUNTIFS(A:A,Player_1[[#This Row],[Tournament]],E:E,Player_1[[#This Row],[Round]])</f>
        <v>3</v>
      </c>
      <c r="Q1025" s="58" t="str">
        <f t="shared" si="15"/>
        <v>2018 DGPT - Memorial Championship presented by Discraft</v>
      </c>
      <c r="R1025" s="58">
        <f>SUMIFS('Player 2 Rounds'!F:F,'Player 2 Rounds'!Q:Q,Q1025,'Player 2 Rounds'!E:E,E1025)</f>
        <v>50</v>
      </c>
      <c r="S1025" s="58">
        <f>IF(AND(Player_1[[#This Row],[Opponent Score]]&gt;0,Player_1[[#This Row],[Opponent Score]]&gt;Player_1[[#This Row],[Score]],K:K=TRUE())=TRUE(),1,0)</f>
        <v>0</v>
      </c>
    </row>
    <row r="1026" spans="1:19" x14ac:dyDescent="0.25">
      <c r="A1026" s="58" t="s">
        <v>234</v>
      </c>
      <c r="B1026" s="58" t="s">
        <v>58</v>
      </c>
      <c r="C1026" s="58" t="s">
        <v>235</v>
      </c>
      <c r="D1026" s="58" t="s">
        <v>17</v>
      </c>
      <c r="E1026" s="58">
        <v>3</v>
      </c>
      <c r="F1026">
        <v>54</v>
      </c>
      <c r="G1026">
        <v>1034</v>
      </c>
      <c r="H1026" s="58" t="s">
        <v>11</v>
      </c>
      <c r="I1026" s="58" t="s">
        <v>11</v>
      </c>
      <c r="J1026" s="58" t="b">
        <f>IF(COUNTIFS('Player 2 Rounds'!A:A,Player_1[[#This Row],[Tournament]],'Player 2 Rounds'!C:C,Player_1[[#This Row],[Date]])&gt;0,TRUE(),FALSE())</f>
        <v>1</v>
      </c>
      <c r="K1026" s="58" t="b">
        <f>IF(COUNTIFS('Player 2 Rounds'!A:A,Player_1[[#This Row],[Tournament]],'Player 2 Rounds'!C:C,Player_1[[#This Row],[Date]],'Player 2 Rounds'!D:D,Player_1[[#This Row],[Division]])&gt;0,TRUE(),FALSE())</f>
        <v>1</v>
      </c>
      <c r="L1026" s="58" t="str">
        <f>RIGHT(Player_1[[#This Row],[Date]],4)</f>
        <v>2018</v>
      </c>
      <c r="M1026" s="58" t="str">
        <f>LEFT(Player_1[[#This Row],[Date]],FIND("-",Player_1[[#This Row],[Date]],1)-1)</f>
        <v>22</v>
      </c>
      <c r="N1026" s="58" t="str">
        <f>MID(Player_1[[#This Row],[Date]],FIND("-",Player_1[[#This Row],[Date]],1)+1,3)</f>
        <v>Feb</v>
      </c>
      <c r="O1026" s="5">
        <f>DATEVALUE(Player_1[[#This Row],[Month]]&amp;" "&amp;Player_1[[#This Row],[Day]]&amp;", "&amp;Player_1[[#This Row],[Year]])</f>
        <v>43153</v>
      </c>
      <c r="P1026" s="58">
        <f>COUNTIFS(A:A,Player_1[[#This Row],[Tournament]],E:E,Player_1[[#This Row],[Round]])</f>
        <v>2</v>
      </c>
      <c r="Q1026" s="58" t="str">
        <f t="shared" ref="Q1026:Q1089" si="16">IF(ISERROR(FIND(L1026,A1026,1))=TRUE(),L1026&amp;" "&amp;A1026,A1026)</f>
        <v>2018 Las Vegas Challenge presented by Innova Champion Discs - National Tour</v>
      </c>
      <c r="R1026" s="58">
        <f>SUMIFS('Player 2 Rounds'!F:F,'Player 2 Rounds'!Q:Q,Q1026,'Player 2 Rounds'!E:E,E1026)</f>
        <v>51</v>
      </c>
      <c r="S1026" s="58">
        <f>IF(AND(Player_1[[#This Row],[Opponent Score]]&gt;0,Player_1[[#This Row],[Opponent Score]]&gt;Player_1[[#This Row],[Score]],K:K=TRUE())=TRUE(),1,0)</f>
        <v>0</v>
      </c>
    </row>
    <row r="1027" spans="1:19" x14ac:dyDescent="0.25">
      <c r="A1027" s="58" t="s">
        <v>246</v>
      </c>
      <c r="B1027" s="58" t="s">
        <v>9</v>
      </c>
      <c r="C1027" s="58" t="s">
        <v>247</v>
      </c>
      <c r="D1027" s="58" t="s">
        <v>17</v>
      </c>
      <c r="E1027" s="58">
        <v>3</v>
      </c>
      <c r="F1027">
        <v>55</v>
      </c>
      <c r="G1027">
        <v>1049</v>
      </c>
      <c r="H1027" s="58" t="s">
        <v>11</v>
      </c>
      <c r="I1027" s="58" t="s">
        <v>11</v>
      </c>
      <c r="J1027" s="58" t="b">
        <f>IF(COUNTIFS('Player 2 Rounds'!A:A,Player_1[[#This Row],[Tournament]],'Player 2 Rounds'!C:C,Player_1[[#This Row],[Date]])&gt;0,TRUE(),FALSE())</f>
        <v>1</v>
      </c>
      <c r="K1027" s="58" t="b">
        <f>IF(COUNTIFS('Player 2 Rounds'!A:A,Player_1[[#This Row],[Tournament]],'Player 2 Rounds'!C:C,Player_1[[#This Row],[Date]],'Player 2 Rounds'!D:D,Player_1[[#This Row],[Division]])&gt;0,TRUE(),FALSE())</f>
        <v>1</v>
      </c>
      <c r="L1027" s="58" t="str">
        <f>RIGHT(Player_1[[#This Row],[Date]],4)</f>
        <v>2017</v>
      </c>
      <c r="M1027" s="58" t="str">
        <f>LEFT(Player_1[[#This Row],[Date]],FIND("-",Player_1[[#This Row],[Date]],1)-1)</f>
        <v>12</v>
      </c>
      <c r="N1027" s="58" t="str">
        <f>MID(Player_1[[#This Row],[Date]],FIND("-",Player_1[[#This Row],[Date]],1)+1,3)</f>
        <v>May</v>
      </c>
      <c r="O1027" s="5">
        <f>DATEVALUE(Player_1[[#This Row],[Month]]&amp;" "&amp;Player_1[[#This Row],[Day]]&amp;", "&amp;Player_1[[#This Row],[Year]])</f>
        <v>42867</v>
      </c>
      <c r="P1027" s="58">
        <f>COUNTIFS(A:A,Player_1[[#This Row],[Tournament]],E:E,Player_1[[#This Row],[Round]])</f>
        <v>1</v>
      </c>
      <c r="Q1027" s="58" t="str">
        <f t="shared" si="16"/>
        <v>Konopiště Open 2017 - Disc Golf World Tour #2</v>
      </c>
      <c r="R1027" s="58">
        <f>SUMIFS('Player 2 Rounds'!F:F,'Player 2 Rounds'!Q:Q,Q1027,'Player 2 Rounds'!E:E,E1027)</f>
        <v>58</v>
      </c>
      <c r="S1027" s="58">
        <f>IF(AND(Player_1[[#This Row],[Opponent Score]]&gt;0,Player_1[[#This Row],[Opponent Score]]&gt;Player_1[[#This Row],[Score]],K:K=TRUE())=TRUE(),1,0)</f>
        <v>1</v>
      </c>
    </row>
    <row r="1028" spans="1:19" x14ac:dyDescent="0.25">
      <c r="A1028" s="58" t="s">
        <v>502</v>
      </c>
      <c r="B1028" s="58" t="s">
        <v>14</v>
      </c>
      <c r="C1028" s="58" t="s">
        <v>503</v>
      </c>
      <c r="D1028" s="58" t="s">
        <v>17</v>
      </c>
      <c r="E1028" s="58">
        <v>3</v>
      </c>
      <c r="F1028">
        <v>49</v>
      </c>
      <c r="G1028">
        <v>1036</v>
      </c>
      <c r="H1028" s="58" t="s">
        <v>11</v>
      </c>
      <c r="I1028" s="58" t="s">
        <v>11</v>
      </c>
      <c r="J1028" s="58" t="b">
        <f>IF(COUNTIFS('Player 2 Rounds'!A:A,Player_1[[#This Row],[Tournament]],'Player 2 Rounds'!C:C,Player_1[[#This Row],[Date]])&gt;0,TRUE(),FALSE())</f>
        <v>1</v>
      </c>
      <c r="K1028" s="58" t="b">
        <f>IF(COUNTIFS('Player 2 Rounds'!A:A,Player_1[[#This Row],[Tournament]],'Player 2 Rounds'!C:C,Player_1[[#This Row],[Date]],'Player 2 Rounds'!D:D,Player_1[[#This Row],[Division]])&gt;0,TRUE(),FALSE())</f>
        <v>1</v>
      </c>
      <c r="L1028" s="58" t="str">
        <f>RIGHT(Player_1[[#This Row],[Date]],4)</f>
        <v>2012</v>
      </c>
      <c r="M1028" s="58" t="str">
        <f>LEFT(Player_1[[#This Row],[Date]],FIND("-",Player_1[[#This Row],[Date]],1)-1)</f>
        <v>8</v>
      </c>
      <c r="N1028" s="58" t="str">
        <f>MID(Player_1[[#This Row],[Date]],FIND("-",Player_1[[#This Row],[Date]],1)+1,3)</f>
        <v>Dec</v>
      </c>
      <c r="O1028" s="5">
        <f>DATEVALUE(Player_1[[#This Row],[Month]]&amp;" "&amp;Player_1[[#This Row],[Day]]&amp;", "&amp;Player_1[[#This Row],[Year]])</f>
        <v>41251</v>
      </c>
      <c r="P1028" s="58">
        <f>COUNTIFS(A:A,Player_1[[#This Row],[Tournament]],E:E,Player_1[[#This Row],[Round]])</f>
        <v>1</v>
      </c>
      <c r="Q1028" s="58" t="str">
        <f t="shared" si="16"/>
        <v>2012 Chain Hawk Open</v>
      </c>
      <c r="R1028" s="58">
        <f>SUMIFS('Player 2 Rounds'!F:F,'Player 2 Rounds'!Q:Q,Q1028,'Player 2 Rounds'!E:E,E1028)</f>
        <v>48</v>
      </c>
      <c r="S1028" s="58">
        <f>IF(AND(Player_1[[#This Row],[Opponent Score]]&gt;0,Player_1[[#This Row],[Opponent Score]]&gt;Player_1[[#This Row],[Score]],K:K=TRUE())=TRUE(),1,0)</f>
        <v>0</v>
      </c>
    </row>
    <row r="1029" spans="1:19" x14ac:dyDescent="0.25">
      <c r="A1029" s="58" t="s">
        <v>775</v>
      </c>
      <c r="B1029" s="58" t="s">
        <v>9</v>
      </c>
      <c r="C1029" s="58" t="s">
        <v>217</v>
      </c>
      <c r="D1029" s="58" t="s">
        <v>17</v>
      </c>
      <c r="E1029" s="58">
        <v>3</v>
      </c>
      <c r="F1029">
        <v>51</v>
      </c>
      <c r="G1029">
        <v>1046</v>
      </c>
      <c r="H1029" s="58" t="s">
        <v>11</v>
      </c>
      <c r="I1029" s="58" t="s">
        <v>11</v>
      </c>
      <c r="J1029" s="58" t="b">
        <f>IF(COUNTIFS('Player 2 Rounds'!A:A,Player_1[[#This Row],[Tournament]],'Player 2 Rounds'!C:C,Player_1[[#This Row],[Date]])&gt;0,TRUE(),FALSE())</f>
        <v>0</v>
      </c>
      <c r="K1029" s="58" t="b">
        <f>IF(COUNTIFS('Player 2 Rounds'!A:A,Player_1[[#This Row],[Tournament]],'Player 2 Rounds'!C:C,Player_1[[#This Row],[Date]],'Player 2 Rounds'!D:D,Player_1[[#This Row],[Division]])&gt;0,TRUE(),FALSE())</f>
        <v>0</v>
      </c>
      <c r="L1029" s="58" t="str">
        <f>RIGHT(Player_1[[#This Row],[Date]],4)</f>
        <v>2018</v>
      </c>
      <c r="M1029" s="58" t="str">
        <f>LEFT(Player_1[[#This Row],[Date]],FIND("-",Player_1[[#This Row],[Date]],1)-1)</f>
        <v>23</v>
      </c>
      <c r="N1029" s="58" t="str">
        <f>MID(Player_1[[#This Row],[Date]],FIND("-",Player_1[[#This Row],[Date]],1)+1,3)</f>
        <v>Mar</v>
      </c>
      <c r="O1029" s="5">
        <f>DATEVALUE(Player_1[[#This Row],[Month]]&amp;" "&amp;Player_1[[#This Row],[Day]]&amp;", "&amp;Player_1[[#This Row],[Year]])</f>
        <v>43182</v>
      </c>
      <c r="P1029" s="58">
        <f>COUNTIFS(A:A,Player_1[[#This Row],[Tournament]],E:E,Player_1[[#This Row],[Round]])</f>
        <v>1</v>
      </c>
      <c r="Q1029" s="58" t="str">
        <f t="shared" si="16"/>
        <v>2018 The Open at Flat Creek presented by Discraft</v>
      </c>
      <c r="R1029" s="58">
        <f>SUMIFS('Player 2 Rounds'!F:F,'Player 2 Rounds'!Q:Q,Q1029,'Player 2 Rounds'!E:E,E1029)</f>
        <v>0</v>
      </c>
      <c r="S1029" s="58">
        <f>IF(AND(Player_1[[#This Row],[Opponent Score]]&gt;0,Player_1[[#This Row],[Opponent Score]]&gt;Player_1[[#This Row],[Score]],K:K=TRUE())=TRUE(),1,0)</f>
        <v>0</v>
      </c>
    </row>
    <row r="1030" spans="1:19" x14ac:dyDescent="0.25">
      <c r="A1030" s="58" t="s">
        <v>460</v>
      </c>
      <c r="B1030" s="58" t="s">
        <v>9</v>
      </c>
      <c r="C1030" s="58" t="s">
        <v>461</v>
      </c>
      <c r="D1030" s="58" t="s">
        <v>17</v>
      </c>
      <c r="E1030" s="58">
        <v>3</v>
      </c>
      <c r="F1030">
        <v>47</v>
      </c>
      <c r="G1030">
        <v>1019</v>
      </c>
      <c r="H1030" s="58" t="s">
        <v>11</v>
      </c>
      <c r="I1030" s="58" t="s">
        <v>11</v>
      </c>
      <c r="J1030" s="58" t="b">
        <f>IF(COUNTIFS('Player 2 Rounds'!A:A,Player_1[[#This Row],[Tournament]],'Player 2 Rounds'!C:C,Player_1[[#This Row],[Date]])&gt;0,TRUE(),FALSE())</f>
        <v>1</v>
      </c>
      <c r="K1030" s="58" t="b">
        <f>IF(COUNTIFS('Player 2 Rounds'!A:A,Player_1[[#This Row],[Tournament]],'Player 2 Rounds'!C:C,Player_1[[#This Row],[Date]],'Player 2 Rounds'!D:D,Player_1[[#This Row],[Division]])&gt;0,TRUE(),FALSE())</f>
        <v>1</v>
      </c>
      <c r="L1030" s="58" t="str">
        <f>RIGHT(Player_1[[#This Row],[Date]],4)</f>
        <v>2012</v>
      </c>
      <c r="M1030" s="58" t="str">
        <f>LEFT(Player_1[[#This Row],[Date]],FIND("-",Player_1[[#This Row],[Date]],1)-1)</f>
        <v>27</v>
      </c>
      <c r="N1030" s="58" t="str">
        <f>MID(Player_1[[#This Row],[Date]],FIND("-",Player_1[[#This Row],[Date]],1)+1,3)</f>
        <v>Oct</v>
      </c>
      <c r="O1030" s="5">
        <f>DATEVALUE(Player_1[[#This Row],[Month]]&amp;" "&amp;Player_1[[#This Row],[Day]]&amp;", "&amp;Player_1[[#This Row],[Year]])</f>
        <v>41209</v>
      </c>
      <c r="P1030" s="58">
        <f>COUNTIFS(A:A,Player_1[[#This Row],[Tournament]],E:E,Player_1[[#This Row],[Round]])</f>
        <v>1</v>
      </c>
      <c r="Q1030" s="58" t="str">
        <f t="shared" si="16"/>
        <v>2012 Oklahoma Open- Presented by Dynamic Discs &amp; TDSA - Pro &amp; Adv</v>
      </c>
      <c r="R1030" s="58">
        <f>SUMIFS('Player 2 Rounds'!F:F,'Player 2 Rounds'!Q:Q,Q1030,'Player 2 Rounds'!E:E,E1030)</f>
        <v>46</v>
      </c>
      <c r="S1030" s="58">
        <f>IF(AND(Player_1[[#This Row],[Opponent Score]]&gt;0,Player_1[[#This Row],[Opponent Score]]&gt;Player_1[[#This Row],[Score]],K:K=TRUE())=TRUE(),1,0)</f>
        <v>0</v>
      </c>
    </row>
    <row r="1031" spans="1:19" x14ac:dyDescent="0.25">
      <c r="A1031" s="58" t="s">
        <v>218</v>
      </c>
      <c r="B1031" s="58" t="s">
        <v>9</v>
      </c>
      <c r="C1031" s="58" t="s">
        <v>219</v>
      </c>
      <c r="D1031" s="58" t="s">
        <v>17</v>
      </c>
      <c r="E1031" s="58">
        <v>3</v>
      </c>
      <c r="F1031">
        <v>59</v>
      </c>
      <c r="G1031">
        <v>1018</v>
      </c>
      <c r="H1031" s="58" t="s">
        <v>11</v>
      </c>
      <c r="I1031" s="58" t="s">
        <v>11</v>
      </c>
      <c r="J1031" s="58" t="b">
        <f>IF(COUNTIFS('Player 2 Rounds'!A:A,Player_1[[#This Row],[Tournament]],'Player 2 Rounds'!C:C,Player_1[[#This Row],[Date]])&gt;0,TRUE(),FALSE())</f>
        <v>1</v>
      </c>
      <c r="K1031" s="58" t="b">
        <f>IF(COUNTIFS('Player 2 Rounds'!A:A,Player_1[[#This Row],[Tournament]],'Player 2 Rounds'!C:C,Player_1[[#This Row],[Date]],'Player 2 Rounds'!D:D,Player_1[[#This Row],[Division]])&gt;0,TRUE(),FALSE())</f>
        <v>1</v>
      </c>
      <c r="L1031" s="58" t="str">
        <f>RIGHT(Player_1[[#This Row],[Date]],4)</f>
        <v>2018</v>
      </c>
      <c r="M1031" s="58" t="str">
        <f>LEFT(Player_1[[#This Row],[Date]],FIND("-",Player_1[[#This Row],[Date]],1)-1)</f>
        <v>15</v>
      </c>
      <c r="N1031" s="58" t="str">
        <f>MID(Player_1[[#This Row],[Date]],FIND("-",Player_1[[#This Row],[Date]],1)+1,3)</f>
        <v>Mar</v>
      </c>
      <c r="O1031" s="5">
        <f>DATEVALUE(Player_1[[#This Row],[Month]]&amp;" "&amp;Player_1[[#This Row],[Day]]&amp;", "&amp;Player_1[[#This Row],[Year]])</f>
        <v>43174</v>
      </c>
      <c r="P1031" s="58">
        <f>COUNTIFS(A:A,Player_1[[#This Row],[Tournament]],E:E,Player_1[[#This Row],[Round]])</f>
        <v>3</v>
      </c>
      <c r="Q1031" s="58" t="str">
        <f t="shared" si="16"/>
        <v>2018 DGPT - Waco Annual Charity Open presented by Dynamic Discs</v>
      </c>
      <c r="R1031" s="58">
        <f>SUMIFS('Player 2 Rounds'!F:F,'Player 2 Rounds'!Q:Q,Q1031,'Player 2 Rounds'!E:E,E1031)</f>
        <v>59</v>
      </c>
      <c r="S1031" s="58">
        <f>IF(AND(Player_1[[#This Row],[Opponent Score]]&gt;0,Player_1[[#This Row],[Opponent Score]]&gt;Player_1[[#This Row],[Score]],K:K=TRUE())=TRUE(),1,0)</f>
        <v>0</v>
      </c>
    </row>
    <row r="1032" spans="1:19" x14ac:dyDescent="0.25">
      <c r="A1032" s="58" t="s">
        <v>476</v>
      </c>
      <c r="B1032" s="58" t="s">
        <v>9</v>
      </c>
      <c r="C1032" s="58" t="s">
        <v>477</v>
      </c>
      <c r="D1032" s="58" t="s">
        <v>17</v>
      </c>
      <c r="E1032" s="58">
        <v>3</v>
      </c>
      <c r="F1032">
        <v>66</v>
      </c>
      <c r="G1032">
        <v>1058</v>
      </c>
      <c r="H1032" s="58" t="s">
        <v>11</v>
      </c>
      <c r="I1032" s="58" t="s">
        <v>11</v>
      </c>
      <c r="J1032" s="58" t="b">
        <f>IF(COUNTIFS('Player 2 Rounds'!A:A,Player_1[[#This Row],[Tournament]],'Player 2 Rounds'!C:C,Player_1[[#This Row],[Date]])&gt;0,TRUE(),FALSE())</f>
        <v>1</v>
      </c>
      <c r="K1032" s="58" t="b">
        <f>IF(COUNTIFS('Player 2 Rounds'!A:A,Player_1[[#This Row],[Tournament]],'Player 2 Rounds'!C:C,Player_1[[#This Row],[Date]],'Player 2 Rounds'!D:D,Player_1[[#This Row],[Division]])&gt;0,TRUE(),FALSE())</f>
        <v>1</v>
      </c>
      <c r="L1032" s="58" t="str">
        <f>RIGHT(Player_1[[#This Row],[Date]],4)</f>
        <v>2012</v>
      </c>
      <c r="M1032" s="58" t="str">
        <f>LEFT(Player_1[[#This Row],[Date]],FIND("-",Player_1[[#This Row],[Date]],1)-1)</f>
        <v>3</v>
      </c>
      <c r="N1032" s="58" t="str">
        <f>MID(Player_1[[#This Row],[Date]],FIND("-",Player_1[[#This Row],[Date]],1)+1,3)</f>
        <v>Nov</v>
      </c>
      <c r="O1032" s="5">
        <f>DATEVALUE(Player_1[[#This Row],[Month]]&amp;" "&amp;Player_1[[#This Row],[Day]]&amp;", "&amp;Player_1[[#This Row],[Year]])</f>
        <v>41216</v>
      </c>
      <c r="P1032" s="58">
        <f>COUNTIFS(A:A,Player_1[[#This Row],[Tournament]],E:E,Player_1[[#This Row],[Round]])</f>
        <v>1</v>
      </c>
      <c r="Q1032" s="58" t="str">
        <f t="shared" si="16"/>
        <v>2012 22nd Veterans Park Open</v>
      </c>
      <c r="R1032" s="58">
        <f>SUMIFS('Player 2 Rounds'!F:F,'Player 2 Rounds'!Q:Q,Q1032,'Player 2 Rounds'!E:E,E1032)</f>
        <v>74</v>
      </c>
      <c r="S1032" s="58">
        <f>IF(AND(Player_1[[#This Row],[Opponent Score]]&gt;0,Player_1[[#This Row],[Opponent Score]]&gt;Player_1[[#This Row],[Score]],K:K=TRUE())=TRUE(),1,0)</f>
        <v>1</v>
      </c>
    </row>
    <row r="1033" spans="1:19" x14ac:dyDescent="0.25">
      <c r="A1033" s="58" t="s">
        <v>147</v>
      </c>
      <c r="B1033" s="58" t="s">
        <v>13</v>
      </c>
      <c r="C1033" s="58" t="s">
        <v>148</v>
      </c>
      <c r="D1033" s="58" t="s">
        <v>17</v>
      </c>
      <c r="E1033" s="58">
        <v>4</v>
      </c>
      <c r="F1033">
        <v>57</v>
      </c>
      <c r="G1033">
        <v>1056</v>
      </c>
      <c r="H1033" s="58" t="s">
        <v>11</v>
      </c>
      <c r="I1033" s="58" t="s">
        <v>11</v>
      </c>
      <c r="J1033" s="58" t="b">
        <f>IF(COUNTIFS('Player 2 Rounds'!A:A,Player_1[[#This Row],[Tournament]],'Player 2 Rounds'!C:C,Player_1[[#This Row],[Date]])&gt;0,TRUE(),FALSE())</f>
        <v>1</v>
      </c>
      <c r="K1033" s="58" t="b">
        <f>IF(COUNTIFS('Player 2 Rounds'!A:A,Player_1[[#This Row],[Tournament]],'Player 2 Rounds'!C:C,Player_1[[#This Row],[Date]],'Player 2 Rounds'!D:D,Player_1[[#This Row],[Division]])&gt;0,TRUE(),FALSE())</f>
        <v>1</v>
      </c>
      <c r="L1033" s="58" t="str">
        <f>RIGHT(Player_1[[#This Row],[Date]],4)</f>
        <v>2012</v>
      </c>
      <c r="M1033" s="58" t="str">
        <f>LEFT(Player_1[[#This Row],[Date]],FIND("-",Player_1[[#This Row],[Date]],1)-1)</f>
        <v>14</v>
      </c>
      <c r="N1033" s="58" t="str">
        <f>MID(Player_1[[#This Row],[Date]],FIND("-",Player_1[[#This Row],[Date]],1)+1,3)</f>
        <v>Jul</v>
      </c>
      <c r="O1033" s="5">
        <f>DATEVALUE(Player_1[[#This Row],[Month]]&amp;" "&amp;Player_1[[#This Row],[Day]]&amp;", "&amp;Player_1[[#This Row],[Year]])</f>
        <v>41104</v>
      </c>
      <c r="P1033" s="58">
        <f>COUNTIFS(A:A,Player_1[[#This Row],[Tournament]],E:E,Player_1[[#This Row],[Round]])</f>
        <v>1</v>
      </c>
      <c r="Q1033" s="58" t="str">
        <f t="shared" si="16"/>
        <v>2012 PDGA Professional Disc Golf World Championships</v>
      </c>
      <c r="R1033" s="58">
        <f>SUMIFS('Player 2 Rounds'!F:F,'Player 2 Rounds'!Q:Q,Q1033,'Player 2 Rounds'!E:E,E1033)</f>
        <v>56</v>
      </c>
      <c r="S1033" s="58">
        <f>IF(AND(Player_1[[#This Row],[Opponent Score]]&gt;0,Player_1[[#This Row],[Opponent Score]]&gt;Player_1[[#This Row],[Score]],K:K=TRUE())=TRUE(),1,0)</f>
        <v>0</v>
      </c>
    </row>
    <row r="1034" spans="1:19" x14ac:dyDescent="0.25">
      <c r="A1034" s="58" t="s">
        <v>240</v>
      </c>
      <c r="B1034" s="58" t="s">
        <v>58</v>
      </c>
      <c r="C1034" s="58" t="s">
        <v>506</v>
      </c>
      <c r="D1034" s="58" t="s">
        <v>17</v>
      </c>
      <c r="E1034" s="58">
        <v>4</v>
      </c>
      <c r="F1034">
        <v>60</v>
      </c>
      <c r="G1034">
        <v>1032</v>
      </c>
      <c r="H1034" s="58" t="s">
        <v>11</v>
      </c>
      <c r="I1034" s="58" t="s">
        <v>11</v>
      </c>
      <c r="J1034" s="58" t="b">
        <f>IF(COUNTIFS('Player 2 Rounds'!A:A,Player_1[[#This Row],[Tournament]],'Player 2 Rounds'!C:C,Player_1[[#This Row],[Date]])&gt;0,TRUE(),FALSE())</f>
        <v>1</v>
      </c>
      <c r="K1034" s="58" t="b">
        <f>IF(COUNTIFS('Player 2 Rounds'!A:A,Player_1[[#This Row],[Tournament]],'Player 2 Rounds'!C:C,Player_1[[#This Row],[Date]],'Player 2 Rounds'!D:D,Player_1[[#This Row],[Division]])&gt;0,TRUE(),FALSE())</f>
        <v>1</v>
      </c>
      <c r="L1034" s="58" t="str">
        <f>RIGHT(Player_1[[#This Row],[Date]],4)</f>
        <v>2015</v>
      </c>
      <c r="M1034" s="58" t="str">
        <f>LEFT(Player_1[[#This Row],[Date]],FIND("-",Player_1[[#This Row],[Date]],1)-1)</f>
        <v>21</v>
      </c>
      <c r="N1034" s="58" t="str">
        <f>MID(Player_1[[#This Row],[Date]],FIND("-",Player_1[[#This Row],[Date]],1)+1,3)</f>
        <v>Aug</v>
      </c>
      <c r="O1034" s="5">
        <f>DATEVALUE(Player_1[[#This Row],[Month]]&amp;" "&amp;Player_1[[#This Row],[Day]]&amp;", "&amp;Player_1[[#This Row],[Year]])</f>
        <v>42237</v>
      </c>
      <c r="P1034" s="58">
        <f>COUNTIFS(A:A,Player_1[[#This Row],[Tournament]],E:E,Player_1[[#This Row],[Round]])</f>
        <v>1</v>
      </c>
      <c r="Q1034" s="58" t="str">
        <f t="shared" si="16"/>
        <v>2015 Ledgestone Insurance Open presented by Discraft</v>
      </c>
      <c r="R1034" s="58">
        <f>SUMIFS('Player 2 Rounds'!F:F,'Player 2 Rounds'!Q:Q,Q1034,'Player 2 Rounds'!E:E,E1034)</f>
        <v>51</v>
      </c>
      <c r="S1034" s="58">
        <f>IF(AND(Player_1[[#This Row],[Opponent Score]]&gt;0,Player_1[[#This Row],[Opponent Score]]&gt;Player_1[[#This Row],[Score]],K:K=TRUE())=TRUE(),1,0)</f>
        <v>0</v>
      </c>
    </row>
    <row r="1035" spans="1:19" x14ac:dyDescent="0.25">
      <c r="A1035" s="58" t="s">
        <v>89</v>
      </c>
      <c r="B1035" s="58" t="s">
        <v>14</v>
      </c>
      <c r="C1035" s="58" t="s">
        <v>117</v>
      </c>
      <c r="D1035" s="58" t="s">
        <v>17</v>
      </c>
      <c r="E1035" s="58">
        <v>4</v>
      </c>
      <c r="F1035">
        <v>63</v>
      </c>
      <c r="G1035">
        <v>981</v>
      </c>
      <c r="H1035" s="58" t="s">
        <v>11</v>
      </c>
      <c r="I1035" s="58" t="s">
        <v>11</v>
      </c>
      <c r="J1035" s="58" t="b">
        <f>IF(COUNTIFS('Player 2 Rounds'!A:A,Player_1[[#This Row],[Tournament]],'Player 2 Rounds'!C:C,Player_1[[#This Row],[Date]])&gt;0,TRUE(),FALSE())</f>
        <v>1</v>
      </c>
      <c r="K1035" s="58" t="b">
        <f>IF(COUNTIFS('Player 2 Rounds'!A:A,Player_1[[#This Row],[Tournament]],'Player 2 Rounds'!C:C,Player_1[[#This Row],[Date]],'Player 2 Rounds'!D:D,Player_1[[#This Row],[Division]])&gt;0,TRUE(),FALSE())</f>
        <v>1</v>
      </c>
      <c r="L1035" s="58" t="str">
        <f>RIGHT(Player_1[[#This Row],[Date]],4)</f>
        <v>2011</v>
      </c>
      <c r="M1035" s="58" t="str">
        <f>LEFT(Player_1[[#This Row],[Date]],FIND("-",Player_1[[#This Row],[Date]],1)-1)</f>
        <v>12</v>
      </c>
      <c r="N1035" s="58" t="str">
        <f>MID(Player_1[[#This Row],[Date]],FIND("-",Player_1[[#This Row],[Date]],1)+1,3)</f>
        <v>Nov</v>
      </c>
      <c r="O1035" s="5">
        <f>DATEVALUE(Player_1[[#This Row],[Month]]&amp;" "&amp;Player_1[[#This Row],[Day]]&amp;", "&amp;Player_1[[#This Row],[Year]])</f>
        <v>40859</v>
      </c>
      <c r="P1035" s="58">
        <f>COUNTIFS(A:A,Player_1[[#This Row],[Tournament]],E:E,Player_1[[#This Row],[Round]])</f>
        <v>1</v>
      </c>
      <c r="Q1035" s="58" t="str">
        <f t="shared" si="16"/>
        <v>2011 Moccasin Lake Open</v>
      </c>
      <c r="R1035" s="58">
        <f>SUMIFS('Player 2 Rounds'!F:F,'Player 2 Rounds'!Q:Q,Q1035,'Player 2 Rounds'!E:E,E1035)</f>
        <v>55</v>
      </c>
      <c r="S1035" s="58">
        <f>IF(AND(Player_1[[#This Row],[Opponent Score]]&gt;0,Player_1[[#This Row],[Opponent Score]]&gt;Player_1[[#This Row],[Score]],K:K=TRUE())=TRUE(),1,0)</f>
        <v>0</v>
      </c>
    </row>
    <row r="1036" spans="1:19" x14ac:dyDescent="0.25">
      <c r="A1036" s="58" t="s">
        <v>543</v>
      </c>
      <c r="B1036" s="58" t="s">
        <v>13</v>
      </c>
      <c r="C1036" s="58" t="s">
        <v>544</v>
      </c>
      <c r="D1036" s="58" t="s">
        <v>17</v>
      </c>
      <c r="E1036" s="58">
        <v>4</v>
      </c>
      <c r="F1036">
        <v>57</v>
      </c>
      <c r="G1036">
        <v>1052</v>
      </c>
      <c r="H1036" s="58" t="s">
        <v>11</v>
      </c>
      <c r="I1036" s="58" t="s">
        <v>11</v>
      </c>
      <c r="J1036" s="58" t="b">
        <f>IF(COUNTIFS('Player 2 Rounds'!A:A,Player_1[[#This Row],[Tournament]],'Player 2 Rounds'!C:C,Player_1[[#This Row],[Date]])&gt;0,TRUE(),FALSE())</f>
        <v>1</v>
      </c>
      <c r="K1036" s="58" t="b">
        <f>IF(COUNTIFS('Player 2 Rounds'!A:A,Player_1[[#This Row],[Tournament]],'Player 2 Rounds'!C:C,Player_1[[#This Row],[Date]],'Player 2 Rounds'!D:D,Player_1[[#This Row],[Division]])&gt;0,TRUE(),FALSE())</f>
        <v>1</v>
      </c>
      <c r="L1036" s="58" t="str">
        <f>RIGHT(Player_1[[#This Row],[Date]],4)</f>
        <v>2021</v>
      </c>
      <c r="M1036" s="58" t="str">
        <f>LEFT(Player_1[[#This Row],[Date]],FIND("-",Player_1[[#This Row],[Date]],1)-1)</f>
        <v>22</v>
      </c>
      <c r="N1036" s="58" t="str">
        <f>MID(Player_1[[#This Row],[Date]],FIND("-",Player_1[[#This Row],[Date]],1)+1,3)</f>
        <v>Jun</v>
      </c>
      <c r="O1036" s="5">
        <f>DATEVALUE(Player_1[[#This Row],[Month]]&amp;" "&amp;Player_1[[#This Row],[Day]]&amp;", "&amp;Player_1[[#This Row],[Year]])</f>
        <v>44369</v>
      </c>
      <c r="P1036" s="58">
        <f>COUNTIFS(A:A,Player_1[[#This Row],[Tournament]],E:E,Player_1[[#This Row],[Round]])</f>
        <v>1</v>
      </c>
      <c r="Q1036" s="58" t="str">
        <f t="shared" si="16"/>
        <v>2021 PDGA Professional Disc Golf World Championships Presented by Grip6</v>
      </c>
      <c r="R1036" s="58">
        <f>SUMIFS('Player 2 Rounds'!F:F,'Player 2 Rounds'!Q:Q,Q1036,'Player 2 Rounds'!E:E,E1036)</f>
        <v>53</v>
      </c>
      <c r="S1036" s="58">
        <f>IF(AND(Player_1[[#This Row],[Opponent Score]]&gt;0,Player_1[[#This Row],[Opponent Score]]&gt;Player_1[[#This Row],[Score]],K:K=TRUE())=TRUE(),1,0)</f>
        <v>0</v>
      </c>
    </row>
    <row r="1037" spans="1:19" x14ac:dyDescent="0.25">
      <c r="A1037" s="58" t="s">
        <v>980</v>
      </c>
      <c r="B1037" s="58" t="s">
        <v>14</v>
      </c>
      <c r="C1037" s="58" t="s">
        <v>981</v>
      </c>
      <c r="D1037" s="58" t="s">
        <v>17</v>
      </c>
      <c r="E1037" s="58">
        <v>4</v>
      </c>
      <c r="F1037">
        <v>66</v>
      </c>
      <c r="G1037">
        <v>999</v>
      </c>
      <c r="H1037" s="58" t="s">
        <v>11</v>
      </c>
      <c r="I1037" s="58" t="s">
        <v>11</v>
      </c>
      <c r="J1037" s="58" t="b">
        <f>IF(COUNTIFS('Player 2 Rounds'!A:A,Player_1[[#This Row],[Tournament]],'Player 2 Rounds'!C:C,Player_1[[#This Row],[Date]])&gt;0,TRUE(),FALSE())</f>
        <v>0</v>
      </c>
      <c r="K1037" s="58" t="b">
        <f>IF(COUNTIFS('Player 2 Rounds'!A:A,Player_1[[#This Row],[Tournament]],'Player 2 Rounds'!C:C,Player_1[[#This Row],[Date]],'Player 2 Rounds'!D:D,Player_1[[#This Row],[Division]])&gt;0,TRUE(),FALSE())</f>
        <v>0</v>
      </c>
      <c r="L1037" s="58" t="str">
        <f>RIGHT(Player_1[[#This Row],[Date]],4)</f>
        <v>2010</v>
      </c>
      <c r="M1037" s="58" t="str">
        <f>LEFT(Player_1[[#This Row],[Date]],FIND("-",Player_1[[#This Row],[Date]],1)-1)</f>
        <v>15</v>
      </c>
      <c r="N1037" s="58" t="str">
        <f>MID(Player_1[[#This Row],[Date]],FIND("-",Player_1[[#This Row],[Date]],1)+1,3)</f>
        <v>May</v>
      </c>
      <c r="O1037" s="5">
        <f>DATEVALUE(Player_1[[#This Row],[Month]]&amp;" "&amp;Player_1[[#This Row],[Day]]&amp;", "&amp;Player_1[[#This Row],[Year]])</f>
        <v>40313</v>
      </c>
      <c r="P1037" s="58">
        <f>COUNTIFS(A:A,Player_1[[#This Row],[Tournament]],E:E,Player_1[[#This Row],[Round]])</f>
        <v>1</v>
      </c>
      <c r="Q1037" s="58" t="str">
        <f t="shared" si="16"/>
        <v>2010 19th Annual Hall of Chains Classic sponsored by Quonset Hut</v>
      </c>
      <c r="R1037" s="58">
        <f>SUMIFS('Player 2 Rounds'!F:F,'Player 2 Rounds'!Q:Q,Q1037,'Player 2 Rounds'!E:E,E1037)</f>
        <v>0</v>
      </c>
      <c r="S1037" s="58">
        <f>IF(AND(Player_1[[#This Row],[Opponent Score]]&gt;0,Player_1[[#This Row],[Opponent Score]]&gt;Player_1[[#This Row],[Score]],K:K=TRUE())=TRUE(),1,0)</f>
        <v>0</v>
      </c>
    </row>
    <row r="1038" spans="1:19" x14ac:dyDescent="0.25">
      <c r="A1038" s="58" t="s">
        <v>835</v>
      </c>
      <c r="B1038" s="58" t="s">
        <v>14</v>
      </c>
      <c r="C1038" s="58" t="s">
        <v>215</v>
      </c>
      <c r="D1038" s="58" t="s">
        <v>17</v>
      </c>
      <c r="E1038" s="58">
        <v>4</v>
      </c>
      <c r="F1038">
        <v>46</v>
      </c>
      <c r="G1038">
        <v>1019</v>
      </c>
      <c r="H1038" s="58" t="s">
        <v>11</v>
      </c>
      <c r="I1038" s="58" t="s">
        <v>11</v>
      </c>
      <c r="J1038" s="58" t="b">
        <f>IF(COUNTIFS('Player 2 Rounds'!A:A,Player_1[[#This Row],[Tournament]],'Player 2 Rounds'!C:C,Player_1[[#This Row],[Date]])&gt;0,TRUE(),FALSE())</f>
        <v>0</v>
      </c>
      <c r="K1038" s="58" t="b">
        <f>IF(COUNTIFS('Player 2 Rounds'!A:A,Player_1[[#This Row],[Tournament]],'Player 2 Rounds'!C:C,Player_1[[#This Row],[Date]],'Player 2 Rounds'!D:D,Player_1[[#This Row],[Division]])&gt;0,TRUE(),FALSE())</f>
        <v>0</v>
      </c>
      <c r="L1038" s="58" t="str">
        <f>RIGHT(Player_1[[#This Row],[Date]],4)</f>
        <v>2011</v>
      </c>
      <c r="M1038" s="58" t="str">
        <f>LEFT(Player_1[[#This Row],[Date]],FIND("-",Player_1[[#This Row],[Date]],1)-1)</f>
        <v>10</v>
      </c>
      <c r="N1038" s="58" t="str">
        <f>MID(Player_1[[#This Row],[Date]],FIND("-",Player_1[[#This Row],[Date]],1)+1,3)</f>
        <v>Dec</v>
      </c>
      <c r="O1038" s="5">
        <f>DATEVALUE(Player_1[[#This Row],[Month]]&amp;" "&amp;Player_1[[#This Row],[Day]]&amp;", "&amp;Player_1[[#This Row],[Year]])</f>
        <v>40887</v>
      </c>
      <c r="P1038" s="58">
        <f>COUNTIFS(A:A,Player_1[[#This Row],[Tournament]],E:E,Player_1[[#This Row],[Round]])</f>
        <v>1</v>
      </c>
      <c r="Q1038" s="58" t="str">
        <f t="shared" si="16"/>
        <v>2011 Sun King presents Tour del Sol Finals</v>
      </c>
      <c r="R1038" s="58">
        <f>SUMIFS('Player 2 Rounds'!F:F,'Player 2 Rounds'!Q:Q,Q1038,'Player 2 Rounds'!E:E,E1038)</f>
        <v>0</v>
      </c>
      <c r="S1038" s="58">
        <f>IF(AND(Player_1[[#This Row],[Opponent Score]]&gt;0,Player_1[[#This Row],[Opponent Score]]&gt;Player_1[[#This Row],[Score]],K:K=TRUE())=TRUE(),1,0)</f>
        <v>0</v>
      </c>
    </row>
    <row r="1039" spans="1:19" x14ac:dyDescent="0.25">
      <c r="A1039" s="58" t="s">
        <v>978</v>
      </c>
      <c r="B1039" s="58" t="s">
        <v>12</v>
      </c>
      <c r="C1039" s="58" t="s">
        <v>979</v>
      </c>
      <c r="D1039" s="58" t="s">
        <v>17</v>
      </c>
      <c r="E1039" s="58">
        <v>4</v>
      </c>
      <c r="F1039">
        <v>56</v>
      </c>
      <c r="G1039">
        <v>969</v>
      </c>
      <c r="H1039" s="58" t="s">
        <v>11</v>
      </c>
      <c r="I1039" s="58" t="s">
        <v>11</v>
      </c>
      <c r="J1039" s="58" t="b">
        <f>IF(COUNTIFS('Player 2 Rounds'!A:A,Player_1[[#This Row],[Tournament]],'Player 2 Rounds'!C:C,Player_1[[#This Row],[Date]])&gt;0,TRUE(),FALSE())</f>
        <v>0</v>
      </c>
      <c r="K1039" s="58" t="b">
        <f>IF(COUNTIFS('Player 2 Rounds'!A:A,Player_1[[#This Row],[Tournament]],'Player 2 Rounds'!C:C,Player_1[[#This Row],[Date]],'Player 2 Rounds'!D:D,Player_1[[#This Row],[Division]])&gt;0,TRUE(),FALSE())</f>
        <v>0</v>
      </c>
      <c r="L1039" s="58" t="str">
        <f>RIGHT(Player_1[[#This Row],[Date]],4)</f>
        <v>2009</v>
      </c>
      <c r="M1039" s="58" t="str">
        <f>LEFT(Player_1[[#This Row],[Date]],FIND("-",Player_1[[#This Row],[Date]],1)-1)</f>
        <v>12</v>
      </c>
      <c r="N1039" s="58" t="str">
        <f>MID(Player_1[[#This Row],[Date]],FIND("-",Player_1[[#This Row],[Date]],1)+1,3)</f>
        <v>Sep</v>
      </c>
      <c r="O1039" s="5">
        <f>DATEVALUE(Player_1[[#This Row],[Month]]&amp;" "&amp;Player_1[[#This Row],[Day]]&amp;", "&amp;Player_1[[#This Row],[Year]])</f>
        <v>40068</v>
      </c>
      <c r="P1039" s="58">
        <f>COUNTIFS(A:A,Player_1[[#This Row],[Tournament]],E:E,Player_1[[#This Row],[Round]])</f>
        <v>1</v>
      </c>
      <c r="Q1039" s="58" t="str">
        <f t="shared" si="16"/>
        <v>2009 King of the Courses</v>
      </c>
      <c r="R1039" s="58">
        <f>SUMIFS('Player 2 Rounds'!F:F,'Player 2 Rounds'!Q:Q,Q1039,'Player 2 Rounds'!E:E,E1039)</f>
        <v>0</v>
      </c>
      <c r="S1039" s="58">
        <f>IF(AND(Player_1[[#This Row],[Opponent Score]]&gt;0,Player_1[[#This Row],[Opponent Score]]&gt;Player_1[[#This Row],[Score]],K:K=TRUE())=TRUE(),1,0)</f>
        <v>0</v>
      </c>
    </row>
    <row r="1040" spans="1:19" x14ac:dyDescent="0.25">
      <c r="A1040" s="58" t="s">
        <v>859</v>
      </c>
      <c r="B1040" s="58" t="s">
        <v>164</v>
      </c>
      <c r="C1040" s="58" t="s">
        <v>182</v>
      </c>
      <c r="D1040" s="58" t="s">
        <v>17</v>
      </c>
      <c r="E1040" s="58">
        <v>4</v>
      </c>
      <c r="F1040">
        <v>51</v>
      </c>
      <c r="G1040">
        <v>1011</v>
      </c>
      <c r="H1040" s="58" t="s">
        <v>11</v>
      </c>
      <c r="I1040" s="58" t="s">
        <v>11</v>
      </c>
      <c r="J1040" s="58" t="b">
        <f>IF(COUNTIFS('Player 2 Rounds'!A:A,Player_1[[#This Row],[Tournament]],'Player 2 Rounds'!C:C,Player_1[[#This Row],[Date]])&gt;0,TRUE(),FALSE())</f>
        <v>0</v>
      </c>
      <c r="K1040" s="58" t="b">
        <f>IF(COUNTIFS('Player 2 Rounds'!A:A,Player_1[[#This Row],[Tournament]],'Player 2 Rounds'!C:C,Player_1[[#This Row],[Date]],'Player 2 Rounds'!D:D,Player_1[[#This Row],[Division]])&gt;0,TRUE(),FALSE())</f>
        <v>0</v>
      </c>
      <c r="L1040" s="58" t="str">
        <f>RIGHT(Player_1[[#This Row],[Date]],4)</f>
        <v>2014</v>
      </c>
      <c r="M1040" s="58" t="str">
        <f>LEFT(Player_1[[#This Row],[Date]],FIND("-",Player_1[[#This Row],[Date]],1)-1)</f>
        <v>8</v>
      </c>
      <c r="N1040" s="58" t="str">
        <f>MID(Player_1[[#This Row],[Date]],FIND("-",Player_1[[#This Row],[Date]],1)+1,3)</f>
        <v>Nov</v>
      </c>
      <c r="O1040" s="5">
        <f>DATEVALUE(Player_1[[#This Row],[Month]]&amp;" "&amp;Player_1[[#This Row],[Day]]&amp;", "&amp;Player_1[[#This Row],[Year]])</f>
        <v>41951</v>
      </c>
      <c r="P1040" s="58">
        <f>COUNTIFS(A:A,Player_1[[#This Row],[Tournament]],E:E,Player_1[[#This Row],[Round]])</f>
        <v>1</v>
      </c>
      <c r="Q1040" s="58" t="str">
        <f t="shared" si="16"/>
        <v>2014 Spike Hyzer Presents: Spike Hyzer Invitational Championship</v>
      </c>
      <c r="R1040" s="58">
        <f>SUMIFS('Player 2 Rounds'!F:F,'Player 2 Rounds'!Q:Q,Q1040,'Player 2 Rounds'!E:E,E1040)</f>
        <v>0</v>
      </c>
      <c r="S1040" s="58">
        <f>IF(AND(Player_1[[#This Row],[Opponent Score]]&gt;0,Player_1[[#This Row],[Opponent Score]]&gt;Player_1[[#This Row],[Score]],K:K=TRUE())=TRUE(),1,0)</f>
        <v>0</v>
      </c>
    </row>
    <row r="1041" spans="1:19" x14ac:dyDescent="0.25">
      <c r="A1041" s="58" t="s">
        <v>829</v>
      </c>
      <c r="B1041" s="58" t="s">
        <v>14</v>
      </c>
      <c r="C1041" s="58" t="s">
        <v>830</v>
      </c>
      <c r="D1041" s="58" t="s">
        <v>17</v>
      </c>
      <c r="E1041" s="58">
        <v>4</v>
      </c>
      <c r="F1041">
        <v>46</v>
      </c>
      <c r="G1041">
        <v>1059</v>
      </c>
      <c r="H1041" s="58" t="s">
        <v>11</v>
      </c>
      <c r="I1041" s="58" t="s">
        <v>11</v>
      </c>
      <c r="J1041" s="58" t="b">
        <f>IF(COUNTIFS('Player 2 Rounds'!A:A,Player_1[[#This Row],[Tournament]],'Player 2 Rounds'!C:C,Player_1[[#This Row],[Date]])&gt;0,TRUE(),FALSE())</f>
        <v>0</v>
      </c>
      <c r="K1041" s="58" t="b">
        <f>IF(COUNTIFS('Player 2 Rounds'!A:A,Player_1[[#This Row],[Tournament]],'Player 2 Rounds'!C:C,Player_1[[#This Row],[Date]],'Player 2 Rounds'!D:D,Player_1[[#This Row],[Division]])&gt;0,TRUE(),FALSE())</f>
        <v>0</v>
      </c>
      <c r="L1041" s="58" t="str">
        <f>RIGHT(Player_1[[#This Row],[Date]],4)</f>
        <v>2011</v>
      </c>
      <c r="M1041" s="58" t="str">
        <f>LEFT(Player_1[[#This Row],[Date]],FIND("-",Player_1[[#This Row],[Date]],1)-1)</f>
        <v>15</v>
      </c>
      <c r="N1041" s="58" t="str">
        <f>MID(Player_1[[#This Row],[Date]],FIND("-",Player_1[[#This Row],[Date]],1)+1,3)</f>
        <v>Oct</v>
      </c>
      <c r="O1041" s="5">
        <f>DATEVALUE(Player_1[[#This Row],[Month]]&amp;" "&amp;Player_1[[#This Row],[Day]]&amp;", "&amp;Player_1[[#This Row],[Year]])</f>
        <v>40831</v>
      </c>
      <c r="P1041" s="58">
        <f>COUNTIFS(A:A,Player_1[[#This Row],[Tournament]],E:E,Player_1[[#This Row],[Round]])</f>
        <v>1</v>
      </c>
      <c r="Q1041" s="58" t="str">
        <f t="shared" si="16"/>
        <v>2011 Spike Hyzer Presents: The 26th Sneeky Pete Classic</v>
      </c>
      <c r="R1041" s="58">
        <f>SUMIFS('Player 2 Rounds'!F:F,'Player 2 Rounds'!Q:Q,Q1041,'Player 2 Rounds'!E:E,E1041)</f>
        <v>0</v>
      </c>
      <c r="S1041" s="58">
        <f>IF(AND(Player_1[[#This Row],[Opponent Score]]&gt;0,Player_1[[#This Row],[Opponent Score]]&gt;Player_1[[#This Row],[Score]],K:K=TRUE())=TRUE(),1,0)</f>
        <v>0</v>
      </c>
    </row>
    <row r="1042" spans="1:19" x14ac:dyDescent="0.25">
      <c r="A1042" s="58" t="s">
        <v>1040</v>
      </c>
      <c r="B1042" s="58" t="s">
        <v>14</v>
      </c>
      <c r="C1042" s="58" t="s">
        <v>1041</v>
      </c>
      <c r="D1042" s="58" t="s">
        <v>16</v>
      </c>
      <c r="E1042" s="58">
        <v>4</v>
      </c>
      <c r="F1042">
        <v>65</v>
      </c>
      <c r="G1042">
        <v>931</v>
      </c>
      <c r="H1042" s="58" t="s">
        <v>11</v>
      </c>
      <c r="I1042" s="58" t="s">
        <v>11</v>
      </c>
      <c r="J1042" s="58" t="b">
        <f>IF(COUNTIFS('Player 2 Rounds'!A:A,Player_1[[#This Row],[Tournament]],'Player 2 Rounds'!C:C,Player_1[[#This Row],[Date]])&gt;0,TRUE(),FALSE())</f>
        <v>0</v>
      </c>
      <c r="K1042" s="58" t="b">
        <f>IF(COUNTIFS('Player 2 Rounds'!A:A,Player_1[[#This Row],[Tournament]],'Player 2 Rounds'!C:C,Player_1[[#This Row],[Date]],'Player 2 Rounds'!D:D,Player_1[[#This Row],[Division]])&gt;0,TRUE(),FALSE())</f>
        <v>0</v>
      </c>
      <c r="L1042" s="58" t="str">
        <f>RIGHT(Player_1[[#This Row],[Date]],4)</f>
        <v>2009</v>
      </c>
      <c r="M1042" s="58" t="str">
        <f>LEFT(Player_1[[#This Row],[Date]],FIND("-",Player_1[[#This Row],[Date]],1)-1)</f>
        <v>16</v>
      </c>
      <c r="N1042" s="58" t="str">
        <f>MID(Player_1[[#This Row],[Date]],FIND("-",Player_1[[#This Row],[Date]],1)+1,3)</f>
        <v>May</v>
      </c>
      <c r="O1042" s="5">
        <f>DATEVALUE(Player_1[[#This Row],[Month]]&amp;" "&amp;Player_1[[#This Row],[Day]]&amp;", "&amp;Player_1[[#This Row],[Year]])</f>
        <v>39949</v>
      </c>
      <c r="P1042" s="58">
        <f>COUNTIFS(A:A,Player_1[[#This Row],[Tournament]],E:E,Player_1[[#This Row],[Round]])</f>
        <v>1</v>
      </c>
      <c r="Q1042" s="58" t="str">
        <f t="shared" si="16"/>
        <v>2009 18th Annual Quonset Hut Hall of Chains Classic</v>
      </c>
      <c r="R1042" s="58">
        <f>SUMIFS('Player 2 Rounds'!F:F,'Player 2 Rounds'!Q:Q,Q1042,'Player 2 Rounds'!E:E,E1042)</f>
        <v>0</v>
      </c>
      <c r="S1042" s="58">
        <f>IF(AND(Player_1[[#This Row],[Opponent Score]]&gt;0,Player_1[[#This Row],[Opponent Score]]&gt;Player_1[[#This Row],[Score]],K:K=TRUE())=TRUE(),1,0)</f>
        <v>0</v>
      </c>
    </row>
    <row r="1043" spans="1:19" x14ac:dyDescent="0.25">
      <c r="A1043" s="58" t="s">
        <v>106</v>
      </c>
      <c r="B1043" s="58" t="s">
        <v>153</v>
      </c>
      <c r="C1043" s="58" t="s">
        <v>154</v>
      </c>
      <c r="D1043" s="58" t="s">
        <v>17</v>
      </c>
      <c r="E1043" s="58">
        <v>4</v>
      </c>
      <c r="F1043">
        <v>66</v>
      </c>
      <c r="G1043">
        <v>1041</v>
      </c>
      <c r="H1043" s="58" t="s">
        <v>11</v>
      </c>
      <c r="I1043" s="58" t="s">
        <v>11</v>
      </c>
      <c r="J1043" s="58" t="b">
        <f>IF(COUNTIFS('Player 2 Rounds'!A:A,Player_1[[#This Row],[Tournament]],'Player 2 Rounds'!C:C,Player_1[[#This Row],[Date]])&gt;0,TRUE(),FALSE())</f>
        <v>1</v>
      </c>
      <c r="K1043" s="58" t="b">
        <f>IF(COUNTIFS('Player 2 Rounds'!A:A,Player_1[[#This Row],[Tournament]],'Player 2 Rounds'!C:C,Player_1[[#This Row],[Date]],'Player 2 Rounds'!D:D,Player_1[[#This Row],[Division]])&gt;0,TRUE(),FALSE())</f>
        <v>1</v>
      </c>
      <c r="L1043" s="58" t="str">
        <f>RIGHT(Player_1[[#This Row],[Date]],4)</f>
        <v>2015</v>
      </c>
      <c r="M1043" s="58" t="str">
        <f>LEFT(Player_1[[#This Row],[Date]],FIND("-",Player_1[[#This Row],[Date]],1)-1)</f>
        <v>7</v>
      </c>
      <c r="N1043" s="58" t="str">
        <f>MID(Player_1[[#This Row],[Date]],FIND("-",Player_1[[#This Row],[Date]],1)+1,3)</f>
        <v>Oct</v>
      </c>
      <c r="O1043" s="5">
        <f>DATEVALUE(Player_1[[#This Row],[Month]]&amp;" "&amp;Player_1[[#This Row],[Day]]&amp;", "&amp;Player_1[[#This Row],[Year]])</f>
        <v>42284</v>
      </c>
      <c r="P1043" s="58">
        <f>COUNTIFS(A:A,Player_1[[#This Row],[Tournament]],E:E,Player_1[[#This Row],[Round]])</f>
        <v>4</v>
      </c>
      <c r="Q1043" s="58" t="str">
        <f t="shared" si="16"/>
        <v>2015 United States Disc Golf Championship - Open Flight</v>
      </c>
      <c r="R1043" s="58">
        <f>SUMIFS('Player 2 Rounds'!F:F,'Player 2 Rounds'!Q:Q,Q1043,'Player 2 Rounds'!E:E,E1043)</f>
        <v>61</v>
      </c>
      <c r="S1043" s="58">
        <f>IF(AND(Player_1[[#This Row],[Opponent Score]]&gt;0,Player_1[[#This Row],[Opponent Score]]&gt;Player_1[[#This Row],[Score]],K:K=TRUE())=TRUE(),1,0)</f>
        <v>0</v>
      </c>
    </row>
    <row r="1044" spans="1:19" x14ac:dyDescent="0.25">
      <c r="A1044" s="58" t="s">
        <v>111</v>
      </c>
      <c r="B1044" s="58" t="s">
        <v>14</v>
      </c>
      <c r="C1044" s="58" t="s">
        <v>112</v>
      </c>
      <c r="D1044" s="58" t="s">
        <v>17</v>
      </c>
      <c r="E1044" s="58">
        <v>4</v>
      </c>
      <c r="F1044">
        <v>48</v>
      </c>
      <c r="G1044">
        <v>1051</v>
      </c>
      <c r="H1044" s="58" t="s">
        <v>11</v>
      </c>
      <c r="I1044" s="58" t="s">
        <v>11</v>
      </c>
      <c r="J1044" s="58" t="b">
        <f>IF(COUNTIFS('Player 2 Rounds'!A:A,Player_1[[#This Row],[Tournament]],'Player 2 Rounds'!C:C,Player_1[[#This Row],[Date]])&gt;0,TRUE(),FALSE())</f>
        <v>1</v>
      </c>
      <c r="K1044" s="58" t="b">
        <f>IF(COUNTIFS('Player 2 Rounds'!A:A,Player_1[[#This Row],[Tournament]],'Player 2 Rounds'!C:C,Player_1[[#This Row],[Date]],'Player 2 Rounds'!D:D,Player_1[[#This Row],[Division]])&gt;0,TRUE(),FALSE())</f>
        <v>1</v>
      </c>
      <c r="L1044" s="58" t="str">
        <f>RIGHT(Player_1[[#This Row],[Date]],4)</f>
        <v>2012</v>
      </c>
      <c r="M1044" s="58" t="str">
        <f>LEFT(Player_1[[#This Row],[Date]],FIND("-",Player_1[[#This Row],[Date]],1)-1)</f>
        <v>5</v>
      </c>
      <c r="N1044" s="58" t="str">
        <f>MID(Player_1[[#This Row],[Date]],FIND("-",Player_1[[#This Row],[Date]],1)+1,3)</f>
        <v>May</v>
      </c>
      <c r="O1044" s="5">
        <f>DATEVALUE(Player_1[[#This Row],[Month]]&amp;" "&amp;Player_1[[#This Row],[Day]]&amp;", "&amp;Player_1[[#This Row],[Year]])</f>
        <v>41034</v>
      </c>
      <c r="P1044" s="58">
        <f>COUNTIFS(A:A,Player_1[[#This Row],[Tournament]],E:E,Player_1[[#This Row],[Round]])</f>
        <v>1</v>
      </c>
      <c r="Q1044" s="58" t="str">
        <f t="shared" si="16"/>
        <v>2012 Indian Hammocks Open</v>
      </c>
      <c r="R1044" s="58">
        <f>SUMIFS('Player 2 Rounds'!F:F,'Player 2 Rounds'!Q:Q,Q1044,'Player 2 Rounds'!E:E,E1044)</f>
        <v>50</v>
      </c>
      <c r="S1044" s="58">
        <f>IF(AND(Player_1[[#This Row],[Opponent Score]]&gt;0,Player_1[[#This Row],[Opponent Score]]&gt;Player_1[[#This Row],[Score]],K:K=TRUE())=TRUE(),1,0)</f>
        <v>1</v>
      </c>
    </row>
    <row r="1045" spans="1:19" x14ac:dyDescent="0.25">
      <c r="A1045" s="58" t="s">
        <v>106</v>
      </c>
      <c r="B1045" s="58" t="s">
        <v>153</v>
      </c>
      <c r="C1045" s="58" t="s">
        <v>183</v>
      </c>
      <c r="D1045" s="58" t="s">
        <v>17</v>
      </c>
      <c r="E1045" s="58">
        <v>4</v>
      </c>
      <c r="F1045">
        <v>77</v>
      </c>
      <c r="G1045">
        <v>958</v>
      </c>
      <c r="H1045" s="58" t="s">
        <v>11</v>
      </c>
      <c r="I1045" s="58" t="s">
        <v>11</v>
      </c>
      <c r="J1045" s="58" t="b">
        <f>IF(COUNTIFS('Player 2 Rounds'!A:A,Player_1[[#This Row],[Tournament]],'Player 2 Rounds'!C:C,Player_1[[#This Row],[Date]])&gt;0,TRUE(),FALSE())</f>
        <v>1</v>
      </c>
      <c r="K1045" s="58" t="b">
        <f>IF(COUNTIFS('Player 2 Rounds'!A:A,Player_1[[#This Row],[Tournament]],'Player 2 Rounds'!C:C,Player_1[[#This Row],[Date]],'Player 2 Rounds'!D:D,Player_1[[#This Row],[Division]])&gt;0,TRUE(),FALSE())</f>
        <v>1</v>
      </c>
      <c r="L1045" s="58" t="str">
        <f>RIGHT(Player_1[[#This Row],[Date]],4)</f>
        <v>2014</v>
      </c>
      <c r="M1045" s="58" t="str">
        <f>LEFT(Player_1[[#This Row],[Date]],FIND("-",Player_1[[#This Row],[Date]],1)-1)</f>
        <v>1</v>
      </c>
      <c r="N1045" s="58" t="str">
        <f>MID(Player_1[[#This Row],[Date]],FIND("-",Player_1[[#This Row],[Date]],1)+1,3)</f>
        <v>Oct</v>
      </c>
      <c r="O1045" s="5">
        <f>DATEVALUE(Player_1[[#This Row],[Month]]&amp;" "&amp;Player_1[[#This Row],[Day]]&amp;", "&amp;Player_1[[#This Row],[Year]])</f>
        <v>41913</v>
      </c>
      <c r="P1045" s="58">
        <f>COUNTIFS(A:A,Player_1[[#This Row],[Tournament]],E:E,Player_1[[#This Row],[Round]])</f>
        <v>4</v>
      </c>
      <c r="Q1045" s="58" t="str">
        <f t="shared" si="16"/>
        <v>2014 United States Disc Golf Championship - Open Flight</v>
      </c>
      <c r="R1045" s="58">
        <f>SUMIFS('Player 2 Rounds'!F:F,'Player 2 Rounds'!Q:Q,Q1045,'Player 2 Rounds'!E:E,E1045)</f>
        <v>67</v>
      </c>
      <c r="S1045" s="58">
        <f>IF(AND(Player_1[[#This Row],[Opponent Score]]&gt;0,Player_1[[#This Row],[Opponent Score]]&gt;Player_1[[#This Row],[Score]],K:K=TRUE())=TRUE(),1,0)</f>
        <v>0</v>
      </c>
    </row>
    <row r="1046" spans="1:19" x14ac:dyDescent="0.25">
      <c r="A1046" s="58" t="s">
        <v>844</v>
      </c>
      <c r="B1046" s="58" t="s">
        <v>164</v>
      </c>
      <c r="C1046" s="58" t="s">
        <v>845</v>
      </c>
      <c r="D1046" s="58" t="s">
        <v>17</v>
      </c>
      <c r="E1046" s="58">
        <v>4</v>
      </c>
      <c r="F1046">
        <v>55</v>
      </c>
      <c r="G1046">
        <v>1061</v>
      </c>
      <c r="H1046" s="58" t="s">
        <v>11</v>
      </c>
      <c r="I1046" s="58" t="s">
        <v>11</v>
      </c>
      <c r="J1046" s="58" t="b">
        <f>IF(COUNTIFS('Player 2 Rounds'!A:A,Player_1[[#This Row],[Tournament]],'Player 2 Rounds'!C:C,Player_1[[#This Row],[Date]])&gt;0,TRUE(),FALSE())</f>
        <v>0</v>
      </c>
      <c r="K1046" s="58" t="b">
        <f>IF(COUNTIFS('Player 2 Rounds'!A:A,Player_1[[#This Row],[Tournament]],'Player 2 Rounds'!C:C,Player_1[[#This Row],[Date]],'Player 2 Rounds'!D:D,Player_1[[#This Row],[Division]])&gt;0,TRUE(),FALSE())</f>
        <v>0</v>
      </c>
      <c r="L1046" s="58" t="str">
        <f>RIGHT(Player_1[[#This Row],[Date]],4)</f>
        <v>2015</v>
      </c>
      <c r="M1046" s="58" t="str">
        <f>LEFT(Player_1[[#This Row],[Date]],FIND("-",Player_1[[#This Row],[Date]],1)-1)</f>
        <v>18</v>
      </c>
      <c r="N1046" s="58" t="str">
        <f>MID(Player_1[[#This Row],[Date]],FIND("-",Player_1[[#This Row],[Date]],1)+1,3)</f>
        <v>Sep</v>
      </c>
      <c r="O1046" s="5">
        <f>DATEVALUE(Player_1[[#This Row],[Month]]&amp;" "&amp;Player_1[[#This Row],[Day]]&amp;", "&amp;Player_1[[#This Row],[Year]])</f>
        <v>42265</v>
      </c>
      <c r="P1046" s="58">
        <f>COUNTIFS(A:A,Player_1[[#This Row],[Tournament]],E:E,Player_1[[#This Row],[Round]])</f>
        <v>1</v>
      </c>
      <c r="Q1046" s="58" t="str">
        <f t="shared" si="16"/>
        <v>2015 Discraft Presents The Green Mountain Championship @ Smugglers' Notch Resort</v>
      </c>
      <c r="R1046" s="58">
        <f>SUMIFS('Player 2 Rounds'!F:F,'Player 2 Rounds'!Q:Q,Q1046,'Player 2 Rounds'!E:E,E1046)</f>
        <v>0</v>
      </c>
      <c r="S1046" s="58">
        <f>IF(AND(Player_1[[#This Row],[Opponent Score]]&gt;0,Player_1[[#This Row],[Opponent Score]]&gt;Player_1[[#This Row],[Score]],K:K=TRUE())=TRUE(),1,0)</f>
        <v>0</v>
      </c>
    </row>
    <row r="1047" spans="1:19" x14ac:dyDescent="0.25">
      <c r="A1047" s="58" t="s">
        <v>826</v>
      </c>
      <c r="B1047" s="58" t="s">
        <v>9</v>
      </c>
      <c r="C1047" s="58" t="s">
        <v>365</v>
      </c>
      <c r="D1047" s="58" t="s">
        <v>17</v>
      </c>
      <c r="E1047" s="58">
        <v>4</v>
      </c>
      <c r="F1047">
        <v>59</v>
      </c>
      <c r="G1047">
        <v>1023</v>
      </c>
      <c r="H1047" s="58" t="s">
        <v>11</v>
      </c>
      <c r="I1047" s="58" t="s">
        <v>11</v>
      </c>
      <c r="J1047" s="58" t="b">
        <f>IF(COUNTIFS('Player 2 Rounds'!A:A,Player_1[[#This Row],[Tournament]],'Player 2 Rounds'!C:C,Player_1[[#This Row],[Date]])&gt;0,TRUE(),FALSE())</f>
        <v>0</v>
      </c>
      <c r="K1047" s="58" t="b">
        <f>IF(COUNTIFS('Player 2 Rounds'!A:A,Player_1[[#This Row],[Tournament]],'Player 2 Rounds'!C:C,Player_1[[#This Row],[Date]],'Player 2 Rounds'!D:D,Player_1[[#This Row],[Division]])&gt;0,TRUE(),FALSE())</f>
        <v>0</v>
      </c>
      <c r="L1047" s="58" t="str">
        <f>RIGHT(Player_1[[#This Row],[Date]],4)</f>
        <v>2018</v>
      </c>
      <c r="M1047" s="58" t="str">
        <f>LEFT(Player_1[[#This Row],[Date]],FIND("-",Player_1[[#This Row],[Date]],1)-1)</f>
        <v>20</v>
      </c>
      <c r="N1047" s="58" t="str">
        <f>MID(Player_1[[#This Row],[Date]],FIND("-",Player_1[[#This Row],[Date]],1)+1,3)</f>
        <v>Jul</v>
      </c>
      <c r="O1047" s="5">
        <f>DATEVALUE(Player_1[[#This Row],[Month]]&amp;" "&amp;Player_1[[#This Row],[Day]]&amp;", "&amp;Player_1[[#This Row],[Year]])</f>
        <v>43301</v>
      </c>
      <c r="P1047" s="58">
        <f>COUNTIFS(A:A,Player_1[[#This Row],[Tournament]],E:E,Player_1[[#This Row],[Round]])</f>
        <v>1</v>
      </c>
      <c r="Q1047" s="58" t="str">
        <f t="shared" si="16"/>
        <v>2018 The Open - EPT#4</v>
      </c>
      <c r="R1047" s="58">
        <f>SUMIFS('Player 2 Rounds'!F:F,'Player 2 Rounds'!Q:Q,Q1047,'Player 2 Rounds'!E:E,E1047)</f>
        <v>0</v>
      </c>
      <c r="S1047" s="58">
        <f>IF(AND(Player_1[[#This Row],[Opponent Score]]&gt;0,Player_1[[#This Row],[Opponent Score]]&gt;Player_1[[#This Row],[Score]],K:K=TRUE())=TRUE(),1,0)</f>
        <v>0</v>
      </c>
    </row>
    <row r="1048" spans="1:19" x14ac:dyDescent="0.25">
      <c r="A1048" s="58" t="s">
        <v>1016</v>
      </c>
      <c r="B1048" s="58" t="s">
        <v>13</v>
      </c>
      <c r="C1048" s="58" t="s">
        <v>1017</v>
      </c>
      <c r="D1048" s="58" t="s">
        <v>1018</v>
      </c>
      <c r="E1048" s="58">
        <v>4</v>
      </c>
      <c r="F1048">
        <v>50</v>
      </c>
      <c r="G1048">
        <v>1026</v>
      </c>
      <c r="H1048" s="58" t="s">
        <v>11</v>
      </c>
      <c r="I1048" s="58" t="s">
        <v>11</v>
      </c>
      <c r="J1048" s="58" t="b">
        <f>IF(COUNTIFS('Player 2 Rounds'!A:A,Player_1[[#This Row],[Tournament]],'Player 2 Rounds'!C:C,Player_1[[#This Row],[Date]])&gt;0,TRUE(),FALSE())</f>
        <v>0</v>
      </c>
      <c r="K1048" s="58" t="b">
        <f>IF(COUNTIFS('Player 2 Rounds'!A:A,Player_1[[#This Row],[Tournament]],'Player 2 Rounds'!C:C,Player_1[[#This Row],[Date]],'Player 2 Rounds'!D:D,Player_1[[#This Row],[Division]])&gt;0,TRUE(),FALSE())</f>
        <v>0</v>
      </c>
      <c r="L1048" s="58" t="str">
        <f>RIGHT(Player_1[[#This Row],[Date]],4)</f>
        <v>2010</v>
      </c>
      <c r="M1048" s="58" t="str">
        <f>LEFT(Player_1[[#This Row],[Date]],FIND("-",Player_1[[#This Row],[Date]],1)-1)</f>
        <v>29</v>
      </c>
      <c r="N1048" s="58" t="str">
        <f>MID(Player_1[[#This Row],[Date]],FIND("-",Player_1[[#This Row],[Date]],1)+1,3)</f>
        <v>Jun</v>
      </c>
      <c r="O1048" s="5">
        <f>DATEVALUE(Player_1[[#This Row],[Month]]&amp;" "&amp;Player_1[[#This Row],[Day]]&amp;", "&amp;Player_1[[#This Row],[Year]])</f>
        <v>40358</v>
      </c>
      <c r="P1048" s="58">
        <f>COUNTIFS(A:A,Player_1[[#This Row],[Tournament]],E:E,Player_1[[#This Row],[Round]])</f>
        <v>1</v>
      </c>
      <c r="Q1048" s="58" t="str">
        <f t="shared" si="16"/>
        <v>2010 PDGA Amateur Disc Golf World Championships</v>
      </c>
      <c r="R1048" s="58">
        <f>SUMIFS('Player 2 Rounds'!F:F,'Player 2 Rounds'!Q:Q,Q1048,'Player 2 Rounds'!E:E,E1048)</f>
        <v>0</v>
      </c>
      <c r="S1048" s="58">
        <f>IF(AND(Player_1[[#This Row],[Opponent Score]]&gt;0,Player_1[[#This Row],[Opponent Score]]&gt;Player_1[[#This Row],[Score]],K:K=TRUE())=TRUE(),1,0)</f>
        <v>0</v>
      </c>
    </row>
    <row r="1049" spans="1:19" x14ac:dyDescent="0.25">
      <c r="A1049" s="58" t="s">
        <v>656</v>
      </c>
      <c r="B1049" s="58" t="s">
        <v>13</v>
      </c>
      <c r="C1049" s="58" t="s">
        <v>657</v>
      </c>
      <c r="D1049" s="58" t="s">
        <v>17</v>
      </c>
      <c r="E1049" s="58">
        <v>4</v>
      </c>
      <c r="F1049">
        <v>61</v>
      </c>
      <c r="G1049">
        <v>1031</v>
      </c>
      <c r="H1049" s="58" t="s">
        <v>10</v>
      </c>
      <c r="I1049" s="58" t="s">
        <v>10</v>
      </c>
      <c r="J1049" s="58" t="b">
        <f>IF(COUNTIFS('Player 2 Rounds'!A:A,Player_1[[#This Row],[Tournament]],'Player 2 Rounds'!C:C,Player_1[[#This Row],[Date]])&gt;0,TRUE(),FALSE())</f>
        <v>1</v>
      </c>
      <c r="K1049" s="58" t="b">
        <f>IF(COUNTIFS('Player 2 Rounds'!A:A,Player_1[[#This Row],[Tournament]],'Player 2 Rounds'!C:C,Player_1[[#This Row],[Date]],'Player 2 Rounds'!D:D,Player_1[[#This Row],[Division]])&gt;0,TRUE(),FALSE())</f>
        <v>1</v>
      </c>
      <c r="L1049" s="58" t="str">
        <f>RIGHT(Player_1[[#This Row],[Date]],4)</f>
        <v>2022</v>
      </c>
      <c r="M1049" s="58" t="str">
        <f>LEFT(Player_1[[#This Row],[Date]],FIND("-",Player_1[[#This Row],[Date]],1)-1)</f>
        <v>30</v>
      </c>
      <c r="N1049" s="58" t="str">
        <f>MID(Player_1[[#This Row],[Date]],FIND("-",Player_1[[#This Row],[Date]],1)+1,3)</f>
        <v>Aug</v>
      </c>
      <c r="O1049" s="5">
        <f>DATEVALUE(Player_1[[#This Row],[Month]]&amp;" "&amp;Player_1[[#This Row],[Day]]&amp;", "&amp;Player_1[[#This Row],[Year]])</f>
        <v>44803</v>
      </c>
      <c r="P1049" s="58">
        <f>COUNTIFS(A:A,Player_1[[#This Row],[Tournament]],E:E,Player_1[[#This Row],[Round]])</f>
        <v>1</v>
      </c>
      <c r="Q1049" s="58" t="str">
        <f t="shared" si="16"/>
        <v>2022 PDGA Professional Disc Golf World Championships Presented by Dynamic Discs</v>
      </c>
      <c r="R1049" s="58">
        <f>SUMIFS('Player 2 Rounds'!F:F,'Player 2 Rounds'!Q:Q,Q1049,'Player 2 Rounds'!E:E,E1049)</f>
        <v>60</v>
      </c>
      <c r="S1049" s="58">
        <f>IF(AND(Player_1[[#This Row],[Opponent Score]]&gt;0,Player_1[[#This Row],[Opponent Score]]&gt;Player_1[[#This Row],[Score]],K:K=TRUE())=TRUE(),1,0)</f>
        <v>0</v>
      </c>
    </row>
    <row r="1050" spans="1:19" x14ac:dyDescent="0.25">
      <c r="A1050" s="58" t="s">
        <v>760</v>
      </c>
      <c r="B1050" s="58" t="s">
        <v>373</v>
      </c>
      <c r="C1050" s="58" t="s">
        <v>761</v>
      </c>
      <c r="D1050" s="58" t="s">
        <v>17</v>
      </c>
      <c r="E1050" s="58">
        <v>4</v>
      </c>
      <c r="F1050">
        <v>56</v>
      </c>
      <c r="G1050">
        <v>1045</v>
      </c>
      <c r="H1050" s="58" t="s">
        <v>11</v>
      </c>
      <c r="I1050" s="58" t="s">
        <v>11</v>
      </c>
      <c r="J1050" s="58" t="b">
        <f>IF(COUNTIFS('Player 2 Rounds'!A:A,Player_1[[#This Row],[Tournament]],'Player 2 Rounds'!C:C,Player_1[[#This Row],[Date]])&gt;0,TRUE(),FALSE())</f>
        <v>1</v>
      </c>
      <c r="K1050" s="58" t="b">
        <f>IF(COUNTIFS('Player 2 Rounds'!A:A,Player_1[[#This Row],[Tournament]],'Player 2 Rounds'!C:C,Player_1[[#This Row],[Date]],'Player 2 Rounds'!D:D,Player_1[[#This Row],[Division]])&gt;0,TRUE(),FALSE())</f>
        <v>1</v>
      </c>
      <c r="L1050" s="58" t="str">
        <f>RIGHT(Player_1[[#This Row],[Date]],4)</f>
        <v>2017</v>
      </c>
      <c r="M1050" s="58" t="str">
        <f>LEFT(Player_1[[#This Row],[Date]],FIND("-",Player_1[[#This Row],[Date]],1)-1)</f>
        <v>19</v>
      </c>
      <c r="N1050" s="58" t="str">
        <f>MID(Player_1[[#This Row],[Date]],FIND("-",Player_1[[#This Row],[Date]],1)+1,3)</f>
        <v>Oct</v>
      </c>
      <c r="O1050" s="5">
        <f>DATEVALUE(Player_1[[#This Row],[Month]]&amp;" "&amp;Player_1[[#This Row],[Day]]&amp;", "&amp;Player_1[[#This Row],[Year]])</f>
        <v>43027</v>
      </c>
      <c r="P1050" s="58">
        <f>COUNTIFS(A:A,Player_1[[#This Row],[Tournament]],E:E,Player_1[[#This Row],[Round]])</f>
        <v>1</v>
      </c>
      <c r="Q1050" s="58" t="str">
        <f t="shared" si="16"/>
        <v>2017 DGPT Tour Championship presented by Prodigy Discs</v>
      </c>
      <c r="R1050" s="58">
        <f>SUMIFS('Player 2 Rounds'!F:F,'Player 2 Rounds'!Q:Q,Q1050,'Player 2 Rounds'!E:E,E1050)</f>
        <v>58</v>
      </c>
      <c r="S1050" s="58">
        <f>IF(AND(Player_1[[#This Row],[Opponent Score]]&gt;0,Player_1[[#This Row],[Opponent Score]]&gt;Player_1[[#This Row],[Score]],K:K=TRUE())=TRUE(),1,0)</f>
        <v>1</v>
      </c>
    </row>
    <row r="1051" spans="1:19" x14ac:dyDescent="0.25">
      <c r="A1051" s="58" t="s">
        <v>93</v>
      </c>
      <c r="B1051" s="58" t="s">
        <v>58</v>
      </c>
      <c r="C1051" s="58" t="s">
        <v>121</v>
      </c>
      <c r="D1051" s="58" t="s">
        <v>17</v>
      </c>
      <c r="E1051" s="58">
        <v>4</v>
      </c>
      <c r="F1051">
        <v>47</v>
      </c>
      <c r="G1051">
        <v>1063</v>
      </c>
      <c r="H1051" s="58" t="s">
        <v>11</v>
      </c>
      <c r="I1051" s="58" t="s">
        <v>11</v>
      </c>
      <c r="J1051" s="58" t="b">
        <f>IF(COUNTIFS('Player 2 Rounds'!A:A,Player_1[[#This Row],[Tournament]],'Player 2 Rounds'!C:C,Player_1[[#This Row],[Date]])&gt;0,TRUE(),FALSE())</f>
        <v>1</v>
      </c>
      <c r="K1051" s="58" t="b">
        <f>IF(COUNTIFS('Player 2 Rounds'!A:A,Player_1[[#This Row],[Tournament]],'Player 2 Rounds'!C:C,Player_1[[#This Row],[Date]],'Player 2 Rounds'!D:D,Player_1[[#This Row],[Division]])&gt;0,TRUE(),FALSE())</f>
        <v>1</v>
      </c>
      <c r="L1051" s="58" t="str">
        <f>RIGHT(Player_1[[#This Row],[Date]],4)</f>
        <v>2012</v>
      </c>
      <c r="M1051" s="58" t="str">
        <f>LEFT(Player_1[[#This Row],[Date]],FIND("-",Player_1[[#This Row],[Date]],1)-1)</f>
        <v>29</v>
      </c>
      <c r="N1051" s="58" t="str">
        <f>MID(Player_1[[#This Row],[Date]],FIND("-",Player_1[[#This Row],[Date]],1)+1,3)</f>
        <v>Feb</v>
      </c>
      <c r="O1051" s="5">
        <f>DATEVALUE(Player_1[[#This Row],[Month]]&amp;" "&amp;Player_1[[#This Row],[Day]]&amp;", "&amp;Player_1[[#This Row],[Year]])</f>
        <v>40968</v>
      </c>
      <c r="P1051" s="58">
        <f>COUNTIFS(A:A,Player_1[[#This Row],[Tournament]],E:E,Player_1[[#This Row],[Round]])</f>
        <v>2</v>
      </c>
      <c r="Q1051" s="58" t="str">
        <f t="shared" si="16"/>
        <v>2012 The Memorial Championship presented by Discraft</v>
      </c>
      <c r="R1051" s="58">
        <f>SUMIFS('Player 2 Rounds'!F:F,'Player 2 Rounds'!Q:Q,Q1051,'Player 2 Rounds'!E:E,E1051)</f>
        <v>46</v>
      </c>
      <c r="S1051" s="58">
        <f>IF(AND(Player_1[[#This Row],[Opponent Score]]&gt;0,Player_1[[#This Row],[Opponent Score]]&gt;Player_1[[#This Row],[Score]],K:K=TRUE())=TRUE(),1,0)</f>
        <v>0</v>
      </c>
    </row>
    <row r="1052" spans="1:19" x14ac:dyDescent="0.25">
      <c r="A1052" s="58" t="s">
        <v>778</v>
      </c>
      <c r="B1052" s="58" t="s">
        <v>9</v>
      </c>
      <c r="C1052" s="58" t="s">
        <v>257</v>
      </c>
      <c r="D1052" s="58" t="s">
        <v>17</v>
      </c>
      <c r="E1052" s="58">
        <v>4</v>
      </c>
      <c r="F1052">
        <v>47</v>
      </c>
      <c r="G1052">
        <v>1051</v>
      </c>
      <c r="H1052" s="58" t="s">
        <v>11</v>
      </c>
      <c r="I1052" s="58" t="s">
        <v>11</v>
      </c>
      <c r="J1052" s="58" t="b">
        <f>IF(COUNTIFS('Player 2 Rounds'!A:A,Player_1[[#This Row],[Tournament]],'Player 2 Rounds'!C:C,Player_1[[#This Row],[Date]])&gt;0,TRUE(),FALSE())</f>
        <v>0</v>
      </c>
      <c r="K1052" s="58" t="b">
        <f>IF(COUNTIFS('Player 2 Rounds'!A:A,Player_1[[#This Row],[Tournament]],'Player 2 Rounds'!C:C,Player_1[[#This Row],[Date]],'Player 2 Rounds'!D:D,Player_1[[#This Row],[Division]])&gt;0,TRUE(),FALSE())</f>
        <v>0</v>
      </c>
      <c r="L1052" s="58" t="str">
        <f>RIGHT(Player_1[[#This Row],[Date]],4)</f>
        <v>2012</v>
      </c>
      <c r="M1052" s="58" t="str">
        <f>LEFT(Player_1[[#This Row],[Date]],FIND("-",Player_1[[#This Row],[Date]],1)-1)</f>
        <v>9</v>
      </c>
      <c r="N1052" s="58" t="str">
        <f>MID(Player_1[[#This Row],[Date]],FIND("-",Player_1[[#This Row],[Date]],1)+1,3)</f>
        <v>Jun</v>
      </c>
      <c r="O1052" s="5">
        <f>DATEVALUE(Player_1[[#This Row],[Month]]&amp;" "&amp;Player_1[[#This Row],[Day]]&amp;", "&amp;Player_1[[#This Row],[Year]])</f>
        <v>41069</v>
      </c>
      <c r="P1052" s="58">
        <f>COUNTIFS(A:A,Player_1[[#This Row],[Tournament]],E:E,Player_1[[#This Row],[Round]])</f>
        <v>1</v>
      </c>
      <c r="Q1052" s="58" t="str">
        <f t="shared" si="16"/>
        <v>2012 Archdale-Trinity Chamber of Commerce Disc Golf Open</v>
      </c>
      <c r="R1052" s="58">
        <f>SUMIFS('Player 2 Rounds'!F:F,'Player 2 Rounds'!Q:Q,Q1052,'Player 2 Rounds'!E:E,E1052)</f>
        <v>0</v>
      </c>
      <c r="S1052" s="58">
        <f>IF(AND(Player_1[[#This Row],[Opponent Score]]&gt;0,Player_1[[#This Row],[Opponent Score]]&gt;Player_1[[#This Row],[Score]],K:K=TRUE())=TRUE(),1,0)</f>
        <v>0</v>
      </c>
    </row>
    <row r="1053" spans="1:19" x14ac:dyDescent="0.25">
      <c r="A1053" s="58" t="s">
        <v>258</v>
      </c>
      <c r="B1053" s="58" t="s">
        <v>9</v>
      </c>
      <c r="C1053" s="58" t="s">
        <v>259</v>
      </c>
      <c r="D1053" s="58" t="s">
        <v>17</v>
      </c>
      <c r="E1053" s="58">
        <v>4</v>
      </c>
      <c r="F1053">
        <v>51</v>
      </c>
      <c r="G1053">
        <v>1046</v>
      </c>
      <c r="H1053" s="58" t="s">
        <v>11</v>
      </c>
      <c r="I1053" s="58" t="s">
        <v>11</v>
      </c>
      <c r="J1053" s="58" t="b">
        <f>IF(COUNTIFS('Player 2 Rounds'!A:A,Player_1[[#This Row],[Tournament]],'Player 2 Rounds'!C:C,Player_1[[#This Row],[Date]])&gt;0,TRUE(),FALSE())</f>
        <v>1</v>
      </c>
      <c r="K1053" s="58" t="b">
        <f>IF(COUNTIFS('Player 2 Rounds'!A:A,Player_1[[#This Row],[Tournament]],'Player 2 Rounds'!C:C,Player_1[[#This Row],[Date]],'Player 2 Rounds'!D:D,Player_1[[#This Row],[Division]])&gt;0,TRUE(),FALSE())</f>
        <v>1</v>
      </c>
      <c r="L1053" s="58" t="str">
        <f>RIGHT(Player_1[[#This Row],[Date]],4)</f>
        <v>2012</v>
      </c>
      <c r="M1053" s="58" t="str">
        <f>LEFT(Player_1[[#This Row],[Date]],FIND("-",Player_1[[#This Row],[Date]],1)-1)</f>
        <v>26</v>
      </c>
      <c r="N1053" s="58" t="str">
        <f>MID(Player_1[[#This Row],[Date]],FIND("-",Player_1[[#This Row],[Date]],1)+1,3)</f>
        <v>May</v>
      </c>
      <c r="O1053" s="5">
        <f>DATEVALUE(Player_1[[#This Row],[Month]]&amp;" "&amp;Player_1[[#This Row],[Day]]&amp;", "&amp;Player_1[[#This Row],[Year]])</f>
        <v>41055</v>
      </c>
      <c r="P1053" s="58">
        <f>COUNTIFS(A:A,Player_1[[#This Row],[Tournament]],E:E,Player_1[[#This Row],[Round]])</f>
        <v>1</v>
      </c>
      <c r="Q1053" s="58" t="str">
        <f t="shared" si="16"/>
        <v>2012 G&amp;L Clothing Challenge</v>
      </c>
      <c r="R1053" s="58">
        <f>SUMIFS('Player 2 Rounds'!F:F,'Player 2 Rounds'!Q:Q,Q1053,'Player 2 Rounds'!E:E,E1053)</f>
        <v>50</v>
      </c>
      <c r="S1053" s="58">
        <f>IF(AND(Player_1[[#This Row],[Opponent Score]]&gt;0,Player_1[[#This Row],[Opponent Score]]&gt;Player_1[[#This Row],[Score]],K:K=TRUE())=TRUE(),1,0)</f>
        <v>0</v>
      </c>
    </row>
    <row r="1054" spans="1:19" x14ac:dyDescent="0.25">
      <c r="A1054" s="58" t="s">
        <v>326</v>
      </c>
      <c r="B1054" s="58" t="s">
        <v>58</v>
      </c>
      <c r="C1054" s="58" t="s">
        <v>327</v>
      </c>
      <c r="D1054" s="58" t="s">
        <v>17</v>
      </c>
      <c r="E1054" s="58">
        <v>4</v>
      </c>
      <c r="F1054">
        <v>54</v>
      </c>
      <c r="G1054">
        <v>1038</v>
      </c>
      <c r="H1054" s="58" t="s">
        <v>11</v>
      </c>
      <c r="I1054" s="58" t="s">
        <v>11</v>
      </c>
      <c r="J1054" s="58" t="b">
        <f>IF(COUNTIFS('Player 2 Rounds'!A:A,Player_1[[#This Row],[Tournament]],'Player 2 Rounds'!C:C,Player_1[[#This Row],[Date]])&gt;0,TRUE(),FALSE())</f>
        <v>1</v>
      </c>
      <c r="K1054" s="58" t="b">
        <f>IF(COUNTIFS('Player 2 Rounds'!A:A,Player_1[[#This Row],[Tournament]],'Player 2 Rounds'!C:C,Player_1[[#This Row],[Date]],'Player 2 Rounds'!D:D,Player_1[[#This Row],[Division]])&gt;0,TRUE(),FALSE())</f>
        <v>1</v>
      </c>
      <c r="L1054" s="58" t="str">
        <f>RIGHT(Player_1[[#This Row],[Date]],4)</f>
        <v>2018</v>
      </c>
      <c r="M1054" s="58" t="str">
        <f>LEFT(Player_1[[#This Row],[Date]],FIND("-",Player_1[[#This Row],[Date]],1)-1)</f>
        <v>8</v>
      </c>
      <c r="N1054" s="58" t="str">
        <f>MID(Player_1[[#This Row],[Date]],FIND("-",Player_1[[#This Row],[Date]],1)+1,3)</f>
        <v>Jun</v>
      </c>
      <c r="O1054" s="5">
        <f>DATEVALUE(Player_1[[#This Row],[Month]]&amp;" "&amp;Player_1[[#This Row],[Day]]&amp;", "&amp;Player_1[[#This Row],[Year]])</f>
        <v>43259</v>
      </c>
      <c r="P1054" s="58">
        <f>COUNTIFS(A:A,Player_1[[#This Row],[Tournament]],E:E,Player_1[[#This Row],[Round]])</f>
        <v>3</v>
      </c>
      <c r="Q1054" s="58" t="str">
        <f t="shared" si="16"/>
        <v>2018 Beaver State Fling presented by KEEN - National Tour</v>
      </c>
      <c r="R1054" s="58">
        <f>SUMIFS('Player 2 Rounds'!F:F,'Player 2 Rounds'!Q:Q,Q1054,'Player 2 Rounds'!E:E,E1054)</f>
        <v>55</v>
      </c>
      <c r="S1054" s="58">
        <f>IF(AND(Player_1[[#This Row],[Opponent Score]]&gt;0,Player_1[[#This Row],[Opponent Score]]&gt;Player_1[[#This Row],[Score]],K:K=TRUE())=TRUE(),1,0)</f>
        <v>1</v>
      </c>
    </row>
    <row r="1055" spans="1:19" x14ac:dyDescent="0.25">
      <c r="A1055" s="58" t="s">
        <v>81</v>
      </c>
      <c r="B1055" s="58" t="s">
        <v>58</v>
      </c>
      <c r="C1055" s="58" t="s">
        <v>144</v>
      </c>
      <c r="D1055" s="58" t="s">
        <v>17</v>
      </c>
      <c r="E1055" s="58">
        <v>4</v>
      </c>
      <c r="F1055">
        <v>57</v>
      </c>
      <c r="G1055">
        <v>1020</v>
      </c>
      <c r="H1055" s="58" t="s">
        <v>11</v>
      </c>
      <c r="I1055" s="58" t="s">
        <v>11</v>
      </c>
      <c r="J1055" s="58" t="b">
        <f>IF(COUNTIFS('Player 2 Rounds'!A:A,Player_1[[#This Row],[Tournament]],'Player 2 Rounds'!C:C,Player_1[[#This Row],[Date]])&gt;0,TRUE(),FALSE())</f>
        <v>1</v>
      </c>
      <c r="K1055" s="58" t="b">
        <f>IF(COUNTIFS('Player 2 Rounds'!A:A,Player_1[[#This Row],[Tournament]],'Player 2 Rounds'!C:C,Player_1[[#This Row],[Date]],'Player 2 Rounds'!D:D,Player_1[[#This Row],[Division]])&gt;0,TRUE(),FALSE())</f>
        <v>1</v>
      </c>
      <c r="L1055" s="58" t="str">
        <f>RIGHT(Player_1[[#This Row],[Date]],4)</f>
        <v>2012</v>
      </c>
      <c r="M1055" s="58" t="str">
        <f>LEFT(Player_1[[#This Row],[Date]],FIND("-",Player_1[[#This Row],[Date]],1)-1)</f>
        <v>15</v>
      </c>
      <c r="N1055" s="58" t="str">
        <f>MID(Player_1[[#This Row],[Date]],FIND("-",Player_1[[#This Row],[Date]],1)+1,3)</f>
        <v>Jun</v>
      </c>
      <c r="O1055" s="5">
        <f>DATEVALUE(Player_1[[#This Row],[Month]]&amp;" "&amp;Player_1[[#This Row],[Day]]&amp;", "&amp;Player_1[[#This Row],[Year]])</f>
        <v>41075</v>
      </c>
      <c r="P1055" s="58">
        <f>COUNTIFS(A:A,Player_1[[#This Row],[Tournament]],E:E,Player_1[[#This Row],[Round]])</f>
        <v>3</v>
      </c>
      <c r="Q1055" s="58" t="str">
        <f t="shared" si="16"/>
        <v>2012 Beaver State Fling</v>
      </c>
      <c r="R1055" s="58">
        <f>SUMIFS('Player 2 Rounds'!F:F,'Player 2 Rounds'!Q:Q,Q1055,'Player 2 Rounds'!E:E,E1055)</f>
        <v>59</v>
      </c>
      <c r="S1055" s="58">
        <f>IF(AND(Player_1[[#This Row],[Opponent Score]]&gt;0,Player_1[[#This Row],[Opponent Score]]&gt;Player_1[[#This Row],[Score]],K:K=TRUE())=TRUE(),1,0)</f>
        <v>1</v>
      </c>
    </row>
    <row r="1056" spans="1:19" x14ac:dyDescent="0.25">
      <c r="A1056" s="58" t="s">
        <v>773</v>
      </c>
      <c r="B1056" s="58" t="s">
        <v>58</v>
      </c>
      <c r="C1056" s="58" t="s">
        <v>858</v>
      </c>
      <c r="D1056" s="58" t="s">
        <v>17</v>
      </c>
      <c r="E1056" s="58">
        <v>4</v>
      </c>
      <c r="F1056">
        <v>45</v>
      </c>
      <c r="G1056">
        <v>1078</v>
      </c>
      <c r="H1056" s="58" t="s">
        <v>11</v>
      </c>
      <c r="I1056" s="58" t="s">
        <v>11</v>
      </c>
      <c r="J1056" s="58" t="b">
        <f>IF(COUNTIFS('Player 2 Rounds'!A:A,Player_1[[#This Row],[Tournament]],'Player 2 Rounds'!C:C,Player_1[[#This Row],[Date]])&gt;0,TRUE(),FALSE())</f>
        <v>0</v>
      </c>
      <c r="K1056" s="58" t="b">
        <f>IF(COUNTIFS('Player 2 Rounds'!A:A,Player_1[[#This Row],[Tournament]],'Player 2 Rounds'!C:C,Player_1[[#This Row],[Date]],'Player 2 Rounds'!D:D,Player_1[[#This Row],[Division]])&gt;0,TRUE(),FALSE())</f>
        <v>0</v>
      </c>
      <c r="L1056" s="58" t="str">
        <f>RIGHT(Player_1[[#This Row],[Date]],4)</f>
        <v>2014</v>
      </c>
      <c r="M1056" s="58" t="str">
        <f>LEFT(Player_1[[#This Row],[Date]],FIND("-",Player_1[[#This Row],[Date]],1)-1)</f>
        <v>1</v>
      </c>
      <c r="N1056" s="58" t="str">
        <f>MID(Player_1[[#This Row],[Date]],FIND("-",Player_1[[#This Row],[Date]],1)+1,3)</f>
        <v>Aug</v>
      </c>
      <c r="O1056" s="5">
        <f>DATEVALUE(Player_1[[#This Row],[Month]]&amp;" "&amp;Player_1[[#This Row],[Day]]&amp;", "&amp;Player_1[[#This Row],[Year]])</f>
        <v>41852</v>
      </c>
      <c r="P1056" s="58">
        <f>COUNTIFS(A:A,Player_1[[#This Row],[Tournament]],E:E,Player_1[[#This Row],[Round]])</f>
        <v>1</v>
      </c>
      <c r="Q1056" s="58" t="str">
        <f t="shared" si="16"/>
        <v>2014 Fort Steilacoom Open</v>
      </c>
      <c r="R1056" s="58">
        <f>SUMIFS('Player 2 Rounds'!F:F,'Player 2 Rounds'!Q:Q,Q1056,'Player 2 Rounds'!E:E,E1056)</f>
        <v>0</v>
      </c>
      <c r="S1056" s="58">
        <f>IF(AND(Player_1[[#This Row],[Opponent Score]]&gt;0,Player_1[[#This Row],[Opponent Score]]&gt;Player_1[[#This Row],[Score]],K:K=TRUE())=TRUE(),1,0)</f>
        <v>0</v>
      </c>
    </row>
    <row r="1057" spans="1:19" x14ac:dyDescent="0.25">
      <c r="A1057" s="58" t="s">
        <v>113</v>
      </c>
      <c r="B1057" s="58" t="s">
        <v>58</v>
      </c>
      <c r="C1057" s="58" t="s">
        <v>114</v>
      </c>
      <c r="D1057" s="58" t="s">
        <v>17</v>
      </c>
      <c r="E1057" s="58">
        <v>4</v>
      </c>
      <c r="F1057">
        <v>51</v>
      </c>
      <c r="G1057">
        <v>1008</v>
      </c>
      <c r="H1057" s="58" t="s">
        <v>11</v>
      </c>
      <c r="I1057" s="58" t="s">
        <v>11</v>
      </c>
      <c r="J1057" s="58" t="b">
        <f>IF(COUNTIFS('Player 2 Rounds'!A:A,Player_1[[#This Row],[Tournament]],'Player 2 Rounds'!C:C,Player_1[[#This Row],[Date]])&gt;0,TRUE(),FALSE())</f>
        <v>1</v>
      </c>
      <c r="K1057" s="58" t="b">
        <f>IF(COUNTIFS('Player 2 Rounds'!A:A,Player_1[[#This Row],[Tournament]],'Player 2 Rounds'!C:C,Player_1[[#This Row],[Date]],'Player 2 Rounds'!D:D,Player_1[[#This Row],[Division]])&gt;0,TRUE(),FALSE())</f>
        <v>1</v>
      </c>
      <c r="L1057" s="58" t="str">
        <f>RIGHT(Player_1[[#This Row],[Date]],4)</f>
        <v>2012</v>
      </c>
      <c r="M1057" s="58" t="str">
        <f>LEFT(Player_1[[#This Row],[Date]],FIND("-",Player_1[[#This Row],[Date]],1)-1)</f>
        <v>1</v>
      </c>
      <c r="N1057" s="58" t="str">
        <f>MID(Player_1[[#This Row],[Date]],FIND("-",Player_1[[#This Row],[Date]],1)+1,3)</f>
        <v>Jun</v>
      </c>
      <c r="O1057" s="5">
        <f>DATEVALUE(Player_1[[#This Row],[Month]]&amp;" "&amp;Player_1[[#This Row],[Day]]&amp;", "&amp;Player_1[[#This Row],[Year]])</f>
        <v>41061</v>
      </c>
      <c r="P1057" s="58">
        <f>COUNTIFS(A:A,Player_1[[#This Row],[Tournament]],E:E,Player_1[[#This Row],[Round]])</f>
        <v>1</v>
      </c>
      <c r="Q1057" s="58" t="str">
        <f t="shared" si="16"/>
        <v>2012 30th Kansas City Wide Open</v>
      </c>
      <c r="R1057" s="58">
        <f>SUMIFS('Player 2 Rounds'!F:F,'Player 2 Rounds'!Q:Q,Q1057,'Player 2 Rounds'!E:E,E1057)</f>
        <v>52</v>
      </c>
      <c r="S1057" s="58">
        <f>IF(AND(Player_1[[#This Row],[Opponent Score]]&gt;0,Player_1[[#This Row],[Opponent Score]]&gt;Player_1[[#This Row],[Score]],K:K=TRUE())=TRUE(),1,0)</f>
        <v>1</v>
      </c>
    </row>
    <row r="1058" spans="1:19" x14ac:dyDescent="0.25">
      <c r="A1058" s="58" t="s">
        <v>873</v>
      </c>
      <c r="B1058" s="58" t="s">
        <v>9</v>
      </c>
      <c r="C1058" s="58" t="s">
        <v>874</v>
      </c>
      <c r="D1058" s="58" t="s">
        <v>17</v>
      </c>
      <c r="E1058" s="58">
        <v>4</v>
      </c>
      <c r="F1058">
        <v>50</v>
      </c>
      <c r="G1058">
        <v>1060</v>
      </c>
      <c r="H1058" s="58" t="s">
        <v>11</v>
      </c>
      <c r="I1058" s="58" t="s">
        <v>11</v>
      </c>
      <c r="J1058" s="58" t="b">
        <f>IF(COUNTIFS('Player 2 Rounds'!A:A,Player_1[[#This Row],[Tournament]],'Player 2 Rounds'!C:C,Player_1[[#This Row],[Date]])&gt;0,TRUE(),FALSE())</f>
        <v>0</v>
      </c>
      <c r="K1058" s="58" t="b">
        <f>IF(COUNTIFS('Player 2 Rounds'!A:A,Player_1[[#This Row],[Tournament]],'Player 2 Rounds'!C:C,Player_1[[#This Row],[Date]],'Player 2 Rounds'!D:D,Player_1[[#This Row],[Division]])&gt;0,TRUE(),FALSE())</f>
        <v>0</v>
      </c>
      <c r="L1058" s="58" t="str">
        <f>RIGHT(Player_1[[#This Row],[Date]],4)</f>
        <v>2014</v>
      </c>
      <c r="M1058" s="58" t="str">
        <f>LEFT(Player_1[[#This Row],[Date]],FIND("-",Player_1[[#This Row],[Date]],1)-1)</f>
        <v>25</v>
      </c>
      <c r="N1058" s="58" t="str">
        <f>MID(Player_1[[#This Row],[Date]],FIND("-",Player_1[[#This Row],[Date]],1)+1,3)</f>
        <v>Jul</v>
      </c>
      <c r="O1058" s="5">
        <f>DATEVALUE(Player_1[[#This Row],[Month]]&amp;" "&amp;Player_1[[#This Row],[Day]]&amp;", "&amp;Player_1[[#This Row],[Year]])</f>
        <v>41845</v>
      </c>
      <c r="P1058" s="58">
        <f>COUNTIFS(A:A,Player_1[[#This Row],[Tournament]],E:E,Player_1[[#This Row],[Round]])</f>
        <v>1</v>
      </c>
      <c r="Q1058" s="58" t="str">
        <f t="shared" si="16"/>
        <v>EuroTour #7 - Twin Lake Annual 2014 presented by Latitude 64</v>
      </c>
      <c r="R1058" s="58">
        <f>SUMIFS('Player 2 Rounds'!F:F,'Player 2 Rounds'!Q:Q,Q1058,'Player 2 Rounds'!E:E,E1058)</f>
        <v>0</v>
      </c>
      <c r="S1058" s="58">
        <f>IF(AND(Player_1[[#This Row],[Opponent Score]]&gt;0,Player_1[[#This Row],[Opponent Score]]&gt;Player_1[[#This Row],[Score]],K:K=TRUE())=TRUE(),1,0)</f>
        <v>0</v>
      </c>
    </row>
    <row r="1059" spans="1:19" x14ac:dyDescent="0.25">
      <c r="A1059" s="58" t="s">
        <v>697</v>
      </c>
      <c r="B1059" s="58" t="s">
        <v>13</v>
      </c>
      <c r="C1059" s="58" t="s">
        <v>698</v>
      </c>
      <c r="D1059" s="58" t="s">
        <v>17</v>
      </c>
      <c r="E1059" s="58">
        <v>4</v>
      </c>
      <c r="F1059">
        <v>61</v>
      </c>
      <c r="G1059">
        <v>1035</v>
      </c>
      <c r="H1059" s="58" t="s">
        <v>10</v>
      </c>
      <c r="I1059" s="58" t="s">
        <v>10</v>
      </c>
      <c r="J1059" s="58" t="b">
        <f>IF(COUNTIFS('Player 2 Rounds'!A:A,Player_1[[#This Row],[Tournament]],'Player 2 Rounds'!C:C,Player_1[[#This Row],[Date]])&gt;0,TRUE(),FALSE())</f>
        <v>1</v>
      </c>
      <c r="K1059" s="58" t="b">
        <f>IF(COUNTIFS('Player 2 Rounds'!A:A,Player_1[[#This Row],[Tournament]],'Player 2 Rounds'!C:C,Player_1[[#This Row],[Date]],'Player 2 Rounds'!D:D,Player_1[[#This Row],[Division]])&gt;0,TRUE(),FALSE())</f>
        <v>1</v>
      </c>
      <c r="L1059" s="58" t="str">
        <f>RIGHT(Player_1[[#This Row],[Date]],4)</f>
        <v>2022</v>
      </c>
      <c r="M1059" s="58" t="str">
        <f>LEFT(Player_1[[#This Row],[Date]],FIND("-",Player_1[[#This Row],[Date]],1)-1)</f>
        <v>14</v>
      </c>
      <c r="N1059" s="58" t="str">
        <f>MID(Player_1[[#This Row],[Date]],FIND("-",Player_1[[#This Row],[Date]],1)+1,3)</f>
        <v>Apr</v>
      </c>
      <c r="O1059" s="5">
        <f>DATEVALUE(Player_1[[#This Row],[Month]]&amp;" "&amp;Player_1[[#This Row],[Day]]&amp;", "&amp;Player_1[[#This Row],[Year]])</f>
        <v>44665</v>
      </c>
      <c r="P1059" s="58">
        <f>COUNTIFS(A:A,Player_1[[#This Row],[Tournament]],E:E,Player_1[[#This Row],[Round]])</f>
        <v>1</v>
      </c>
      <c r="Q1059" s="58" t="str">
        <f t="shared" si="16"/>
        <v>2022 PDGA Champions Cup Presented by Bushnell</v>
      </c>
      <c r="R1059" s="58">
        <f>SUMIFS('Player 2 Rounds'!F:F,'Player 2 Rounds'!Q:Q,Q1059,'Player 2 Rounds'!E:E,E1059)</f>
        <v>52</v>
      </c>
      <c r="S1059" s="58">
        <f>IF(AND(Player_1[[#This Row],[Opponent Score]]&gt;0,Player_1[[#This Row],[Opponent Score]]&gt;Player_1[[#This Row],[Score]],K:K=TRUE())=TRUE(),1,0)</f>
        <v>0</v>
      </c>
    </row>
    <row r="1060" spans="1:19" x14ac:dyDescent="0.25">
      <c r="A1060" s="58" t="s">
        <v>179</v>
      </c>
      <c r="B1060" s="58" t="s">
        <v>13</v>
      </c>
      <c r="C1060" s="58" t="s">
        <v>180</v>
      </c>
      <c r="D1060" s="58" t="s">
        <v>17</v>
      </c>
      <c r="E1060" s="58">
        <v>4</v>
      </c>
      <c r="F1060">
        <v>53</v>
      </c>
      <c r="G1060">
        <v>1045</v>
      </c>
      <c r="H1060" s="58" t="s">
        <v>11</v>
      </c>
      <c r="I1060" s="58" t="s">
        <v>11</v>
      </c>
      <c r="J1060" s="58" t="b">
        <f>IF(COUNTIFS('Player 2 Rounds'!A:A,Player_1[[#This Row],[Tournament]],'Player 2 Rounds'!C:C,Player_1[[#This Row],[Date]])&gt;0,TRUE(),FALSE())</f>
        <v>1</v>
      </c>
      <c r="K1060" s="58" t="b">
        <f>IF(COUNTIFS('Player 2 Rounds'!A:A,Player_1[[#This Row],[Tournament]],'Player 2 Rounds'!C:C,Player_1[[#This Row],[Date]],'Player 2 Rounds'!D:D,Player_1[[#This Row],[Division]])&gt;0,TRUE(),FALSE())</f>
        <v>1</v>
      </c>
      <c r="L1060" s="58" t="str">
        <f>RIGHT(Player_1[[#This Row],[Date]],4)</f>
        <v>2014</v>
      </c>
      <c r="M1060" s="58" t="str">
        <f>LEFT(Player_1[[#This Row],[Date]],FIND("-",Player_1[[#This Row],[Date]],1)-1)</f>
        <v>12</v>
      </c>
      <c r="N1060" s="58" t="str">
        <f>MID(Player_1[[#This Row],[Date]],FIND("-",Player_1[[#This Row],[Date]],1)+1,3)</f>
        <v>Aug</v>
      </c>
      <c r="O1060" s="5">
        <f>DATEVALUE(Player_1[[#This Row],[Month]]&amp;" "&amp;Player_1[[#This Row],[Day]]&amp;", "&amp;Player_1[[#This Row],[Year]])</f>
        <v>41863</v>
      </c>
      <c r="P1060" s="58">
        <f>COUNTIFS(A:A,Player_1[[#This Row],[Tournament]],E:E,Player_1[[#This Row],[Round]])</f>
        <v>1</v>
      </c>
      <c r="Q1060" s="58" t="str">
        <f t="shared" si="16"/>
        <v>2014 PDGA Professional Disc Golf World Championships</v>
      </c>
      <c r="R1060" s="58">
        <f>SUMIFS('Player 2 Rounds'!F:F,'Player 2 Rounds'!Q:Q,Q1060,'Player 2 Rounds'!E:E,E1060)</f>
        <v>53</v>
      </c>
      <c r="S1060" s="58">
        <f>IF(AND(Player_1[[#This Row],[Opponent Score]]&gt;0,Player_1[[#This Row],[Opponent Score]]&gt;Player_1[[#This Row],[Score]],K:K=TRUE())=TRUE(),1,0)</f>
        <v>0</v>
      </c>
    </row>
    <row r="1061" spans="1:19" x14ac:dyDescent="0.25">
      <c r="A1061" s="58" t="s">
        <v>961</v>
      </c>
      <c r="B1061" s="58" t="s">
        <v>13</v>
      </c>
      <c r="C1061" s="58" t="s">
        <v>98</v>
      </c>
      <c r="D1061" s="58" t="s">
        <v>962</v>
      </c>
      <c r="E1061" s="58">
        <v>4</v>
      </c>
      <c r="F1061">
        <v>51</v>
      </c>
      <c r="G1061">
        <v>956</v>
      </c>
      <c r="H1061" s="58" t="s">
        <v>11</v>
      </c>
      <c r="I1061" s="58" t="s">
        <v>11</v>
      </c>
      <c r="J1061" s="58" t="b">
        <f>IF(COUNTIFS('Player 2 Rounds'!A:A,Player_1[[#This Row],[Tournament]],'Player 2 Rounds'!C:C,Player_1[[#This Row],[Date]])&gt;0,TRUE(),FALSE())</f>
        <v>0</v>
      </c>
      <c r="K1061" s="58" t="b">
        <f>IF(COUNTIFS('Player 2 Rounds'!A:A,Player_1[[#This Row],[Tournament]],'Player 2 Rounds'!C:C,Player_1[[#This Row],[Date]],'Player 2 Rounds'!D:D,Player_1[[#This Row],[Division]])&gt;0,TRUE(),FALSE())</f>
        <v>0</v>
      </c>
      <c r="L1061" s="58" t="str">
        <f>RIGHT(Player_1[[#This Row],[Date]],4)</f>
        <v>2009</v>
      </c>
      <c r="M1061" s="58" t="str">
        <f>LEFT(Player_1[[#This Row],[Date]],FIND("-",Player_1[[#This Row],[Date]],1)-1)</f>
        <v>27</v>
      </c>
      <c r="N1061" s="58" t="str">
        <f>MID(Player_1[[#This Row],[Date]],FIND("-",Player_1[[#This Row],[Date]],1)+1,3)</f>
        <v>Jul</v>
      </c>
      <c r="O1061" s="5">
        <f>DATEVALUE(Player_1[[#This Row],[Month]]&amp;" "&amp;Player_1[[#This Row],[Day]]&amp;", "&amp;Player_1[[#This Row],[Year]])</f>
        <v>40021</v>
      </c>
      <c r="P1061" s="58">
        <f>COUNTIFS(A:A,Player_1[[#This Row],[Tournament]],E:E,Player_1[[#This Row],[Round]])</f>
        <v>1</v>
      </c>
      <c r="Q1061" s="58" t="str">
        <f t="shared" si="16"/>
        <v>2009 PDGA Amateur Disc Golf World Championships</v>
      </c>
      <c r="R1061" s="58">
        <f>SUMIFS('Player 2 Rounds'!F:F,'Player 2 Rounds'!Q:Q,Q1061,'Player 2 Rounds'!E:E,E1061)</f>
        <v>0</v>
      </c>
      <c r="S1061" s="58">
        <f>IF(AND(Player_1[[#This Row],[Opponent Score]]&gt;0,Player_1[[#This Row],[Opponent Score]]&gt;Player_1[[#This Row],[Score]],K:K=TRUE())=TRUE(),1,0)</f>
        <v>0</v>
      </c>
    </row>
    <row r="1062" spans="1:19" x14ac:dyDescent="0.25">
      <c r="A1062" s="58" t="s">
        <v>62</v>
      </c>
      <c r="B1062" s="58" t="s">
        <v>9</v>
      </c>
      <c r="C1062" s="58" t="s">
        <v>870</v>
      </c>
      <c r="D1062" s="58" t="s">
        <v>17</v>
      </c>
      <c r="E1062" s="58">
        <v>4</v>
      </c>
      <c r="F1062">
        <v>77</v>
      </c>
      <c r="G1062">
        <v>1020</v>
      </c>
      <c r="H1062" s="58" t="s">
        <v>11</v>
      </c>
      <c r="I1062" s="58" t="s">
        <v>11</v>
      </c>
      <c r="J1062" s="58" t="b">
        <f>IF(COUNTIFS('Player 2 Rounds'!A:A,Player_1[[#This Row],[Tournament]],'Player 2 Rounds'!C:C,Player_1[[#This Row],[Date]])&gt;0,TRUE(),FALSE())</f>
        <v>0</v>
      </c>
      <c r="K1062" s="58" t="b">
        <f>IF(COUNTIFS('Player 2 Rounds'!A:A,Player_1[[#This Row],[Tournament]],'Player 2 Rounds'!C:C,Player_1[[#This Row],[Date]],'Player 2 Rounds'!D:D,Player_1[[#This Row],[Division]])&gt;0,TRUE(),FALSE())</f>
        <v>0</v>
      </c>
      <c r="L1062" s="58" t="str">
        <f>RIGHT(Player_1[[#This Row],[Date]],4)</f>
        <v>2014</v>
      </c>
      <c r="M1062" s="58" t="str">
        <f>LEFT(Player_1[[#This Row],[Date]],FIND("-",Player_1[[#This Row],[Date]],1)-1)</f>
        <v>13</v>
      </c>
      <c r="N1062" s="58" t="str">
        <f>MID(Player_1[[#This Row],[Date]],FIND("-",Player_1[[#This Row],[Date]],1)+1,3)</f>
        <v>Jun</v>
      </c>
      <c r="O1062" s="5">
        <f>DATEVALUE(Player_1[[#This Row],[Month]]&amp;" "&amp;Player_1[[#This Row],[Day]]&amp;", "&amp;Player_1[[#This Row],[Year]])</f>
        <v>41803</v>
      </c>
      <c r="P1062" s="58">
        <f>COUNTIFS(A:A,Player_1[[#This Row],[Tournament]],E:E,Player_1[[#This Row],[Round]])</f>
        <v>1</v>
      </c>
      <c r="Q1062" s="58" t="str">
        <f t="shared" si="16"/>
        <v>2014 Minnesota Majestic</v>
      </c>
      <c r="R1062" s="58">
        <f>SUMIFS('Player 2 Rounds'!F:F,'Player 2 Rounds'!Q:Q,Q1062,'Player 2 Rounds'!E:E,E1062)</f>
        <v>0</v>
      </c>
      <c r="S1062" s="58">
        <f>IF(AND(Player_1[[#This Row],[Opponent Score]]&gt;0,Player_1[[#This Row],[Opponent Score]]&gt;Player_1[[#This Row],[Score]],K:K=TRUE())=TRUE(),1,0)</f>
        <v>0</v>
      </c>
    </row>
    <row r="1063" spans="1:19" x14ac:dyDescent="0.25">
      <c r="A1063" s="58" t="s">
        <v>831</v>
      </c>
      <c r="B1063" s="58" t="s">
        <v>14</v>
      </c>
      <c r="C1063" s="58" t="s">
        <v>832</v>
      </c>
      <c r="D1063" s="58" t="s">
        <v>17</v>
      </c>
      <c r="E1063" s="58">
        <v>4</v>
      </c>
      <c r="F1063">
        <v>47</v>
      </c>
      <c r="G1063">
        <v>1039</v>
      </c>
      <c r="H1063" s="58" t="s">
        <v>11</v>
      </c>
      <c r="I1063" s="58" t="s">
        <v>11</v>
      </c>
      <c r="J1063" s="58" t="b">
        <f>IF(COUNTIFS('Player 2 Rounds'!A:A,Player_1[[#This Row],[Tournament]],'Player 2 Rounds'!C:C,Player_1[[#This Row],[Date]])&gt;0,TRUE(),FALSE())</f>
        <v>0</v>
      </c>
      <c r="K1063" s="58" t="b">
        <f>IF(COUNTIFS('Player 2 Rounds'!A:A,Player_1[[#This Row],[Tournament]],'Player 2 Rounds'!C:C,Player_1[[#This Row],[Date]],'Player 2 Rounds'!D:D,Player_1[[#This Row],[Division]])&gt;0,TRUE(),FALSE())</f>
        <v>0</v>
      </c>
      <c r="L1063" s="58" t="str">
        <f>RIGHT(Player_1[[#This Row],[Date]],4)</f>
        <v>2012</v>
      </c>
      <c r="M1063" s="58" t="str">
        <f>LEFT(Player_1[[#This Row],[Date]],FIND("-",Player_1[[#This Row],[Date]],1)-1)</f>
        <v>28</v>
      </c>
      <c r="N1063" s="58" t="str">
        <f>MID(Player_1[[#This Row],[Date]],FIND("-",Player_1[[#This Row],[Date]],1)+1,3)</f>
        <v>Jan</v>
      </c>
      <c r="O1063" s="5">
        <f>DATEVALUE(Player_1[[#This Row],[Month]]&amp;" "&amp;Player_1[[#This Row],[Day]]&amp;", "&amp;Player_1[[#This Row],[Year]])</f>
        <v>40936</v>
      </c>
      <c r="P1063" s="58">
        <f>COUNTIFS(A:A,Player_1[[#This Row],[Tournament]],E:E,Player_1[[#This Row],[Round]])</f>
        <v>1</v>
      </c>
      <c r="Q1063" s="58" t="str">
        <f t="shared" si="16"/>
        <v>2012 11th Annual SW Florida Open</v>
      </c>
      <c r="R1063" s="58">
        <f>SUMIFS('Player 2 Rounds'!F:F,'Player 2 Rounds'!Q:Q,Q1063,'Player 2 Rounds'!E:E,E1063)</f>
        <v>0</v>
      </c>
      <c r="S1063" s="58">
        <f>IF(AND(Player_1[[#This Row],[Opponent Score]]&gt;0,Player_1[[#This Row],[Opponent Score]]&gt;Player_1[[#This Row],[Score]],K:K=TRUE())=TRUE(),1,0)</f>
        <v>0</v>
      </c>
    </row>
    <row r="1064" spans="1:19" x14ac:dyDescent="0.25">
      <c r="A1064" s="58" t="s">
        <v>413</v>
      </c>
      <c r="B1064" s="58" t="s">
        <v>58</v>
      </c>
      <c r="C1064" s="58" t="s">
        <v>414</v>
      </c>
      <c r="D1064" s="58" t="s">
        <v>17</v>
      </c>
      <c r="E1064" s="58">
        <v>4</v>
      </c>
      <c r="F1064">
        <v>46</v>
      </c>
      <c r="G1064">
        <v>1077</v>
      </c>
      <c r="H1064" s="58" t="s">
        <v>11</v>
      </c>
      <c r="I1064" s="58" t="s">
        <v>11</v>
      </c>
      <c r="J1064" s="58" t="b">
        <f>IF(COUNTIFS('Player 2 Rounds'!A:A,Player_1[[#This Row],[Tournament]],'Player 2 Rounds'!C:C,Player_1[[#This Row],[Date]])&gt;0,TRUE(),FALSE())</f>
        <v>1</v>
      </c>
      <c r="K1064" s="58" t="b">
        <f>IF(COUNTIFS('Player 2 Rounds'!A:A,Player_1[[#This Row],[Tournament]],'Player 2 Rounds'!C:C,Player_1[[#This Row],[Date]],'Player 2 Rounds'!D:D,Player_1[[#This Row],[Division]])&gt;0,TRUE(),FALSE())</f>
        <v>1</v>
      </c>
      <c r="L1064" s="58" t="str">
        <f>RIGHT(Player_1[[#This Row],[Date]],4)</f>
        <v>2014</v>
      </c>
      <c r="M1064" s="58" t="str">
        <f>LEFT(Player_1[[#This Row],[Date]],FIND("-",Player_1[[#This Row],[Date]],1)-1)</f>
        <v>5</v>
      </c>
      <c r="N1064" s="58" t="str">
        <f>MID(Player_1[[#This Row],[Date]],FIND("-",Player_1[[#This Row],[Date]],1)+1,3)</f>
        <v>Sep</v>
      </c>
      <c r="O1064" s="5">
        <f>DATEVALUE(Player_1[[#This Row],[Month]]&amp;" "&amp;Player_1[[#This Row],[Day]]&amp;", "&amp;Player_1[[#This Row],[Year]])</f>
        <v>41887</v>
      </c>
      <c r="P1064" s="58">
        <f>COUNTIFS(A:A,Player_1[[#This Row],[Tournament]],E:E,Player_1[[#This Row],[Round]])</f>
        <v>1</v>
      </c>
      <c r="Q1064" s="58" t="str">
        <f t="shared" si="16"/>
        <v>2014 Prodigy Disc present the 40th Anniversary of the Rochester Flying Disc Open</v>
      </c>
      <c r="R1064" s="58">
        <f>SUMIFS('Player 2 Rounds'!F:F,'Player 2 Rounds'!Q:Q,Q1064,'Player 2 Rounds'!E:E,E1064)</f>
        <v>51</v>
      </c>
      <c r="S1064" s="58">
        <f>IF(AND(Player_1[[#This Row],[Opponent Score]]&gt;0,Player_1[[#This Row],[Opponent Score]]&gt;Player_1[[#This Row],[Score]],K:K=TRUE())=TRUE(),1,0)</f>
        <v>1</v>
      </c>
    </row>
    <row r="1065" spans="1:19" x14ac:dyDescent="0.25">
      <c r="A1065" s="58" t="s">
        <v>841</v>
      </c>
      <c r="B1065" s="58" t="s">
        <v>9</v>
      </c>
      <c r="C1065" s="58" t="s">
        <v>416</v>
      </c>
      <c r="D1065" s="58" t="s">
        <v>17</v>
      </c>
      <c r="E1065" s="58">
        <v>4</v>
      </c>
      <c r="F1065">
        <v>49</v>
      </c>
      <c r="G1065">
        <v>1058</v>
      </c>
      <c r="H1065" s="58" t="s">
        <v>11</v>
      </c>
      <c r="I1065" s="58" t="s">
        <v>11</v>
      </c>
      <c r="J1065" s="58" t="b">
        <f>IF(COUNTIFS('Player 2 Rounds'!A:A,Player_1[[#This Row],[Tournament]],'Player 2 Rounds'!C:C,Player_1[[#This Row],[Date]])&gt;0,TRUE(),FALSE())</f>
        <v>0</v>
      </c>
      <c r="K1065" s="58" t="b">
        <f>IF(COUNTIFS('Player 2 Rounds'!A:A,Player_1[[#This Row],[Tournament]],'Player 2 Rounds'!C:C,Player_1[[#This Row],[Date]],'Player 2 Rounds'!D:D,Player_1[[#This Row],[Division]])&gt;0,TRUE(),FALSE())</f>
        <v>0</v>
      </c>
      <c r="L1065" s="58" t="str">
        <f>RIGHT(Player_1[[#This Row],[Date]],4)</f>
        <v>2014</v>
      </c>
      <c r="M1065" s="58" t="str">
        <f>LEFT(Player_1[[#This Row],[Date]],FIND("-",Player_1[[#This Row],[Date]],1)-1)</f>
        <v>24</v>
      </c>
      <c r="N1065" s="58" t="str">
        <f>MID(Player_1[[#This Row],[Date]],FIND("-",Player_1[[#This Row],[Date]],1)+1,3)</f>
        <v>May</v>
      </c>
      <c r="O1065" s="5">
        <f>DATEVALUE(Player_1[[#This Row],[Month]]&amp;" "&amp;Player_1[[#This Row],[Day]]&amp;", "&amp;Player_1[[#This Row],[Year]])</f>
        <v>41783</v>
      </c>
      <c r="P1065" s="58">
        <f>COUNTIFS(A:A,Player_1[[#This Row],[Tournament]],E:E,Player_1[[#This Row],[Round]])</f>
        <v>1</v>
      </c>
      <c r="Q1065" s="58" t="str">
        <f t="shared" si="16"/>
        <v>2014 Des Moines Challenge Presented by G&amp;L Clothing</v>
      </c>
      <c r="R1065" s="58">
        <f>SUMIFS('Player 2 Rounds'!F:F,'Player 2 Rounds'!Q:Q,Q1065,'Player 2 Rounds'!E:E,E1065)</f>
        <v>0</v>
      </c>
      <c r="S1065" s="58">
        <f>IF(AND(Player_1[[#This Row],[Opponent Score]]&gt;0,Player_1[[#This Row],[Opponent Score]]&gt;Player_1[[#This Row],[Score]],K:K=TRUE())=TRUE(),1,0)</f>
        <v>0</v>
      </c>
    </row>
    <row r="1066" spans="1:19" x14ac:dyDescent="0.25">
      <c r="A1066" s="58" t="s">
        <v>162</v>
      </c>
      <c r="B1066" s="58" t="s">
        <v>13</v>
      </c>
      <c r="C1066" s="58" t="s">
        <v>163</v>
      </c>
      <c r="D1066" s="58" t="s">
        <v>17</v>
      </c>
      <c r="E1066" s="58">
        <v>4</v>
      </c>
      <c r="F1066">
        <v>57</v>
      </c>
      <c r="G1066">
        <v>1042</v>
      </c>
      <c r="H1066" s="58" t="s">
        <v>11</v>
      </c>
      <c r="I1066" s="58" t="s">
        <v>11</v>
      </c>
      <c r="J1066" s="58" t="b">
        <f>IF(COUNTIFS('Player 2 Rounds'!A:A,Player_1[[#This Row],[Tournament]],'Player 2 Rounds'!C:C,Player_1[[#This Row],[Date]])&gt;0,TRUE(),FALSE())</f>
        <v>1</v>
      </c>
      <c r="K1066" s="58" t="b">
        <f>IF(COUNTIFS('Player 2 Rounds'!A:A,Player_1[[#This Row],[Tournament]],'Player 2 Rounds'!C:C,Player_1[[#This Row],[Date]],'Player 2 Rounds'!D:D,Player_1[[#This Row],[Division]])&gt;0,TRUE(),FALSE())</f>
        <v>1</v>
      </c>
      <c r="L1066" s="58" t="str">
        <f>RIGHT(Player_1[[#This Row],[Date]],4)</f>
        <v>2015</v>
      </c>
      <c r="M1066" s="58" t="str">
        <f>LEFT(Player_1[[#This Row],[Date]],FIND("-",Player_1[[#This Row],[Date]],1)-1)</f>
        <v>4</v>
      </c>
      <c r="N1066" s="58" t="str">
        <f>MID(Player_1[[#This Row],[Date]],FIND("-",Player_1[[#This Row],[Date]],1)+1,3)</f>
        <v>Aug</v>
      </c>
      <c r="O1066" s="5">
        <f>DATEVALUE(Player_1[[#This Row],[Month]]&amp;" "&amp;Player_1[[#This Row],[Day]]&amp;", "&amp;Player_1[[#This Row],[Year]])</f>
        <v>42220</v>
      </c>
      <c r="P1066" s="58">
        <f>COUNTIFS(A:A,Player_1[[#This Row],[Tournament]],E:E,Player_1[[#This Row],[Round]])</f>
        <v>1</v>
      </c>
      <c r="Q1066" s="58" t="str">
        <f t="shared" si="16"/>
        <v>2015 PDGA Professional Disc Golf World Championships</v>
      </c>
      <c r="R1066" s="58">
        <f>SUMIFS('Player 2 Rounds'!F:F,'Player 2 Rounds'!Q:Q,Q1066,'Player 2 Rounds'!E:E,E1066)</f>
        <v>51</v>
      </c>
      <c r="S1066" s="58">
        <f>IF(AND(Player_1[[#This Row],[Opponent Score]]&gt;0,Player_1[[#This Row],[Opponent Score]]&gt;Player_1[[#This Row],[Score]],K:K=TRUE())=TRUE(),1,0)</f>
        <v>0</v>
      </c>
    </row>
    <row r="1067" spans="1:19" x14ac:dyDescent="0.25">
      <c r="A1067" s="58" t="s">
        <v>274</v>
      </c>
      <c r="B1067" s="58" t="s">
        <v>9</v>
      </c>
      <c r="C1067" s="58" t="s">
        <v>275</v>
      </c>
      <c r="D1067" s="58" t="s">
        <v>17</v>
      </c>
      <c r="E1067" s="58">
        <v>4</v>
      </c>
      <c r="F1067">
        <v>49</v>
      </c>
      <c r="G1067">
        <v>1032</v>
      </c>
      <c r="H1067" s="58" t="s">
        <v>11</v>
      </c>
      <c r="I1067" s="58" t="s">
        <v>11</v>
      </c>
      <c r="J1067" s="58" t="b">
        <f>IF(COUNTIFS('Player 2 Rounds'!A:A,Player_1[[#This Row],[Tournament]],'Player 2 Rounds'!C:C,Player_1[[#This Row],[Date]])&gt;0,TRUE(),FALSE())</f>
        <v>1</v>
      </c>
      <c r="K1067" s="58" t="b">
        <f>IF(COUNTIFS('Player 2 Rounds'!A:A,Player_1[[#This Row],[Tournament]],'Player 2 Rounds'!C:C,Player_1[[#This Row],[Date]],'Player 2 Rounds'!D:D,Player_1[[#This Row],[Division]])&gt;0,TRUE(),FALSE())</f>
        <v>1</v>
      </c>
      <c r="L1067" s="58" t="str">
        <f>RIGHT(Player_1[[#This Row],[Date]],4)</f>
        <v>2012</v>
      </c>
      <c r="M1067" s="58" t="str">
        <f>LEFT(Player_1[[#This Row],[Date]],FIND("-",Player_1[[#This Row],[Date]],1)-1)</f>
        <v>21</v>
      </c>
      <c r="N1067" s="58" t="str">
        <f>MID(Player_1[[#This Row],[Date]],FIND("-",Player_1[[#This Row],[Date]],1)+1,3)</f>
        <v>Apr</v>
      </c>
      <c r="O1067" s="5">
        <f>DATEVALUE(Player_1[[#This Row],[Month]]&amp;" "&amp;Player_1[[#This Row],[Day]]&amp;", "&amp;Player_1[[#This Row],[Year]])</f>
        <v>41020</v>
      </c>
      <c r="P1067" s="58">
        <f>COUNTIFS(A:A,Player_1[[#This Row],[Tournament]],E:E,Player_1[[#This Row],[Round]])</f>
        <v>1</v>
      </c>
      <c r="Q1067" s="58" t="str">
        <f t="shared" si="16"/>
        <v>2012 SOKY Championships</v>
      </c>
      <c r="R1067" s="58">
        <f>SUMIFS('Player 2 Rounds'!F:F,'Player 2 Rounds'!Q:Q,Q1067,'Player 2 Rounds'!E:E,E1067)</f>
        <v>48</v>
      </c>
      <c r="S1067" s="58">
        <f>IF(AND(Player_1[[#This Row],[Opponent Score]]&gt;0,Player_1[[#This Row],[Opponent Score]]&gt;Player_1[[#This Row],[Score]],K:K=TRUE())=TRUE(),1,0)</f>
        <v>0</v>
      </c>
    </row>
    <row r="1068" spans="1:19" x14ac:dyDescent="0.25">
      <c r="A1068" s="58" t="s">
        <v>118</v>
      </c>
      <c r="B1068" s="58" t="s">
        <v>12</v>
      </c>
      <c r="C1068" s="58" t="s">
        <v>119</v>
      </c>
      <c r="D1068" s="58" t="s">
        <v>17</v>
      </c>
      <c r="E1068" s="58">
        <v>4</v>
      </c>
      <c r="F1068">
        <v>47</v>
      </c>
      <c r="G1068">
        <v>1032</v>
      </c>
      <c r="H1068" s="58" t="s">
        <v>11</v>
      </c>
      <c r="I1068" s="58" t="s">
        <v>11</v>
      </c>
      <c r="J1068" s="58" t="b">
        <f>IF(COUNTIFS('Player 2 Rounds'!A:A,Player_1[[#This Row],[Tournament]],'Player 2 Rounds'!C:C,Player_1[[#This Row],[Date]])&gt;0,TRUE(),FALSE())</f>
        <v>0</v>
      </c>
      <c r="K1068" s="58" t="b">
        <f>IF(COUNTIFS('Player 2 Rounds'!A:A,Player_1[[#This Row],[Tournament]],'Player 2 Rounds'!C:C,Player_1[[#This Row],[Date]],'Player 2 Rounds'!D:D,Player_1[[#This Row],[Division]])&gt;0,TRUE(),FALSE())</f>
        <v>0</v>
      </c>
      <c r="L1068" s="58" t="str">
        <f>RIGHT(Player_1[[#This Row],[Date]],4)</f>
        <v>2012</v>
      </c>
      <c r="M1068" s="58" t="str">
        <f>LEFT(Player_1[[#This Row],[Date]],FIND("-",Player_1[[#This Row],[Date]],1)-1)</f>
        <v>14</v>
      </c>
      <c r="N1068" s="58" t="str">
        <f>MID(Player_1[[#This Row],[Date]],FIND("-",Player_1[[#This Row],[Date]],1)+1,3)</f>
        <v>Jan</v>
      </c>
      <c r="O1068" s="5">
        <f>DATEVALUE(Player_1[[#This Row],[Month]]&amp;" "&amp;Player_1[[#This Row],[Day]]&amp;", "&amp;Player_1[[#This Row],[Year]])</f>
        <v>40922</v>
      </c>
      <c r="P1068" s="58">
        <f>COUNTIFS(A:A,Player_1[[#This Row],[Tournament]],E:E,Player_1[[#This Row],[Round]])</f>
        <v>1</v>
      </c>
      <c r="Q1068" s="58" t="str">
        <f t="shared" si="16"/>
        <v>Tocobaga Games 2012</v>
      </c>
      <c r="R1068" s="58">
        <f>SUMIFS('Player 2 Rounds'!F:F,'Player 2 Rounds'!Q:Q,Q1068,'Player 2 Rounds'!E:E,E1068)</f>
        <v>0</v>
      </c>
      <c r="S1068" s="58">
        <f>IF(AND(Player_1[[#This Row],[Opponent Score]]&gt;0,Player_1[[#This Row],[Opponent Score]]&gt;Player_1[[#This Row],[Score]],K:K=TRUE())=TRUE(),1,0)</f>
        <v>0</v>
      </c>
    </row>
    <row r="1069" spans="1:19" x14ac:dyDescent="0.25">
      <c r="A1069" s="58" t="s">
        <v>123</v>
      </c>
      <c r="B1069" s="58" t="s">
        <v>14</v>
      </c>
      <c r="C1069" s="58" t="s">
        <v>124</v>
      </c>
      <c r="D1069" s="58" t="s">
        <v>17</v>
      </c>
      <c r="E1069" s="58">
        <v>4</v>
      </c>
      <c r="F1069">
        <v>45</v>
      </c>
      <c r="G1069">
        <v>1059</v>
      </c>
      <c r="H1069" s="58" t="s">
        <v>11</v>
      </c>
      <c r="I1069" s="58" t="s">
        <v>11</v>
      </c>
      <c r="J1069" s="58" t="b">
        <f>IF(COUNTIFS('Player 2 Rounds'!A:A,Player_1[[#This Row],[Tournament]],'Player 2 Rounds'!C:C,Player_1[[#This Row],[Date]])&gt;0,TRUE(),FALSE())</f>
        <v>0</v>
      </c>
      <c r="K1069" s="58" t="b">
        <f>IF(COUNTIFS('Player 2 Rounds'!A:A,Player_1[[#This Row],[Tournament]],'Player 2 Rounds'!C:C,Player_1[[#This Row],[Date]],'Player 2 Rounds'!D:D,Player_1[[#This Row],[Division]])&gt;0,TRUE(),FALSE())</f>
        <v>0</v>
      </c>
      <c r="L1069" s="58" t="str">
        <f>RIGHT(Player_1[[#This Row],[Date]],4)</f>
        <v>2012</v>
      </c>
      <c r="M1069" s="58" t="str">
        <f>LEFT(Player_1[[#This Row],[Date]],FIND("-",Player_1[[#This Row],[Date]],1)-1)</f>
        <v>11</v>
      </c>
      <c r="N1069" s="58" t="str">
        <f>MID(Player_1[[#This Row],[Date]],FIND("-",Player_1[[#This Row],[Date]],1)+1,3)</f>
        <v>Feb</v>
      </c>
      <c r="O1069" s="5">
        <f>DATEVALUE(Player_1[[#This Row],[Month]]&amp;" "&amp;Player_1[[#This Row],[Day]]&amp;", "&amp;Player_1[[#This Row],[Year]])</f>
        <v>40950</v>
      </c>
      <c r="P1069" s="58">
        <f>COUNTIFS(A:A,Player_1[[#This Row],[Tournament]],E:E,Player_1[[#This Row],[Round]])</f>
        <v>1</v>
      </c>
      <c r="Q1069" s="58" t="str">
        <f t="shared" si="16"/>
        <v>2012 Barnett Park's Disc Golf Championships</v>
      </c>
      <c r="R1069" s="58">
        <f>SUMIFS('Player 2 Rounds'!F:F,'Player 2 Rounds'!Q:Q,Q1069,'Player 2 Rounds'!E:E,E1069)</f>
        <v>0</v>
      </c>
      <c r="S1069" s="58">
        <f>IF(AND(Player_1[[#This Row],[Opponent Score]]&gt;0,Player_1[[#This Row],[Opponent Score]]&gt;Player_1[[#This Row],[Score]],K:K=TRUE())=TRUE(),1,0)</f>
        <v>0</v>
      </c>
    </row>
    <row r="1070" spans="1:19" x14ac:dyDescent="0.25">
      <c r="A1070" s="58" t="s">
        <v>91</v>
      </c>
      <c r="B1070" s="58" t="s">
        <v>153</v>
      </c>
      <c r="C1070" s="58" t="s">
        <v>679</v>
      </c>
      <c r="D1070" s="58" t="s">
        <v>17</v>
      </c>
      <c r="E1070" s="58">
        <v>4</v>
      </c>
      <c r="F1070">
        <v>59</v>
      </c>
      <c r="G1070">
        <v>1059</v>
      </c>
      <c r="H1070" s="58" t="s">
        <v>11</v>
      </c>
      <c r="I1070" s="58" t="s">
        <v>11</v>
      </c>
      <c r="J1070" s="58" t="b">
        <f>IF(COUNTIFS('Player 2 Rounds'!A:A,Player_1[[#This Row],[Tournament]],'Player 2 Rounds'!C:C,Player_1[[#This Row],[Date]])&gt;0,TRUE(),FALSE())</f>
        <v>1</v>
      </c>
      <c r="K1070" s="58" t="b">
        <f>IF(COUNTIFS('Player 2 Rounds'!A:A,Player_1[[#This Row],[Tournament]],'Player 2 Rounds'!C:C,Player_1[[#This Row],[Date]],'Player 2 Rounds'!D:D,Player_1[[#This Row],[Division]])&gt;0,TRUE(),FALSE())</f>
        <v>1</v>
      </c>
      <c r="L1070" s="58" t="str">
        <f>RIGHT(Player_1[[#This Row],[Date]],4)</f>
        <v>2021</v>
      </c>
      <c r="M1070" s="58" t="str">
        <f>LEFT(Player_1[[#This Row],[Date]],FIND("-",Player_1[[#This Row],[Date]],1)-1)</f>
        <v>6</v>
      </c>
      <c r="N1070" s="58" t="str">
        <f>MID(Player_1[[#This Row],[Date]],FIND("-",Player_1[[#This Row],[Date]],1)+1,3)</f>
        <v>Oct</v>
      </c>
      <c r="O1070" s="5">
        <f>DATEVALUE(Player_1[[#This Row],[Month]]&amp;" "&amp;Player_1[[#This Row],[Day]]&amp;", "&amp;Player_1[[#This Row],[Year]])</f>
        <v>44475</v>
      </c>
      <c r="P1070" s="58">
        <f>COUNTIFS(A:A,Player_1[[#This Row],[Tournament]],E:E,Player_1[[#This Row],[Round]])</f>
        <v>2</v>
      </c>
      <c r="Q1070" s="58" t="str">
        <f t="shared" si="16"/>
        <v>2021 United States Disc Golf Championship</v>
      </c>
      <c r="R1070" s="58">
        <f>SUMIFS('Player 2 Rounds'!F:F,'Player 2 Rounds'!Q:Q,Q1070,'Player 2 Rounds'!E:E,E1070)</f>
        <v>62</v>
      </c>
      <c r="S1070" s="58">
        <f>IF(AND(Player_1[[#This Row],[Opponent Score]]&gt;0,Player_1[[#This Row],[Opponent Score]]&gt;Player_1[[#This Row],[Score]],K:K=TRUE())=TRUE(),1,0)</f>
        <v>1</v>
      </c>
    </row>
    <row r="1071" spans="1:19" x14ac:dyDescent="0.25">
      <c r="A1071" s="58" t="s">
        <v>820</v>
      </c>
      <c r="B1071" s="58" t="s">
        <v>14</v>
      </c>
      <c r="C1071" s="58" t="s">
        <v>821</v>
      </c>
      <c r="D1071" s="58" t="s">
        <v>17</v>
      </c>
      <c r="E1071" s="58">
        <v>4</v>
      </c>
      <c r="F1071">
        <v>43</v>
      </c>
      <c r="G1071">
        <v>1059</v>
      </c>
      <c r="H1071" s="58" t="s">
        <v>11</v>
      </c>
      <c r="I1071" s="58" t="s">
        <v>11</v>
      </c>
      <c r="J1071" s="58" t="b">
        <f>IF(COUNTIFS('Player 2 Rounds'!A:A,Player_1[[#This Row],[Tournament]],'Player 2 Rounds'!C:C,Player_1[[#This Row],[Date]])&gt;0,TRUE(),FALSE())</f>
        <v>0</v>
      </c>
      <c r="K1071" s="58" t="b">
        <f>IF(COUNTIFS('Player 2 Rounds'!A:A,Player_1[[#This Row],[Tournament]],'Player 2 Rounds'!C:C,Player_1[[#This Row],[Date]],'Player 2 Rounds'!D:D,Player_1[[#This Row],[Division]])&gt;0,TRUE(),FALSE())</f>
        <v>0</v>
      </c>
      <c r="L1071" s="58" t="str">
        <f>RIGHT(Player_1[[#This Row],[Date]],4)</f>
        <v>2012</v>
      </c>
      <c r="M1071" s="58" t="str">
        <f>LEFT(Player_1[[#This Row],[Date]],FIND("-",Player_1[[#This Row],[Date]],1)-1)</f>
        <v>31</v>
      </c>
      <c r="N1071" s="58" t="str">
        <f>MID(Player_1[[#This Row],[Date]],FIND("-",Player_1[[#This Row],[Date]],1)+1,3)</f>
        <v>Mar</v>
      </c>
      <c r="O1071" s="5">
        <f>DATEVALUE(Player_1[[#This Row],[Month]]&amp;" "&amp;Player_1[[#This Row],[Day]]&amp;", "&amp;Player_1[[#This Row],[Year]])</f>
        <v>40999</v>
      </c>
      <c r="P1071" s="58">
        <f>COUNTIFS(A:A,Player_1[[#This Row],[Tournament]],E:E,Player_1[[#This Row],[Round]])</f>
        <v>1</v>
      </c>
      <c r="Q1071" s="58" t="str">
        <f t="shared" si="16"/>
        <v>2012 Spike Hyzer Presents: Bark Buster Bonanza II</v>
      </c>
      <c r="R1071" s="58">
        <f>SUMIFS('Player 2 Rounds'!F:F,'Player 2 Rounds'!Q:Q,Q1071,'Player 2 Rounds'!E:E,E1071)</f>
        <v>0</v>
      </c>
      <c r="S1071" s="58">
        <f>IF(AND(Player_1[[#This Row],[Opponent Score]]&gt;0,Player_1[[#This Row],[Opponent Score]]&gt;Player_1[[#This Row],[Score]],K:K=TRUE())=TRUE(),1,0)</f>
        <v>0</v>
      </c>
    </row>
    <row r="1072" spans="1:19" x14ac:dyDescent="0.25">
      <c r="A1072" s="58" t="s">
        <v>431</v>
      </c>
      <c r="B1072" s="58" t="s">
        <v>13</v>
      </c>
      <c r="C1072" s="58" t="s">
        <v>432</v>
      </c>
      <c r="D1072" s="58" t="s">
        <v>17</v>
      </c>
      <c r="E1072" s="58">
        <v>4</v>
      </c>
      <c r="F1072">
        <v>55</v>
      </c>
      <c r="G1072">
        <v>1061</v>
      </c>
      <c r="H1072" s="58" t="s">
        <v>11</v>
      </c>
      <c r="I1072" s="58" t="s">
        <v>11</v>
      </c>
      <c r="J1072" s="58" t="b">
        <f>IF(COUNTIFS('Player 2 Rounds'!A:A,Player_1[[#This Row],[Tournament]],'Player 2 Rounds'!C:C,Player_1[[#This Row],[Date]])&gt;0,TRUE(),FALSE())</f>
        <v>1</v>
      </c>
      <c r="K1072" s="58" t="b">
        <f>IF(COUNTIFS('Player 2 Rounds'!A:A,Player_1[[#This Row],[Tournament]],'Player 2 Rounds'!C:C,Player_1[[#This Row],[Date]],'Player 2 Rounds'!D:D,Player_1[[#This Row],[Division]])&gt;0,TRUE(),FALSE())</f>
        <v>1</v>
      </c>
      <c r="L1072" s="58" t="str">
        <f>RIGHT(Player_1[[#This Row],[Date]],4)</f>
        <v>2015</v>
      </c>
      <c r="M1072" s="58" t="str">
        <f>LEFT(Player_1[[#This Row],[Date]],FIND("-",Player_1[[#This Row],[Date]],1)-1)</f>
        <v>29</v>
      </c>
      <c r="N1072" s="58" t="str">
        <f>MID(Player_1[[#This Row],[Date]],FIND("-",Player_1[[#This Row],[Date]],1)+1,3)</f>
        <v>Jan</v>
      </c>
      <c r="O1072" s="5">
        <f>DATEVALUE(Player_1[[#This Row],[Month]]&amp;" "&amp;Player_1[[#This Row],[Day]]&amp;", "&amp;Player_1[[#This Row],[Year]])</f>
        <v>42033</v>
      </c>
      <c r="P1072" s="58">
        <f>COUNTIFS(A:A,Player_1[[#This Row],[Tournament]],E:E,Player_1[[#This Row],[Round]])</f>
        <v>1</v>
      </c>
      <c r="Q1072" s="58" t="str">
        <f t="shared" si="16"/>
        <v>2015 Aussie Open</v>
      </c>
      <c r="R1072" s="58">
        <f>SUMIFS('Player 2 Rounds'!F:F,'Player 2 Rounds'!Q:Q,Q1072,'Player 2 Rounds'!E:E,E1072)</f>
        <v>59</v>
      </c>
      <c r="S1072" s="58">
        <f>IF(AND(Player_1[[#This Row],[Opponent Score]]&gt;0,Player_1[[#This Row],[Opponent Score]]&gt;Player_1[[#This Row],[Score]],K:K=TRUE())=TRUE(),1,0)</f>
        <v>1</v>
      </c>
    </row>
    <row r="1073" spans="1:19" x14ac:dyDescent="0.25">
      <c r="A1073" s="58" t="s">
        <v>409</v>
      </c>
      <c r="B1073" s="58" t="s">
        <v>58</v>
      </c>
      <c r="C1073" s="58" t="s">
        <v>410</v>
      </c>
      <c r="D1073" s="58" t="s">
        <v>17</v>
      </c>
      <c r="E1073" s="58">
        <v>4</v>
      </c>
      <c r="F1073">
        <v>54</v>
      </c>
      <c r="G1073">
        <v>1037</v>
      </c>
      <c r="H1073" s="58" t="s">
        <v>11</v>
      </c>
      <c r="I1073" s="58" t="s">
        <v>11</v>
      </c>
      <c r="J1073" s="58" t="b">
        <f>IF(COUNTIFS('Player 2 Rounds'!A:A,Player_1[[#This Row],[Tournament]],'Player 2 Rounds'!C:C,Player_1[[#This Row],[Date]])&gt;0,TRUE(),FALSE())</f>
        <v>1</v>
      </c>
      <c r="K1073" s="58" t="b">
        <f>IF(COUNTIFS('Player 2 Rounds'!A:A,Player_1[[#This Row],[Tournament]],'Player 2 Rounds'!C:C,Player_1[[#This Row],[Date]],'Player 2 Rounds'!D:D,Player_1[[#This Row],[Division]])&gt;0,TRUE(),FALSE())</f>
        <v>1</v>
      </c>
      <c r="L1073" s="58" t="str">
        <f>RIGHT(Player_1[[#This Row],[Date]],4)</f>
        <v>2015</v>
      </c>
      <c r="M1073" s="58" t="str">
        <f>LEFT(Player_1[[#This Row],[Date]],FIND("-",Player_1[[#This Row],[Date]],1)-1)</f>
        <v>12</v>
      </c>
      <c r="N1073" s="58" t="str">
        <f>MID(Player_1[[#This Row],[Date]],FIND("-",Player_1[[#This Row],[Date]],1)+1,3)</f>
        <v>Jun</v>
      </c>
      <c r="O1073" s="5">
        <f>DATEVALUE(Player_1[[#This Row],[Month]]&amp;" "&amp;Player_1[[#This Row],[Day]]&amp;", "&amp;Player_1[[#This Row],[Year]])</f>
        <v>42167</v>
      </c>
      <c r="P1073" s="58">
        <f>COUNTIFS(A:A,Player_1[[#This Row],[Tournament]],E:E,Player_1[[#This Row],[Round]])</f>
        <v>1</v>
      </c>
      <c r="Q1073" s="58" t="str">
        <f t="shared" si="16"/>
        <v>2015 Beaver State Fling - Pro</v>
      </c>
      <c r="R1073" s="58">
        <f>SUMIFS('Player 2 Rounds'!F:F,'Player 2 Rounds'!Q:Q,Q1073,'Player 2 Rounds'!E:E,E1073)</f>
        <v>50</v>
      </c>
      <c r="S1073" s="58">
        <f>IF(AND(Player_1[[#This Row],[Opponent Score]]&gt;0,Player_1[[#This Row],[Opponent Score]]&gt;Player_1[[#This Row],[Score]],K:K=TRUE())=TRUE(),1,0)</f>
        <v>0</v>
      </c>
    </row>
    <row r="1074" spans="1:19" x14ac:dyDescent="0.25">
      <c r="A1074" s="58" t="s">
        <v>184</v>
      </c>
      <c r="B1074" s="58" t="s">
        <v>13</v>
      </c>
      <c r="C1074" s="58" t="s">
        <v>185</v>
      </c>
      <c r="D1074" s="58" t="s">
        <v>17</v>
      </c>
      <c r="E1074" s="58">
        <v>4</v>
      </c>
      <c r="F1074">
        <v>55</v>
      </c>
      <c r="G1074">
        <v>1053</v>
      </c>
      <c r="H1074" s="58" t="s">
        <v>11</v>
      </c>
      <c r="I1074" s="58" t="s">
        <v>11</v>
      </c>
      <c r="J1074" s="58" t="b">
        <f>IF(COUNTIFS('Player 2 Rounds'!A:A,Player_1[[#This Row],[Tournament]],'Player 2 Rounds'!C:C,Player_1[[#This Row],[Date]])&gt;0,TRUE(),FALSE())</f>
        <v>1</v>
      </c>
      <c r="K1074" s="58" t="b">
        <f>IF(COUNTIFS('Player 2 Rounds'!A:A,Player_1[[#This Row],[Tournament]],'Player 2 Rounds'!C:C,Player_1[[#This Row],[Date]],'Player 2 Rounds'!D:D,Player_1[[#This Row],[Division]])&gt;0,TRUE(),FALSE())</f>
        <v>1</v>
      </c>
      <c r="L1074" s="58" t="str">
        <f>RIGHT(Player_1[[#This Row],[Date]],4)</f>
        <v>2014</v>
      </c>
      <c r="M1074" s="58" t="str">
        <f>LEFT(Player_1[[#This Row],[Date]],FIND("-",Player_1[[#This Row],[Date]],1)-1)</f>
        <v>5</v>
      </c>
      <c r="N1074" s="58" t="str">
        <f>MID(Player_1[[#This Row],[Date]],FIND("-",Player_1[[#This Row],[Date]],1)+1,3)</f>
        <v>Jun</v>
      </c>
      <c r="O1074" s="5">
        <f>DATEVALUE(Player_1[[#This Row],[Month]]&amp;" "&amp;Player_1[[#This Row],[Day]]&amp;", "&amp;Player_1[[#This Row],[Year]])</f>
        <v>41795</v>
      </c>
      <c r="P1074" s="58">
        <f>COUNTIFS(A:A,Player_1[[#This Row],[Tournament]],E:E,Player_1[[#This Row],[Round]])</f>
        <v>1</v>
      </c>
      <c r="Q1074" s="58" t="str">
        <f t="shared" si="16"/>
        <v>The 2014 Japan Open</v>
      </c>
      <c r="R1074" s="58">
        <f>SUMIFS('Player 2 Rounds'!F:F,'Player 2 Rounds'!Q:Q,Q1074,'Player 2 Rounds'!E:E,E1074)</f>
        <v>55</v>
      </c>
      <c r="S1074" s="58">
        <f>IF(AND(Player_1[[#This Row],[Opponent Score]]&gt;0,Player_1[[#This Row],[Opponent Score]]&gt;Player_1[[#This Row],[Score]],K:K=TRUE())=TRUE(),1,0)</f>
        <v>0</v>
      </c>
    </row>
    <row r="1075" spans="1:19" x14ac:dyDescent="0.25">
      <c r="A1075" s="58" t="s">
        <v>710</v>
      </c>
      <c r="B1075" s="58" t="s">
        <v>9</v>
      </c>
      <c r="C1075" s="58" t="s">
        <v>711</v>
      </c>
      <c r="D1075" s="58" t="s">
        <v>17</v>
      </c>
      <c r="E1075" s="58">
        <v>4</v>
      </c>
      <c r="F1075">
        <v>58</v>
      </c>
      <c r="G1075">
        <v>1050</v>
      </c>
      <c r="H1075" s="58" t="s">
        <v>11</v>
      </c>
      <c r="I1075" s="58" t="s">
        <v>11</v>
      </c>
      <c r="J1075" s="58" t="b">
        <f>IF(COUNTIFS('Player 2 Rounds'!A:A,Player_1[[#This Row],[Tournament]],'Player 2 Rounds'!C:C,Player_1[[#This Row],[Date]])&gt;0,TRUE(),FALSE())</f>
        <v>1</v>
      </c>
      <c r="K1075" s="58" t="b">
        <f>IF(COUNTIFS('Player 2 Rounds'!A:A,Player_1[[#This Row],[Tournament]],'Player 2 Rounds'!C:C,Player_1[[#This Row],[Date]],'Player 2 Rounds'!D:D,Player_1[[#This Row],[Division]])&gt;0,TRUE(),FALSE())</f>
        <v>1</v>
      </c>
      <c r="L1075" s="58" t="str">
        <f>RIGHT(Player_1[[#This Row],[Date]],4)</f>
        <v>2019</v>
      </c>
      <c r="M1075" s="58" t="str">
        <f>LEFT(Player_1[[#This Row],[Date]],FIND("-",Player_1[[#This Row],[Date]],1)-1)</f>
        <v>12</v>
      </c>
      <c r="N1075" s="58" t="str">
        <f>MID(Player_1[[#This Row],[Date]],FIND("-",Player_1[[#This Row],[Date]],1)+1,3)</f>
        <v>Sep</v>
      </c>
      <c r="O1075" s="5">
        <f>DATEVALUE(Player_1[[#This Row],[Month]]&amp;" "&amp;Player_1[[#This Row],[Day]]&amp;", "&amp;Player_1[[#This Row],[Year]])</f>
        <v>43720</v>
      </c>
      <c r="P1075" s="58">
        <f>COUNTIFS(A:A,Player_1[[#This Row],[Tournament]],E:E,Player_1[[#This Row],[Round]])</f>
        <v>1</v>
      </c>
      <c r="Q1075" s="58" t="str">
        <f t="shared" si="16"/>
        <v>2019 DGPT - Discraft's Green Mountain Championship @ Smugglers' Notch Resort</v>
      </c>
      <c r="R1075" s="58">
        <f>SUMIFS('Player 2 Rounds'!F:F,'Player 2 Rounds'!Q:Q,Q1075,'Player 2 Rounds'!E:E,E1075)</f>
        <v>55</v>
      </c>
      <c r="S1075" s="58">
        <f>IF(AND(Player_1[[#This Row],[Opponent Score]]&gt;0,Player_1[[#This Row],[Opponent Score]]&gt;Player_1[[#This Row],[Score]],K:K=TRUE())=TRUE(),1,0)</f>
        <v>0</v>
      </c>
    </row>
    <row r="1076" spans="1:19" x14ac:dyDescent="0.25">
      <c r="A1076" s="58" t="s">
        <v>738</v>
      </c>
      <c r="B1076" s="58" t="s">
        <v>9</v>
      </c>
      <c r="C1076" s="58" t="s">
        <v>739</v>
      </c>
      <c r="D1076" s="58" t="s">
        <v>17</v>
      </c>
      <c r="E1076" s="58">
        <v>4</v>
      </c>
      <c r="F1076">
        <v>51</v>
      </c>
      <c r="G1076">
        <v>1090</v>
      </c>
      <c r="H1076" s="58" t="s">
        <v>11</v>
      </c>
      <c r="I1076" s="58" t="s">
        <v>11</v>
      </c>
      <c r="J1076" s="58" t="b">
        <f>IF(COUNTIFS('Player 2 Rounds'!A:A,Player_1[[#This Row],[Tournament]],'Player 2 Rounds'!C:C,Player_1[[#This Row],[Date]])&gt;0,TRUE(),FALSE())</f>
        <v>1</v>
      </c>
      <c r="K1076" s="58" t="b">
        <f>IF(COUNTIFS('Player 2 Rounds'!A:A,Player_1[[#This Row],[Tournament]],'Player 2 Rounds'!C:C,Player_1[[#This Row],[Date]],'Player 2 Rounds'!D:D,Player_1[[#This Row],[Division]])&gt;0,TRUE(),FALSE())</f>
        <v>1</v>
      </c>
      <c r="L1076" s="58" t="str">
        <f>RIGHT(Player_1[[#This Row],[Date]],4)</f>
        <v>2020</v>
      </c>
      <c r="M1076" s="58" t="str">
        <f>LEFT(Player_1[[#This Row],[Date]],FIND("-",Player_1[[#This Row],[Date]],1)-1)</f>
        <v>13</v>
      </c>
      <c r="N1076" s="58" t="str">
        <f>MID(Player_1[[#This Row],[Date]],FIND("-",Player_1[[#This Row],[Date]],1)+1,3)</f>
        <v>Aug</v>
      </c>
      <c r="O1076" s="5">
        <f>DATEVALUE(Player_1[[#This Row],[Month]]&amp;" "&amp;Player_1[[#This Row],[Day]]&amp;", "&amp;Player_1[[#This Row],[Year]])</f>
        <v>44056</v>
      </c>
      <c r="P1076" s="58">
        <f>COUNTIFS(A:A,Player_1[[#This Row],[Tournament]],E:E,Player_1[[#This Row],[Round]])</f>
        <v>1</v>
      </c>
      <c r="Q1076" s="58" t="str">
        <f t="shared" si="16"/>
        <v>2020 DGPT - 10th Annual Discraft Ledgestone Insurance Open</v>
      </c>
      <c r="R1076" s="58">
        <f>SUMIFS('Player 2 Rounds'!F:F,'Player 2 Rounds'!Q:Q,Q1076,'Player 2 Rounds'!E:E,E1076)</f>
        <v>50</v>
      </c>
      <c r="S1076" s="58">
        <f>IF(AND(Player_1[[#This Row],[Opponent Score]]&gt;0,Player_1[[#This Row],[Opponent Score]]&gt;Player_1[[#This Row],[Score]],K:K=TRUE())=TRUE(),1,0)</f>
        <v>0</v>
      </c>
    </row>
    <row r="1077" spans="1:19" x14ac:dyDescent="0.25">
      <c r="A1077" s="58" t="s">
        <v>899</v>
      </c>
      <c r="B1077" s="58" t="s">
        <v>9</v>
      </c>
      <c r="C1077" s="58" t="s">
        <v>900</v>
      </c>
      <c r="D1077" s="58" t="s">
        <v>17</v>
      </c>
      <c r="E1077" s="58">
        <v>4</v>
      </c>
      <c r="F1077">
        <v>51</v>
      </c>
      <c r="G1077">
        <v>1002</v>
      </c>
      <c r="H1077" s="58" t="s">
        <v>11</v>
      </c>
      <c r="I1077" s="58" t="s">
        <v>11</v>
      </c>
      <c r="J1077" s="58" t="b">
        <f>IF(COUNTIFS('Player 2 Rounds'!A:A,Player_1[[#This Row],[Tournament]],'Player 2 Rounds'!C:C,Player_1[[#This Row],[Date]])&gt;0,TRUE(),FALSE())</f>
        <v>0</v>
      </c>
      <c r="K1077" s="58" t="b">
        <f>IF(COUNTIFS('Player 2 Rounds'!A:A,Player_1[[#This Row],[Tournament]],'Player 2 Rounds'!C:C,Player_1[[#This Row],[Date]],'Player 2 Rounds'!D:D,Player_1[[#This Row],[Division]])&gt;0,TRUE(),FALSE())</f>
        <v>0</v>
      </c>
      <c r="L1077" s="58" t="str">
        <f>RIGHT(Player_1[[#This Row],[Date]],4)</f>
        <v>2016</v>
      </c>
      <c r="M1077" s="58" t="str">
        <f>LEFT(Player_1[[#This Row],[Date]],FIND("-",Player_1[[#This Row],[Date]],1)-1)</f>
        <v>3</v>
      </c>
      <c r="N1077" s="58" t="str">
        <f>MID(Player_1[[#This Row],[Date]],FIND("-",Player_1[[#This Row],[Date]],1)+1,3)</f>
        <v>Sep</v>
      </c>
      <c r="O1077" s="5">
        <f>DATEVALUE(Player_1[[#This Row],[Month]]&amp;" "&amp;Player_1[[#This Row],[Day]]&amp;", "&amp;Player_1[[#This Row],[Year]])</f>
        <v>42616</v>
      </c>
      <c r="P1077" s="58">
        <f>COUNTIFS(A:A,Player_1[[#This Row],[Tournament]],E:E,Player_1[[#This Row],[Round]])</f>
        <v>1</v>
      </c>
      <c r="Q1077" s="58" t="str">
        <f t="shared" si="16"/>
        <v>2016 Spike Hyzer's:Blockhouse Labor Day Marathon, Presented by Dynamic Discs, Pro Event</v>
      </c>
      <c r="R1077" s="58">
        <f>SUMIFS('Player 2 Rounds'!F:F,'Player 2 Rounds'!Q:Q,Q1077,'Player 2 Rounds'!E:E,E1077)</f>
        <v>0</v>
      </c>
      <c r="S1077" s="58">
        <f>IF(AND(Player_1[[#This Row],[Opponent Score]]&gt;0,Player_1[[#This Row],[Opponent Score]]&gt;Player_1[[#This Row],[Score]],K:K=TRUE())=TRUE(),1,0)</f>
        <v>0</v>
      </c>
    </row>
    <row r="1078" spans="1:19" x14ac:dyDescent="0.25">
      <c r="A1078" s="58" t="s">
        <v>265</v>
      </c>
      <c r="B1078" s="58" t="s">
        <v>13</v>
      </c>
      <c r="C1078" s="58" t="s">
        <v>266</v>
      </c>
      <c r="D1078" s="58" t="s">
        <v>17</v>
      </c>
      <c r="E1078" s="58">
        <v>4</v>
      </c>
      <c r="F1078">
        <v>59</v>
      </c>
      <c r="G1078">
        <v>1037</v>
      </c>
      <c r="H1078" s="58" t="s">
        <v>11</v>
      </c>
      <c r="I1078" s="58" t="s">
        <v>11</v>
      </c>
      <c r="J1078" s="58" t="b">
        <f>IF(COUNTIFS('Player 2 Rounds'!A:A,Player_1[[#This Row],[Tournament]],'Player 2 Rounds'!C:C,Player_1[[#This Row],[Date]])&gt;0,TRUE(),FALSE())</f>
        <v>1</v>
      </c>
      <c r="K1078" s="58" t="b">
        <f>IF(COUNTIFS('Player 2 Rounds'!A:A,Player_1[[#This Row],[Tournament]],'Player 2 Rounds'!C:C,Player_1[[#This Row],[Date]],'Player 2 Rounds'!D:D,Player_1[[#This Row],[Division]])&gt;0,TRUE(),FALSE())</f>
        <v>1</v>
      </c>
      <c r="L1078" s="58" t="str">
        <f>RIGHT(Player_1[[#This Row],[Date]],4)</f>
        <v>2017</v>
      </c>
      <c r="M1078" s="58" t="str">
        <f>LEFT(Player_1[[#This Row],[Date]],FIND("-",Player_1[[#This Row],[Date]],1)-1)</f>
        <v>21</v>
      </c>
      <c r="N1078" s="58" t="str">
        <f>MID(Player_1[[#This Row],[Date]],FIND("-",Player_1[[#This Row],[Date]],1)+1,3)</f>
        <v>Jun</v>
      </c>
      <c r="O1078" s="5">
        <f>DATEVALUE(Player_1[[#This Row],[Month]]&amp;" "&amp;Player_1[[#This Row],[Day]]&amp;", "&amp;Player_1[[#This Row],[Year]])</f>
        <v>42907</v>
      </c>
      <c r="P1078" s="58">
        <f>COUNTIFS(A:A,Player_1[[#This Row],[Tournament]],E:E,Player_1[[#This Row],[Round]])</f>
        <v>1</v>
      </c>
      <c r="Q1078" s="58" t="str">
        <f t="shared" si="16"/>
        <v>2017 PDGA Professional Disc Golf World Championships</v>
      </c>
      <c r="R1078" s="58">
        <f>SUMIFS('Player 2 Rounds'!F:F,'Player 2 Rounds'!Q:Q,Q1078,'Player 2 Rounds'!E:E,E1078)</f>
        <v>56</v>
      </c>
      <c r="S1078" s="58">
        <f>IF(AND(Player_1[[#This Row],[Opponent Score]]&gt;0,Player_1[[#This Row],[Opponent Score]]&gt;Player_1[[#This Row],[Score]],K:K=TRUE())=TRUE(),1,0)</f>
        <v>0</v>
      </c>
    </row>
    <row r="1079" spans="1:19" x14ac:dyDescent="0.25">
      <c r="A1079" s="58" t="s">
        <v>814</v>
      </c>
      <c r="B1079" s="58" t="s">
        <v>58</v>
      </c>
      <c r="C1079" s="58" t="s">
        <v>815</v>
      </c>
      <c r="D1079" s="58" t="s">
        <v>17</v>
      </c>
      <c r="E1079" s="58">
        <v>4</v>
      </c>
      <c r="F1079">
        <v>58</v>
      </c>
      <c r="G1079">
        <v>1015</v>
      </c>
      <c r="H1079" s="58" t="s">
        <v>11</v>
      </c>
      <c r="I1079" s="58" t="s">
        <v>11</v>
      </c>
      <c r="J1079" s="58" t="b">
        <f>IF(COUNTIFS('Player 2 Rounds'!A:A,Player_1[[#This Row],[Tournament]],'Player 2 Rounds'!C:C,Player_1[[#This Row],[Date]])&gt;0,TRUE(),FALSE())</f>
        <v>0</v>
      </c>
      <c r="K1079" s="58" t="b">
        <f>IF(COUNTIFS('Player 2 Rounds'!A:A,Player_1[[#This Row],[Tournament]],'Player 2 Rounds'!C:C,Player_1[[#This Row],[Date]],'Player 2 Rounds'!D:D,Player_1[[#This Row],[Division]])&gt;0,TRUE(),FALSE())</f>
        <v>0</v>
      </c>
      <c r="L1079" s="58" t="str">
        <f>RIGHT(Player_1[[#This Row],[Date]],4)</f>
        <v>2011</v>
      </c>
      <c r="M1079" s="58" t="str">
        <f>LEFT(Player_1[[#This Row],[Date]],FIND("-",Player_1[[#This Row],[Date]],1)-1)</f>
        <v>15</v>
      </c>
      <c r="N1079" s="58" t="str">
        <f>MID(Player_1[[#This Row],[Date]],FIND("-",Player_1[[#This Row],[Date]],1)+1,3)</f>
        <v>Jul</v>
      </c>
      <c r="O1079" s="5">
        <f>DATEVALUE(Player_1[[#This Row],[Month]]&amp;" "&amp;Player_1[[#This Row],[Day]]&amp;", "&amp;Player_1[[#This Row],[Year]])</f>
        <v>40739</v>
      </c>
      <c r="P1079" s="58">
        <f>COUNTIFS(A:A,Player_1[[#This Row],[Tournament]],E:E,Player_1[[#This Row],[Round]])</f>
        <v>1</v>
      </c>
      <c r="Q1079" s="58" t="str">
        <f t="shared" si="16"/>
        <v>2011 King of the Lake</v>
      </c>
      <c r="R1079" s="58">
        <f>SUMIFS('Player 2 Rounds'!F:F,'Player 2 Rounds'!Q:Q,Q1079,'Player 2 Rounds'!E:E,E1079)</f>
        <v>0</v>
      </c>
      <c r="S1079" s="58">
        <f>IF(AND(Player_1[[#This Row],[Opponent Score]]&gt;0,Player_1[[#This Row],[Opponent Score]]&gt;Player_1[[#This Row],[Score]],K:K=TRUE())=TRUE(),1,0)</f>
        <v>0</v>
      </c>
    </row>
    <row r="1080" spans="1:19" x14ac:dyDescent="0.25">
      <c r="A1080" s="58" t="s">
        <v>593</v>
      </c>
      <c r="B1080" s="58" t="s">
        <v>9</v>
      </c>
      <c r="C1080" s="58" t="s">
        <v>594</v>
      </c>
      <c r="D1080" s="58" t="s">
        <v>17</v>
      </c>
      <c r="E1080" s="58">
        <v>4</v>
      </c>
      <c r="F1080">
        <v>55</v>
      </c>
      <c r="G1080">
        <v>1067</v>
      </c>
      <c r="H1080" s="58" t="s">
        <v>11</v>
      </c>
      <c r="I1080" s="58" t="s">
        <v>11</v>
      </c>
      <c r="J1080" s="58" t="b">
        <f>IF(COUNTIFS('Player 2 Rounds'!A:A,Player_1[[#This Row],[Tournament]],'Player 2 Rounds'!C:C,Player_1[[#This Row],[Date]])&gt;0,TRUE(),FALSE())</f>
        <v>1</v>
      </c>
      <c r="K1080" s="58" t="b">
        <f>IF(COUNTIFS('Player 2 Rounds'!A:A,Player_1[[#This Row],[Tournament]],'Player 2 Rounds'!C:C,Player_1[[#This Row],[Date]],'Player 2 Rounds'!D:D,Player_1[[#This Row],[Division]])&gt;0,TRUE(),FALSE())</f>
        <v>1</v>
      </c>
      <c r="L1080" s="58" t="str">
        <f>RIGHT(Player_1[[#This Row],[Date]],4)</f>
        <v>2020</v>
      </c>
      <c r="M1080" s="58" t="str">
        <f>LEFT(Player_1[[#This Row],[Date]],FIND("-",Player_1[[#This Row],[Date]],1)-1)</f>
        <v>3</v>
      </c>
      <c r="N1080" s="58" t="str">
        <f>MID(Player_1[[#This Row],[Date]],FIND("-",Player_1[[#This Row],[Date]],1)+1,3)</f>
        <v>Sep</v>
      </c>
      <c r="O1080" s="5">
        <f>DATEVALUE(Player_1[[#This Row],[Month]]&amp;" "&amp;Player_1[[#This Row],[Day]]&amp;", "&amp;Player_1[[#This Row],[Year]])</f>
        <v>44077</v>
      </c>
      <c r="P1080" s="58">
        <f>COUNTIFS(A:A,Player_1[[#This Row],[Tournament]],E:E,Player_1[[#This Row],[Round]])</f>
        <v>1</v>
      </c>
      <c r="Q1080" s="58" t="str">
        <f t="shared" si="16"/>
        <v>2020 DGPT - Discraft's Green Mountain Championship at Smugglers' Notch Resort</v>
      </c>
      <c r="R1080" s="58">
        <f>SUMIFS('Player 2 Rounds'!F:F,'Player 2 Rounds'!Q:Q,Q1080,'Player 2 Rounds'!E:E,E1080)</f>
        <v>54</v>
      </c>
      <c r="S1080" s="58">
        <f>IF(AND(Player_1[[#This Row],[Opponent Score]]&gt;0,Player_1[[#This Row],[Opponent Score]]&gt;Player_1[[#This Row],[Score]],K:K=TRUE())=TRUE(),1,0)</f>
        <v>0</v>
      </c>
    </row>
    <row r="1081" spans="1:19" x14ac:dyDescent="0.25">
      <c r="A1081" s="58" t="s">
        <v>488</v>
      </c>
      <c r="B1081" s="58" t="s">
        <v>13</v>
      </c>
      <c r="C1081" s="58" t="s">
        <v>489</v>
      </c>
      <c r="D1081" s="58" t="s">
        <v>17</v>
      </c>
      <c r="E1081" s="58">
        <v>4</v>
      </c>
      <c r="F1081">
        <v>49</v>
      </c>
      <c r="G1081">
        <v>1097</v>
      </c>
      <c r="H1081" s="58" t="s">
        <v>11</v>
      </c>
      <c r="I1081" s="58" t="s">
        <v>11</v>
      </c>
      <c r="J1081" s="58" t="b">
        <f>IF(COUNTIFS('Player 2 Rounds'!A:A,Player_1[[#This Row],[Tournament]],'Player 2 Rounds'!C:C,Player_1[[#This Row],[Date]])&gt;0,TRUE(),FALSE())</f>
        <v>1</v>
      </c>
      <c r="K1081" s="58" t="b">
        <f>IF(COUNTIFS('Player 2 Rounds'!A:A,Player_1[[#This Row],[Tournament]],'Player 2 Rounds'!C:C,Player_1[[#This Row],[Date]],'Player 2 Rounds'!D:D,Player_1[[#This Row],[Division]])&gt;0,TRUE(),FALSE())</f>
        <v>1</v>
      </c>
      <c r="L1081" s="58" t="str">
        <f>RIGHT(Player_1[[#This Row],[Date]],4)</f>
        <v>2017</v>
      </c>
      <c r="M1081" s="58" t="str">
        <f>LEFT(Player_1[[#This Row],[Date]],FIND("-",Player_1[[#This Row],[Date]],1)-1)</f>
        <v>26</v>
      </c>
      <c r="N1081" s="58" t="str">
        <f>MID(Player_1[[#This Row],[Date]],FIND("-",Player_1[[#This Row],[Date]],1)+1,3)</f>
        <v>Jan</v>
      </c>
      <c r="O1081" s="5">
        <f>DATEVALUE(Player_1[[#This Row],[Month]]&amp;" "&amp;Player_1[[#This Row],[Day]]&amp;", "&amp;Player_1[[#This Row],[Year]])</f>
        <v>42761</v>
      </c>
      <c r="P1081" s="58">
        <f>COUNTIFS(A:A,Player_1[[#This Row],[Tournament]],E:E,Player_1[[#This Row],[Round]])</f>
        <v>1</v>
      </c>
      <c r="Q1081" s="58" t="str">
        <f t="shared" si="16"/>
        <v>Aussie Open 2017</v>
      </c>
      <c r="R1081" s="58">
        <f>SUMIFS('Player 2 Rounds'!F:F,'Player 2 Rounds'!Q:Q,Q1081,'Player 2 Rounds'!E:E,E1081)</f>
        <v>51</v>
      </c>
      <c r="S1081" s="58">
        <f>IF(AND(Player_1[[#This Row],[Opponent Score]]&gt;0,Player_1[[#This Row],[Opponent Score]]&gt;Player_1[[#This Row],[Score]],K:K=TRUE())=TRUE(),1,0)</f>
        <v>1</v>
      </c>
    </row>
    <row r="1082" spans="1:19" x14ac:dyDescent="0.25">
      <c r="A1082" s="58" t="s">
        <v>779</v>
      </c>
      <c r="B1082" s="58" t="s">
        <v>14</v>
      </c>
      <c r="C1082" s="58" t="s">
        <v>780</v>
      </c>
      <c r="D1082" s="58" t="s">
        <v>17</v>
      </c>
      <c r="E1082" s="58">
        <v>4</v>
      </c>
      <c r="F1082">
        <v>62</v>
      </c>
      <c r="G1082">
        <v>1004</v>
      </c>
      <c r="H1082" s="58" t="s">
        <v>11</v>
      </c>
      <c r="I1082" s="58" t="s">
        <v>11</v>
      </c>
      <c r="J1082" s="58" t="b">
        <f>IF(COUNTIFS('Player 2 Rounds'!A:A,Player_1[[#This Row],[Tournament]],'Player 2 Rounds'!C:C,Player_1[[#This Row],[Date]])&gt;0,TRUE(),FALSE())</f>
        <v>0</v>
      </c>
      <c r="K1082" s="58" t="b">
        <f>IF(COUNTIFS('Player 2 Rounds'!A:A,Player_1[[#This Row],[Tournament]],'Player 2 Rounds'!C:C,Player_1[[#This Row],[Date]],'Player 2 Rounds'!D:D,Player_1[[#This Row],[Division]])&gt;0,TRUE(),FALSE())</f>
        <v>0</v>
      </c>
      <c r="L1082" s="58" t="str">
        <f>RIGHT(Player_1[[#This Row],[Date]],4)</f>
        <v>2017</v>
      </c>
      <c r="M1082" s="58" t="str">
        <f>LEFT(Player_1[[#This Row],[Date]],FIND("-",Player_1[[#This Row],[Date]],1)-1)</f>
        <v>13</v>
      </c>
      <c r="N1082" s="58" t="str">
        <f>MID(Player_1[[#This Row],[Date]],FIND("-",Player_1[[#This Row],[Date]],1)+1,3)</f>
        <v>Apr</v>
      </c>
      <c r="O1082" s="5">
        <f>DATEVALUE(Player_1[[#This Row],[Month]]&amp;" "&amp;Player_1[[#This Row],[Day]]&amp;", "&amp;Player_1[[#This Row],[Year]])</f>
        <v>42838</v>
      </c>
      <c r="P1082" s="58">
        <f>COUNTIFS(A:A,Player_1[[#This Row],[Tournament]],E:E,Player_1[[#This Row],[Round]])</f>
        <v>1</v>
      </c>
      <c r="Q1082" s="58" t="str">
        <f t="shared" si="16"/>
        <v>2017 Jonesboro Open - Disc Golf Pro Tour</v>
      </c>
      <c r="R1082" s="58">
        <f>SUMIFS('Player 2 Rounds'!F:F,'Player 2 Rounds'!Q:Q,Q1082,'Player 2 Rounds'!E:E,E1082)</f>
        <v>0</v>
      </c>
      <c r="S1082" s="58">
        <f>IF(AND(Player_1[[#This Row],[Opponent Score]]&gt;0,Player_1[[#This Row],[Opponent Score]]&gt;Player_1[[#This Row],[Score]],K:K=TRUE())=TRUE(),1,0)</f>
        <v>0</v>
      </c>
    </row>
    <row r="1083" spans="1:19" x14ac:dyDescent="0.25">
      <c r="A1083" s="58" t="s">
        <v>99</v>
      </c>
      <c r="B1083" s="58" t="s">
        <v>13</v>
      </c>
      <c r="C1083" s="58" t="s">
        <v>100</v>
      </c>
      <c r="D1083" s="58" t="s">
        <v>17</v>
      </c>
      <c r="E1083" s="58">
        <v>4</v>
      </c>
      <c r="F1083">
        <v>60</v>
      </c>
      <c r="G1083">
        <v>1006</v>
      </c>
      <c r="H1083" s="58" t="s">
        <v>11</v>
      </c>
      <c r="I1083" s="58" t="s">
        <v>11</v>
      </c>
      <c r="J1083" s="58" t="b">
        <f>IF(COUNTIFS('Player 2 Rounds'!A:A,Player_1[[#This Row],[Tournament]],'Player 2 Rounds'!C:C,Player_1[[#This Row],[Date]])&gt;0,TRUE(),FALSE())</f>
        <v>1</v>
      </c>
      <c r="K1083" s="58" t="b">
        <f>IF(COUNTIFS('Player 2 Rounds'!A:A,Player_1[[#This Row],[Tournament]],'Player 2 Rounds'!C:C,Player_1[[#This Row],[Date]],'Player 2 Rounds'!D:D,Player_1[[#This Row],[Division]])&gt;0,TRUE(),FALSE())</f>
        <v>1</v>
      </c>
      <c r="L1083" s="58" t="str">
        <f>RIGHT(Player_1[[#This Row],[Date]],4)</f>
        <v>2013</v>
      </c>
      <c r="M1083" s="58" t="str">
        <f>LEFT(Player_1[[#This Row],[Date]],FIND("-",Player_1[[#This Row],[Date]],1)-1)</f>
        <v>3</v>
      </c>
      <c r="N1083" s="58" t="str">
        <f>MID(Player_1[[#This Row],[Date]],FIND("-",Player_1[[#This Row],[Date]],1)+1,3)</f>
        <v>Aug</v>
      </c>
      <c r="O1083" s="5">
        <f>DATEVALUE(Player_1[[#This Row],[Month]]&amp;" "&amp;Player_1[[#This Row],[Day]]&amp;", "&amp;Player_1[[#This Row],[Year]])</f>
        <v>41489</v>
      </c>
      <c r="P1083" s="58">
        <f>COUNTIFS(A:A,Player_1[[#This Row],[Tournament]],E:E,Player_1[[#This Row],[Round]])</f>
        <v>1</v>
      </c>
      <c r="Q1083" s="58" t="str">
        <f t="shared" si="16"/>
        <v>2013 PDGA Professional Disc Golf World Championships</v>
      </c>
      <c r="R1083" s="58">
        <f>SUMIFS('Player 2 Rounds'!F:F,'Player 2 Rounds'!Q:Q,Q1083,'Player 2 Rounds'!E:E,E1083)</f>
        <v>53</v>
      </c>
      <c r="S1083" s="58">
        <f>IF(AND(Player_1[[#This Row],[Opponent Score]]&gt;0,Player_1[[#This Row],[Opponent Score]]&gt;Player_1[[#This Row],[Score]],K:K=TRUE())=TRUE(),1,0)</f>
        <v>0</v>
      </c>
    </row>
    <row r="1084" spans="1:19" x14ac:dyDescent="0.25">
      <c r="A1084" s="58" t="s">
        <v>326</v>
      </c>
      <c r="B1084" s="58" t="s">
        <v>58</v>
      </c>
      <c r="C1084" s="58" t="s">
        <v>1075</v>
      </c>
      <c r="D1084" s="58" t="s">
        <v>17</v>
      </c>
      <c r="E1084" s="58">
        <v>4</v>
      </c>
      <c r="F1084">
        <v>54</v>
      </c>
      <c r="G1084">
        <v>1037</v>
      </c>
      <c r="H1084" s="58" t="s">
        <v>11</v>
      </c>
      <c r="I1084" s="58" t="s">
        <v>11</v>
      </c>
      <c r="J1084" s="58" t="b">
        <f>IF(COUNTIFS('Player 2 Rounds'!A:A,Player_1[[#This Row],[Tournament]],'Player 2 Rounds'!C:C,Player_1[[#This Row],[Date]])&gt;0,TRUE(),FALSE())</f>
        <v>0</v>
      </c>
      <c r="K1084" s="58" t="b">
        <f>IF(COUNTIFS('Player 2 Rounds'!A:A,Player_1[[#This Row],[Tournament]],'Player 2 Rounds'!C:C,Player_1[[#This Row],[Date]],'Player 2 Rounds'!D:D,Player_1[[#This Row],[Division]])&gt;0,TRUE(),FALSE())</f>
        <v>0</v>
      </c>
      <c r="L1084" s="58" t="str">
        <f>RIGHT(Player_1[[#This Row],[Date]],4)</f>
        <v>2019</v>
      </c>
      <c r="M1084" s="58" t="str">
        <f>LEFT(Player_1[[#This Row],[Date]],FIND("-",Player_1[[#This Row],[Date]],1)-1)</f>
        <v>7</v>
      </c>
      <c r="N1084" s="58" t="str">
        <f>MID(Player_1[[#This Row],[Date]],FIND("-",Player_1[[#This Row],[Date]],1)+1,3)</f>
        <v>Jun</v>
      </c>
      <c r="O1084" s="5">
        <f>DATEVALUE(Player_1[[#This Row],[Month]]&amp;" "&amp;Player_1[[#This Row],[Day]]&amp;", "&amp;Player_1[[#This Row],[Year]])</f>
        <v>43623</v>
      </c>
      <c r="P1084" s="58">
        <f>COUNTIFS(A:A,Player_1[[#This Row],[Tournament]],E:E,Player_1[[#This Row],[Round]])</f>
        <v>3</v>
      </c>
      <c r="Q1084" s="58" t="str">
        <f t="shared" si="16"/>
        <v>2019 Beaver State Fling presented by KEEN - National Tour</v>
      </c>
      <c r="R1084" s="58">
        <f>SUMIFS('Player 2 Rounds'!F:F,'Player 2 Rounds'!Q:Q,Q1084,'Player 2 Rounds'!E:E,E1084)</f>
        <v>0</v>
      </c>
      <c r="S1084" s="58">
        <f>IF(AND(Player_1[[#This Row],[Opponent Score]]&gt;0,Player_1[[#This Row],[Opponent Score]]&gt;Player_1[[#This Row],[Score]],K:K=TRUE())=TRUE(),1,0)</f>
        <v>0</v>
      </c>
    </row>
    <row r="1085" spans="1:19" x14ac:dyDescent="0.25">
      <c r="A1085" s="58" t="s">
        <v>172</v>
      </c>
      <c r="B1085" s="58" t="s">
        <v>58</v>
      </c>
      <c r="C1085" s="58" t="s">
        <v>173</v>
      </c>
      <c r="D1085" s="58" t="s">
        <v>17</v>
      </c>
      <c r="E1085" s="58">
        <v>4</v>
      </c>
      <c r="F1085">
        <v>54</v>
      </c>
      <c r="G1085">
        <v>1040</v>
      </c>
      <c r="H1085" s="58" t="s">
        <v>11</v>
      </c>
      <c r="I1085" s="58" t="s">
        <v>11</v>
      </c>
      <c r="J1085" s="58" t="b">
        <f>IF(COUNTIFS('Player 2 Rounds'!A:A,Player_1[[#This Row],[Tournament]],'Player 2 Rounds'!C:C,Player_1[[#This Row],[Date]])&gt;0,TRUE(),FALSE())</f>
        <v>1</v>
      </c>
      <c r="K1085" s="58" t="b">
        <f>IF(COUNTIFS('Player 2 Rounds'!A:A,Player_1[[#This Row],[Tournament]],'Player 2 Rounds'!C:C,Player_1[[#This Row],[Date]],'Player 2 Rounds'!D:D,Player_1[[#This Row],[Division]])&gt;0,TRUE(),FALSE())</f>
        <v>1</v>
      </c>
      <c r="L1085" s="58" t="str">
        <f>RIGHT(Player_1[[#This Row],[Date]],4)</f>
        <v>2016</v>
      </c>
      <c r="M1085" s="58" t="str">
        <f>LEFT(Player_1[[#This Row],[Date]],FIND("-",Player_1[[#This Row],[Date]],1)-1)</f>
        <v>10</v>
      </c>
      <c r="N1085" s="58" t="str">
        <f>MID(Player_1[[#This Row],[Date]],FIND("-",Player_1[[#This Row],[Date]],1)+1,3)</f>
        <v>Jun</v>
      </c>
      <c r="O1085" s="5">
        <f>DATEVALUE(Player_1[[#This Row],[Month]]&amp;" "&amp;Player_1[[#This Row],[Day]]&amp;", "&amp;Player_1[[#This Row],[Year]])</f>
        <v>42531</v>
      </c>
      <c r="P1085" s="58">
        <f>COUNTIFS(A:A,Player_1[[#This Row],[Tournament]],E:E,Player_1[[#This Row],[Round]])</f>
        <v>1</v>
      </c>
      <c r="Q1085" s="58" t="str">
        <f t="shared" si="16"/>
        <v>2016 Beaver State Fling Presented by KEEN</v>
      </c>
      <c r="R1085" s="58">
        <f>SUMIFS('Player 2 Rounds'!F:F,'Player 2 Rounds'!Q:Q,Q1085,'Player 2 Rounds'!E:E,E1085)</f>
        <v>54</v>
      </c>
      <c r="S1085" s="58">
        <f>IF(AND(Player_1[[#This Row],[Opponent Score]]&gt;0,Player_1[[#This Row],[Opponent Score]]&gt;Player_1[[#This Row],[Score]],K:K=TRUE())=TRUE(),1,0)</f>
        <v>0</v>
      </c>
    </row>
    <row r="1086" spans="1:19" x14ac:dyDescent="0.25">
      <c r="A1086" s="58" t="s">
        <v>93</v>
      </c>
      <c r="B1086" s="58" t="s">
        <v>58</v>
      </c>
      <c r="C1086" s="58" t="s">
        <v>94</v>
      </c>
      <c r="D1086" s="58" t="s">
        <v>17</v>
      </c>
      <c r="E1086" s="58">
        <v>4</v>
      </c>
      <c r="F1086">
        <v>58</v>
      </c>
      <c r="G1086">
        <v>947</v>
      </c>
      <c r="H1086" s="58" t="s">
        <v>11</v>
      </c>
      <c r="I1086" s="58" t="s">
        <v>11</v>
      </c>
      <c r="J1086" s="58" t="b">
        <f>IF(COUNTIFS('Player 2 Rounds'!A:A,Player_1[[#This Row],[Tournament]],'Player 2 Rounds'!C:C,Player_1[[#This Row],[Date]])&gt;0,TRUE(),FALSE())</f>
        <v>1</v>
      </c>
      <c r="K1086" s="58" t="b">
        <f>IF(COUNTIFS('Player 2 Rounds'!A:A,Player_1[[#This Row],[Tournament]],'Player 2 Rounds'!C:C,Player_1[[#This Row],[Date]],'Player 2 Rounds'!D:D,Player_1[[#This Row],[Division]])&gt;0,TRUE(),FALSE())</f>
        <v>1</v>
      </c>
      <c r="L1086" s="58" t="str">
        <f>RIGHT(Player_1[[#This Row],[Date]],4)</f>
        <v>2011</v>
      </c>
      <c r="M1086" s="58" t="str">
        <f>LEFT(Player_1[[#This Row],[Date]],FIND("-",Player_1[[#This Row],[Date]],1)-1)</f>
        <v>2</v>
      </c>
      <c r="N1086" s="58" t="str">
        <f>MID(Player_1[[#This Row],[Date]],FIND("-",Player_1[[#This Row],[Date]],1)+1,3)</f>
        <v>Mar</v>
      </c>
      <c r="O1086" s="5">
        <f>DATEVALUE(Player_1[[#This Row],[Month]]&amp;" "&amp;Player_1[[#This Row],[Day]]&amp;", "&amp;Player_1[[#This Row],[Year]])</f>
        <v>40604</v>
      </c>
      <c r="P1086" s="58">
        <f>COUNTIFS(A:A,Player_1[[#This Row],[Tournament]],E:E,Player_1[[#This Row],[Round]])</f>
        <v>2</v>
      </c>
      <c r="Q1086" s="58" t="str">
        <f t="shared" si="16"/>
        <v>2011 The Memorial Championship presented by Discraft</v>
      </c>
      <c r="R1086" s="58">
        <f>SUMIFS('Player 2 Rounds'!F:F,'Player 2 Rounds'!Q:Q,Q1086,'Player 2 Rounds'!E:E,E1086)</f>
        <v>48</v>
      </c>
      <c r="S1086" s="58">
        <f>IF(AND(Player_1[[#This Row],[Opponent Score]]&gt;0,Player_1[[#This Row],[Opponent Score]]&gt;Player_1[[#This Row],[Score]],K:K=TRUE())=TRUE(),1,0)</f>
        <v>0</v>
      </c>
    </row>
    <row r="1087" spans="1:19" x14ac:dyDescent="0.25">
      <c r="A1087" s="58" t="s">
        <v>68</v>
      </c>
      <c r="B1087" s="58" t="s">
        <v>58</v>
      </c>
      <c r="C1087" s="58" t="s">
        <v>69</v>
      </c>
      <c r="D1087" s="58" t="s">
        <v>17</v>
      </c>
      <c r="E1087" s="58">
        <v>4</v>
      </c>
      <c r="F1087">
        <v>58</v>
      </c>
      <c r="G1087">
        <v>1062</v>
      </c>
      <c r="H1087" s="58" t="s">
        <v>11</v>
      </c>
      <c r="I1087" s="58" t="s">
        <v>11</v>
      </c>
      <c r="J1087" s="58" t="b">
        <f>IF(COUNTIFS('Player 2 Rounds'!A:A,Player_1[[#This Row],[Tournament]],'Player 2 Rounds'!C:C,Player_1[[#This Row],[Date]])&gt;0,TRUE(),FALSE())</f>
        <v>0</v>
      </c>
      <c r="K1087" s="58" t="b">
        <f>IF(COUNTIFS('Player 2 Rounds'!A:A,Player_1[[#This Row],[Tournament]],'Player 2 Rounds'!C:C,Player_1[[#This Row],[Date]],'Player 2 Rounds'!D:D,Player_1[[#This Row],[Division]])&gt;0,TRUE(),FALSE())</f>
        <v>0</v>
      </c>
      <c r="L1087" s="58" t="str">
        <f>RIGHT(Player_1[[#This Row],[Date]],4)</f>
        <v>2013</v>
      </c>
      <c r="M1087" s="58" t="str">
        <f>LEFT(Player_1[[#This Row],[Date]],FIND("-",Player_1[[#This Row],[Date]],1)-1)</f>
        <v>3</v>
      </c>
      <c r="N1087" s="58" t="str">
        <f>MID(Player_1[[#This Row],[Date]],FIND("-",Player_1[[#This Row],[Date]],1)+1,3)</f>
        <v>May</v>
      </c>
      <c r="O1087" s="5">
        <f>DATEVALUE(Player_1[[#This Row],[Month]]&amp;" "&amp;Player_1[[#This Row],[Day]]&amp;", "&amp;Player_1[[#This Row],[Year]])</f>
        <v>41397</v>
      </c>
      <c r="P1087" s="58">
        <f>COUNTIFS(A:A,Player_1[[#This Row],[Tournament]],E:E,Player_1[[#This Row],[Round]])</f>
        <v>1</v>
      </c>
      <c r="Q1087" s="58" t="str">
        <f t="shared" si="16"/>
        <v>2013 Disc Golf Hall of Fame Classic presented by Prodigy Disc</v>
      </c>
      <c r="R1087" s="58">
        <f>SUMIFS('Player 2 Rounds'!F:F,'Player 2 Rounds'!Q:Q,Q1087,'Player 2 Rounds'!E:E,E1087)</f>
        <v>0</v>
      </c>
      <c r="S1087" s="58">
        <f>IF(AND(Player_1[[#This Row],[Opponent Score]]&gt;0,Player_1[[#This Row],[Opponent Score]]&gt;Player_1[[#This Row],[Score]],K:K=TRUE())=TRUE(),1,0)</f>
        <v>0</v>
      </c>
    </row>
    <row r="1088" spans="1:19" x14ac:dyDescent="0.25">
      <c r="A1088" s="58" t="s">
        <v>280</v>
      </c>
      <c r="B1088" s="58" t="s">
        <v>58</v>
      </c>
      <c r="C1088" s="58" t="s">
        <v>281</v>
      </c>
      <c r="D1088" s="58" t="s">
        <v>17</v>
      </c>
      <c r="E1088" s="58">
        <v>4</v>
      </c>
      <c r="F1088">
        <v>54</v>
      </c>
      <c r="G1088">
        <v>1034</v>
      </c>
      <c r="H1088" s="58" t="s">
        <v>11</v>
      </c>
      <c r="I1088" s="58" t="s">
        <v>11</v>
      </c>
      <c r="J1088" s="58" t="b">
        <f>IF(COUNTIFS('Player 2 Rounds'!A:A,Player_1[[#This Row],[Tournament]],'Player 2 Rounds'!C:C,Player_1[[#This Row],[Date]])&gt;0,TRUE(),FALSE())</f>
        <v>1</v>
      </c>
      <c r="K1088" s="58" t="b">
        <f>IF(COUNTIFS('Player 2 Rounds'!A:A,Player_1[[#This Row],[Tournament]],'Player 2 Rounds'!C:C,Player_1[[#This Row],[Date]],'Player 2 Rounds'!D:D,Player_1[[#This Row],[Division]])&gt;0,TRUE(),FALSE())</f>
        <v>1</v>
      </c>
      <c r="L1088" s="58" t="str">
        <f>RIGHT(Player_1[[#This Row],[Date]],4)</f>
        <v>2017</v>
      </c>
      <c r="M1088" s="58" t="str">
        <f>LEFT(Player_1[[#This Row],[Date]],FIND("-",Player_1[[#This Row],[Date]],1)-1)</f>
        <v>9</v>
      </c>
      <c r="N1088" s="58" t="str">
        <f>MID(Player_1[[#This Row],[Date]],FIND("-",Player_1[[#This Row],[Date]],1)+1,3)</f>
        <v>Jun</v>
      </c>
      <c r="O1088" s="5">
        <f>DATEVALUE(Player_1[[#This Row],[Month]]&amp;" "&amp;Player_1[[#This Row],[Day]]&amp;", "&amp;Player_1[[#This Row],[Year]])</f>
        <v>42895</v>
      </c>
      <c r="P1088" s="58">
        <f>COUNTIFS(A:A,Player_1[[#This Row],[Tournament]],E:E,Player_1[[#This Row],[Round]])</f>
        <v>3</v>
      </c>
      <c r="Q1088" s="58" t="str">
        <f t="shared" si="16"/>
        <v>2017 Beaver State Fling Presented by KEEN - National Tour</v>
      </c>
      <c r="R1088" s="58">
        <f>SUMIFS('Player 2 Rounds'!F:F,'Player 2 Rounds'!Q:Q,Q1088,'Player 2 Rounds'!E:E,E1088)</f>
        <v>56</v>
      </c>
      <c r="S1088" s="58">
        <f>IF(AND(Player_1[[#This Row],[Opponent Score]]&gt;0,Player_1[[#This Row],[Opponent Score]]&gt;Player_1[[#This Row],[Score]],K:K=TRUE())=TRUE(),1,0)</f>
        <v>1</v>
      </c>
    </row>
    <row r="1089" spans="1:19" x14ac:dyDescent="0.25">
      <c r="A1089" s="58" t="s">
        <v>750</v>
      </c>
      <c r="B1089" s="58" t="s">
        <v>9</v>
      </c>
      <c r="C1089" s="58" t="s">
        <v>513</v>
      </c>
      <c r="D1089" s="58" t="s">
        <v>17</v>
      </c>
      <c r="E1089" s="58">
        <v>4</v>
      </c>
      <c r="F1089">
        <v>47</v>
      </c>
      <c r="G1089">
        <v>1063</v>
      </c>
      <c r="H1089" s="58" t="s">
        <v>11</v>
      </c>
      <c r="I1089" s="58" t="s">
        <v>11</v>
      </c>
      <c r="J1089" s="58" t="b">
        <f>IF(COUNTIFS('Player 2 Rounds'!A:A,Player_1[[#This Row],[Tournament]],'Player 2 Rounds'!C:C,Player_1[[#This Row],[Date]])&gt;0,TRUE(),FALSE())</f>
        <v>0</v>
      </c>
      <c r="K1089" s="58" t="b">
        <f>IF(COUNTIFS('Player 2 Rounds'!A:A,Player_1[[#This Row],[Tournament]],'Player 2 Rounds'!C:C,Player_1[[#This Row],[Date]],'Player 2 Rounds'!D:D,Player_1[[#This Row],[Division]])&gt;0,TRUE(),FALSE())</f>
        <v>0</v>
      </c>
      <c r="L1089" s="58" t="str">
        <f>RIGHT(Player_1[[#This Row],[Date]],4)</f>
        <v>2013</v>
      </c>
      <c r="M1089" s="58" t="str">
        <f>LEFT(Player_1[[#This Row],[Date]],FIND("-",Player_1[[#This Row],[Date]],1)-1)</f>
        <v>25</v>
      </c>
      <c r="N1089" s="58" t="str">
        <f>MID(Player_1[[#This Row],[Date]],FIND("-",Player_1[[#This Row],[Date]],1)+1,3)</f>
        <v>May</v>
      </c>
      <c r="O1089" s="5">
        <f>DATEVALUE(Player_1[[#This Row],[Month]]&amp;" "&amp;Player_1[[#This Row],[Day]]&amp;", "&amp;Player_1[[#This Row],[Year]])</f>
        <v>41419</v>
      </c>
      <c r="P1089" s="58">
        <f>COUNTIFS(A:A,Player_1[[#This Row],[Tournament]],E:E,Player_1[[#This Row],[Round]])</f>
        <v>2</v>
      </c>
      <c r="Q1089" s="58" t="str">
        <f t="shared" si="16"/>
        <v>2013 Two Days in May</v>
      </c>
      <c r="R1089" s="58">
        <f>SUMIFS('Player 2 Rounds'!F:F,'Player 2 Rounds'!Q:Q,Q1089,'Player 2 Rounds'!E:E,E1089)</f>
        <v>0</v>
      </c>
      <c r="S1089" s="58">
        <f>IF(AND(Player_1[[#This Row],[Opponent Score]]&gt;0,Player_1[[#This Row],[Opponent Score]]&gt;Player_1[[#This Row],[Score]],K:K=TRUE())=TRUE(),1,0)</f>
        <v>0</v>
      </c>
    </row>
    <row r="1090" spans="1:19" x14ac:dyDescent="0.25">
      <c r="A1090" s="58" t="s">
        <v>165</v>
      </c>
      <c r="B1090" s="58" t="s">
        <v>13</v>
      </c>
      <c r="C1090" s="58" t="s">
        <v>166</v>
      </c>
      <c r="D1090" s="58" t="s">
        <v>17</v>
      </c>
      <c r="E1090" s="58">
        <v>4</v>
      </c>
      <c r="F1090">
        <v>56</v>
      </c>
      <c r="G1090">
        <v>1034</v>
      </c>
      <c r="H1090" s="58" t="s">
        <v>11</v>
      </c>
      <c r="I1090" s="58" t="s">
        <v>11</v>
      </c>
      <c r="J1090" s="58" t="b">
        <f>IF(COUNTIFS('Player 2 Rounds'!A:A,Player_1[[#This Row],[Tournament]],'Player 2 Rounds'!C:C,Player_1[[#This Row],[Date]])&gt;0,TRUE(),FALSE())</f>
        <v>1</v>
      </c>
      <c r="K1090" s="58" t="b">
        <f>IF(COUNTIFS('Player 2 Rounds'!A:A,Player_1[[#This Row],[Tournament]],'Player 2 Rounds'!C:C,Player_1[[#This Row],[Date]],'Player 2 Rounds'!D:D,Player_1[[#This Row],[Division]])&gt;0,TRUE(),FALSE())</f>
        <v>1</v>
      </c>
      <c r="L1090" s="58" t="str">
        <f>RIGHT(Player_1[[#This Row],[Date]],4)</f>
        <v>2016</v>
      </c>
      <c r="M1090" s="58" t="str">
        <f>LEFT(Player_1[[#This Row],[Date]],FIND("-",Player_1[[#This Row],[Date]],1)-1)</f>
        <v>6</v>
      </c>
      <c r="N1090" s="58" t="str">
        <f>MID(Player_1[[#This Row],[Date]],FIND("-",Player_1[[#This Row],[Date]],1)+1,3)</f>
        <v>Aug</v>
      </c>
      <c r="O1090" s="5">
        <f>DATEVALUE(Player_1[[#This Row],[Month]]&amp;" "&amp;Player_1[[#This Row],[Day]]&amp;", "&amp;Player_1[[#This Row],[Year]])</f>
        <v>42588</v>
      </c>
      <c r="P1090" s="58">
        <f>COUNTIFS(A:A,Player_1[[#This Row],[Tournament]],E:E,Player_1[[#This Row],[Round]])</f>
        <v>1</v>
      </c>
      <c r="Q1090" s="58" t="str">
        <f t="shared" ref="Q1090:Q1153" si="17">IF(ISERROR(FIND(L1090,A1090,1))=TRUE(),L1090&amp;" "&amp;A1090,A1090)</f>
        <v>2016 PDGA Professional Disc Golf World Championships presented by Dynamic Discs</v>
      </c>
      <c r="R1090" s="58">
        <f>SUMIFS('Player 2 Rounds'!F:F,'Player 2 Rounds'!Q:Q,Q1090,'Player 2 Rounds'!E:E,E1090)</f>
        <v>56</v>
      </c>
      <c r="S1090" s="58">
        <f>IF(AND(Player_1[[#This Row],[Opponent Score]]&gt;0,Player_1[[#This Row],[Opponent Score]]&gt;Player_1[[#This Row],[Score]],K:K=TRUE())=TRUE(),1,0)</f>
        <v>0</v>
      </c>
    </row>
    <row r="1091" spans="1:19" x14ac:dyDescent="0.25">
      <c r="A1091" s="58" t="s">
        <v>228</v>
      </c>
      <c r="B1091" s="58" t="s">
        <v>13</v>
      </c>
      <c r="C1091" s="58" t="s">
        <v>229</v>
      </c>
      <c r="D1091" s="58" t="s">
        <v>17</v>
      </c>
      <c r="E1091" s="58">
        <v>4</v>
      </c>
      <c r="F1091">
        <v>81</v>
      </c>
      <c r="G1091">
        <v>1038</v>
      </c>
      <c r="H1091" s="58" t="s">
        <v>11</v>
      </c>
      <c r="I1091" s="58" t="s">
        <v>11</v>
      </c>
      <c r="J1091" s="58" t="b">
        <f>IF(COUNTIFS('Player 2 Rounds'!A:A,Player_1[[#This Row],[Tournament]],'Player 2 Rounds'!C:C,Player_1[[#This Row],[Date]])&gt;0,TRUE(),FALSE())</f>
        <v>1</v>
      </c>
      <c r="K1091" s="58" t="b">
        <f>IF(COUNTIFS('Player 2 Rounds'!A:A,Player_1[[#This Row],[Tournament]],'Player 2 Rounds'!C:C,Player_1[[#This Row],[Date]],'Player 2 Rounds'!D:D,Player_1[[#This Row],[Division]])&gt;0,TRUE(),FALSE())</f>
        <v>1</v>
      </c>
      <c r="L1091" s="58" t="str">
        <f>RIGHT(Player_1[[#This Row],[Date]],4)</f>
        <v>2011</v>
      </c>
      <c r="M1091" s="58" t="str">
        <f>LEFT(Player_1[[#This Row],[Date]],FIND("-",Player_1[[#This Row],[Date]],1)-1)</f>
        <v>9</v>
      </c>
      <c r="N1091" s="58" t="str">
        <f>MID(Player_1[[#This Row],[Date]],FIND("-",Player_1[[#This Row],[Date]],1)+1,3)</f>
        <v>Aug</v>
      </c>
      <c r="O1091" s="5">
        <f>DATEVALUE(Player_1[[#This Row],[Month]]&amp;" "&amp;Player_1[[#This Row],[Day]]&amp;", "&amp;Player_1[[#This Row],[Year]])</f>
        <v>40764</v>
      </c>
      <c r="P1091" s="58">
        <f>COUNTIFS(A:A,Player_1[[#This Row],[Tournament]],E:E,Player_1[[#This Row],[Round]])</f>
        <v>1</v>
      </c>
      <c r="Q1091" s="58" t="str">
        <f t="shared" si="17"/>
        <v>2011 PDGA Professional Disc Golf World Championships</v>
      </c>
      <c r="R1091" s="58">
        <f>SUMIFS('Player 2 Rounds'!F:F,'Player 2 Rounds'!Q:Q,Q1091,'Player 2 Rounds'!E:E,E1091)</f>
        <v>84</v>
      </c>
      <c r="S1091" s="58">
        <f>IF(AND(Player_1[[#This Row],[Opponent Score]]&gt;0,Player_1[[#This Row],[Opponent Score]]&gt;Player_1[[#This Row],[Score]],K:K=TRUE())=TRUE(),1,0)</f>
        <v>1</v>
      </c>
    </row>
    <row r="1092" spans="1:19" x14ac:dyDescent="0.25">
      <c r="A1092" s="58" t="s">
        <v>91</v>
      </c>
      <c r="B1092" s="58" t="s">
        <v>153</v>
      </c>
      <c r="C1092" s="58" t="s">
        <v>294</v>
      </c>
      <c r="D1092" s="58" t="s">
        <v>17</v>
      </c>
      <c r="E1092" s="58">
        <v>4</v>
      </c>
      <c r="F1092">
        <v>58</v>
      </c>
      <c r="G1092">
        <v>1065</v>
      </c>
      <c r="H1092" s="58" t="s">
        <v>11</v>
      </c>
      <c r="I1092" s="58" t="s">
        <v>11</v>
      </c>
      <c r="J1092" s="58" t="b">
        <f>IF(COUNTIFS('Player 2 Rounds'!A:A,Player_1[[#This Row],[Tournament]],'Player 2 Rounds'!C:C,Player_1[[#This Row],[Date]])&gt;0,TRUE(),FALSE())</f>
        <v>1</v>
      </c>
      <c r="K1092" s="58" t="b">
        <f>IF(COUNTIFS('Player 2 Rounds'!A:A,Player_1[[#This Row],[Tournament]],'Player 2 Rounds'!C:C,Player_1[[#This Row],[Date]],'Player 2 Rounds'!D:D,Player_1[[#This Row],[Division]])&gt;0,TRUE(),FALSE())</f>
        <v>1</v>
      </c>
      <c r="L1092" s="58" t="str">
        <f>RIGHT(Player_1[[#This Row],[Date]],4)</f>
        <v>2018</v>
      </c>
      <c r="M1092" s="58" t="str">
        <f>LEFT(Player_1[[#This Row],[Date]],FIND("-",Player_1[[#This Row],[Date]],1)-1)</f>
        <v>3</v>
      </c>
      <c r="N1092" s="58" t="str">
        <f>MID(Player_1[[#This Row],[Date]],FIND("-",Player_1[[#This Row],[Date]],1)+1,3)</f>
        <v>Oct</v>
      </c>
      <c r="O1092" s="5">
        <f>DATEVALUE(Player_1[[#This Row],[Month]]&amp;" "&amp;Player_1[[#This Row],[Day]]&amp;", "&amp;Player_1[[#This Row],[Year]])</f>
        <v>43376</v>
      </c>
      <c r="P1092" s="58">
        <f>COUNTIFS(A:A,Player_1[[#This Row],[Tournament]],E:E,Player_1[[#This Row],[Round]])</f>
        <v>2</v>
      </c>
      <c r="Q1092" s="58" t="str">
        <f t="shared" si="17"/>
        <v>2018 United States Disc Golf Championship</v>
      </c>
      <c r="R1092" s="58">
        <f>SUMIFS('Player 2 Rounds'!F:F,'Player 2 Rounds'!Q:Q,Q1092,'Player 2 Rounds'!E:E,E1092)</f>
        <v>62</v>
      </c>
      <c r="S1092" s="58">
        <f>IF(AND(Player_1[[#This Row],[Opponent Score]]&gt;0,Player_1[[#This Row],[Opponent Score]]&gt;Player_1[[#This Row],[Score]],K:K=TRUE())=TRUE(),1,0)</f>
        <v>1</v>
      </c>
    </row>
    <row r="1093" spans="1:19" x14ac:dyDescent="0.25">
      <c r="A1093" s="58" t="s">
        <v>81</v>
      </c>
      <c r="B1093" s="58" t="s">
        <v>58</v>
      </c>
      <c r="C1093" s="58" t="s">
        <v>102</v>
      </c>
      <c r="D1093" s="58" t="s">
        <v>17</v>
      </c>
      <c r="E1093" s="58">
        <v>4</v>
      </c>
      <c r="F1093">
        <v>52</v>
      </c>
      <c r="G1093">
        <v>1058</v>
      </c>
      <c r="H1093" s="58" t="s">
        <v>11</v>
      </c>
      <c r="I1093" s="58" t="s">
        <v>11</v>
      </c>
      <c r="J1093" s="58" t="b">
        <f>IF(COUNTIFS('Player 2 Rounds'!A:A,Player_1[[#This Row],[Tournament]],'Player 2 Rounds'!C:C,Player_1[[#This Row],[Date]])&gt;0,TRUE(),FALSE())</f>
        <v>1</v>
      </c>
      <c r="K1093" s="58" t="b">
        <f>IF(COUNTIFS('Player 2 Rounds'!A:A,Player_1[[#This Row],[Tournament]],'Player 2 Rounds'!C:C,Player_1[[#This Row],[Date]],'Player 2 Rounds'!D:D,Player_1[[#This Row],[Division]])&gt;0,TRUE(),FALSE())</f>
        <v>1</v>
      </c>
      <c r="L1093" s="58" t="str">
        <f>RIGHT(Player_1[[#This Row],[Date]],4)</f>
        <v>2013</v>
      </c>
      <c r="M1093" s="58" t="str">
        <f>LEFT(Player_1[[#This Row],[Date]],FIND("-",Player_1[[#This Row],[Date]],1)-1)</f>
        <v>28</v>
      </c>
      <c r="N1093" s="58" t="str">
        <f>MID(Player_1[[#This Row],[Date]],FIND("-",Player_1[[#This Row],[Date]],1)+1,3)</f>
        <v>Jun</v>
      </c>
      <c r="O1093" s="5">
        <f>DATEVALUE(Player_1[[#This Row],[Month]]&amp;" "&amp;Player_1[[#This Row],[Day]]&amp;", "&amp;Player_1[[#This Row],[Year]])</f>
        <v>41453</v>
      </c>
      <c r="P1093" s="58">
        <f>COUNTIFS(A:A,Player_1[[#This Row],[Tournament]],E:E,Player_1[[#This Row],[Round]])</f>
        <v>3</v>
      </c>
      <c r="Q1093" s="58" t="str">
        <f t="shared" si="17"/>
        <v>2013 Beaver State Fling</v>
      </c>
      <c r="R1093" s="58">
        <f>SUMIFS('Player 2 Rounds'!F:F,'Player 2 Rounds'!Q:Q,Q1093,'Player 2 Rounds'!E:E,E1093)</f>
        <v>57</v>
      </c>
      <c r="S1093" s="58">
        <f>IF(AND(Player_1[[#This Row],[Opponent Score]]&gt;0,Player_1[[#This Row],[Opponent Score]]&gt;Player_1[[#This Row],[Score]],K:K=TRUE())=TRUE(),1,0)</f>
        <v>1</v>
      </c>
    </row>
    <row r="1094" spans="1:19" x14ac:dyDescent="0.25">
      <c r="A1094" s="58" t="s">
        <v>708</v>
      </c>
      <c r="B1094" s="58" t="s">
        <v>13</v>
      </c>
      <c r="C1094" s="58" t="s">
        <v>709</v>
      </c>
      <c r="D1094" s="58" t="s">
        <v>17</v>
      </c>
      <c r="E1094" s="58">
        <v>4</v>
      </c>
      <c r="F1094">
        <v>53</v>
      </c>
      <c r="G1094">
        <v>1087</v>
      </c>
      <c r="H1094" s="58" t="s">
        <v>11</v>
      </c>
      <c r="I1094" s="58" t="s">
        <v>11</v>
      </c>
      <c r="J1094" s="58" t="b">
        <f>IF(COUNTIFS('Player 2 Rounds'!A:A,Player_1[[#This Row],[Tournament]],'Player 2 Rounds'!C:C,Player_1[[#This Row],[Date]])&gt;0,TRUE(),FALSE())</f>
        <v>1</v>
      </c>
      <c r="K1094" s="58" t="b">
        <f>IF(COUNTIFS('Player 2 Rounds'!A:A,Player_1[[#This Row],[Tournament]],'Player 2 Rounds'!C:C,Player_1[[#This Row],[Date]],'Player 2 Rounds'!D:D,Player_1[[#This Row],[Division]])&gt;0,TRUE(),FALSE())</f>
        <v>1</v>
      </c>
      <c r="L1094" s="58" t="str">
        <f>RIGHT(Player_1[[#This Row],[Date]],4)</f>
        <v>2019</v>
      </c>
      <c r="M1094" s="58" t="str">
        <f>LEFT(Player_1[[#This Row],[Date]],FIND("-",Player_1[[#This Row],[Date]],1)-1)</f>
        <v>13</v>
      </c>
      <c r="N1094" s="58" t="str">
        <f>MID(Player_1[[#This Row],[Date]],FIND("-",Player_1[[#This Row],[Date]],1)+1,3)</f>
        <v>Aug</v>
      </c>
      <c r="O1094" s="5">
        <f>DATEVALUE(Player_1[[#This Row],[Month]]&amp;" "&amp;Player_1[[#This Row],[Day]]&amp;", "&amp;Player_1[[#This Row],[Year]])</f>
        <v>43690</v>
      </c>
      <c r="P1094" s="58">
        <f>COUNTIFS(A:A,Player_1[[#This Row],[Tournament]],E:E,Player_1[[#This Row],[Round]])</f>
        <v>1</v>
      </c>
      <c r="Q1094" s="58" t="str">
        <f t="shared" si="17"/>
        <v>2019 PDGA Professional Disc Golf World Championships</v>
      </c>
      <c r="R1094" s="58">
        <f>SUMIFS('Player 2 Rounds'!F:F,'Player 2 Rounds'!Q:Q,Q1094,'Player 2 Rounds'!E:E,E1094)</f>
        <v>60</v>
      </c>
      <c r="S1094" s="58">
        <f>IF(AND(Player_1[[#This Row],[Opponent Score]]&gt;0,Player_1[[#This Row],[Opponent Score]]&gt;Player_1[[#This Row],[Score]],K:K=TRUE())=TRUE(),1,0)</f>
        <v>1</v>
      </c>
    </row>
    <row r="1095" spans="1:19" x14ac:dyDescent="0.25">
      <c r="A1095" s="58" t="s">
        <v>797</v>
      </c>
      <c r="B1095" s="58" t="s">
        <v>14</v>
      </c>
      <c r="C1095" s="58" t="s">
        <v>798</v>
      </c>
      <c r="D1095" s="58" t="s">
        <v>17</v>
      </c>
      <c r="E1095" s="58">
        <v>4</v>
      </c>
      <c r="F1095">
        <v>48</v>
      </c>
      <c r="G1095">
        <v>1049</v>
      </c>
      <c r="H1095" s="58" t="s">
        <v>11</v>
      </c>
      <c r="I1095" s="58" t="s">
        <v>11</v>
      </c>
      <c r="J1095" s="58" t="b">
        <f>IF(COUNTIFS('Player 2 Rounds'!A:A,Player_1[[#This Row],[Tournament]],'Player 2 Rounds'!C:C,Player_1[[#This Row],[Date]])&gt;0,TRUE(),FALSE())</f>
        <v>0</v>
      </c>
      <c r="K1095" s="58" t="b">
        <f>IF(COUNTIFS('Player 2 Rounds'!A:A,Player_1[[#This Row],[Tournament]],'Player 2 Rounds'!C:C,Player_1[[#This Row],[Date]],'Player 2 Rounds'!D:D,Player_1[[#This Row],[Division]])&gt;0,TRUE(),FALSE())</f>
        <v>0</v>
      </c>
      <c r="L1095" s="58" t="str">
        <f>RIGHT(Player_1[[#This Row],[Date]],4)</f>
        <v>2012</v>
      </c>
      <c r="M1095" s="58" t="str">
        <f>LEFT(Player_1[[#This Row],[Date]],FIND("-",Player_1[[#This Row],[Date]],1)-1)</f>
        <v>29</v>
      </c>
      <c r="N1095" s="58" t="str">
        <f>MID(Player_1[[#This Row],[Date]],FIND("-",Player_1[[#This Row],[Date]],1)+1,3)</f>
        <v>Sep</v>
      </c>
      <c r="O1095" s="5">
        <f>DATEVALUE(Player_1[[#This Row],[Month]]&amp;" "&amp;Player_1[[#This Row],[Day]]&amp;", "&amp;Player_1[[#This Row],[Year]])</f>
        <v>41181</v>
      </c>
      <c r="P1095" s="58">
        <f>COUNTIFS(A:A,Player_1[[#This Row],[Tournament]],E:E,Player_1[[#This Row],[Round]])</f>
        <v>1</v>
      </c>
      <c r="Q1095" s="58" t="str">
        <f t="shared" si="17"/>
        <v>2012 Huk Central</v>
      </c>
      <c r="R1095" s="58">
        <f>SUMIFS('Player 2 Rounds'!F:F,'Player 2 Rounds'!Q:Q,Q1095,'Player 2 Rounds'!E:E,E1095)</f>
        <v>0</v>
      </c>
      <c r="S1095" s="58">
        <f>IF(AND(Player_1[[#This Row],[Opponent Score]]&gt;0,Player_1[[#This Row],[Opponent Score]]&gt;Player_1[[#This Row],[Score]],K:K=TRUE())=TRUE(),1,0)</f>
        <v>0</v>
      </c>
    </row>
    <row r="1096" spans="1:19" x14ac:dyDescent="0.25">
      <c r="A1096" s="58" t="s">
        <v>904</v>
      </c>
      <c r="B1096" s="58" t="s">
        <v>9</v>
      </c>
      <c r="C1096" s="58" t="s">
        <v>376</v>
      </c>
      <c r="D1096" s="58" t="s">
        <v>17</v>
      </c>
      <c r="E1096" s="58">
        <v>4</v>
      </c>
      <c r="F1096">
        <v>64</v>
      </c>
      <c r="G1096">
        <v>1041</v>
      </c>
      <c r="H1096" s="58" t="s">
        <v>11</v>
      </c>
      <c r="I1096" s="58" t="s">
        <v>11</v>
      </c>
      <c r="J1096" s="58" t="b">
        <f>IF(COUNTIFS('Player 2 Rounds'!A:A,Player_1[[#This Row],[Tournament]],'Player 2 Rounds'!C:C,Player_1[[#This Row],[Date]])&gt;0,TRUE(),FALSE())</f>
        <v>0</v>
      </c>
      <c r="K1096" s="58" t="b">
        <f>IF(COUNTIFS('Player 2 Rounds'!A:A,Player_1[[#This Row],[Tournament]],'Player 2 Rounds'!C:C,Player_1[[#This Row],[Date]],'Player 2 Rounds'!D:D,Player_1[[#This Row],[Division]])&gt;0,TRUE(),FALSE())</f>
        <v>0</v>
      </c>
      <c r="L1096" s="58" t="str">
        <f>RIGHT(Player_1[[#This Row],[Date]],4)</f>
        <v>2013</v>
      </c>
      <c r="M1096" s="58" t="str">
        <f>LEFT(Player_1[[#This Row],[Date]],FIND("-",Player_1[[#This Row],[Date]],1)-1)</f>
        <v>14</v>
      </c>
      <c r="N1096" s="58" t="str">
        <f>MID(Player_1[[#This Row],[Date]],FIND("-",Player_1[[#This Row],[Date]],1)+1,3)</f>
        <v>Sep</v>
      </c>
      <c r="O1096" s="5">
        <f>DATEVALUE(Player_1[[#This Row],[Month]]&amp;" "&amp;Player_1[[#This Row],[Day]]&amp;", "&amp;Player_1[[#This Row],[Year]])</f>
        <v>41531</v>
      </c>
      <c r="P1096" s="58">
        <f>COUNTIFS(A:A,Player_1[[#This Row],[Tournament]],E:E,Player_1[[#This Row],[Round]])</f>
        <v>1</v>
      </c>
      <c r="Q1096" s="58" t="str">
        <f t="shared" si="17"/>
        <v>2013 Delaware Disc Golf Challenge</v>
      </c>
      <c r="R1096" s="58">
        <f>SUMIFS('Player 2 Rounds'!F:F,'Player 2 Rounds'!Q:Q,Q1096,'Player 2 Rounds'!E:E,E1096)</f>
        <v>0</v>
      </c>
      <c r="S1096" s="58">
        <f>IF(AND(Player_1[[#This Row],[Opponent Score]]&gt;0,Player_1[[#This Row],[Opponent Score]]&gt;Player_1[[#This Row],[Score]],K:K=TRUE())=TRUE(),1,0)</f>
        <v>0</v>
      </c>
    </row>
    <row r="1097" spans="1:19" x14ac:dyDescent="0.25">
      <c r="A1097" s="58" t="s">
        <v>106</v>
      </c>
      <c r="B1097" s="58" t="s">
        <v>13</v>
      </c>
      <c r="C1097" s="58" t="s">
        <v>107</v>
      </c>
      <c r="D1097" s="58" t="s">
        <v>17</v>
      </c>
      <c r="E1097" s="58">
        <v>4</v>
      </c>
      <c r="F1097">
        <v>65</v>
      </c>
      <c r="G1097">
        <v>1012</v>
      </c>
      <c r="H1097" s="58" t="s">
        <v>11</v>
      </c>
      <c r="I1097" s="58" t="s">
        <v>11</v>
      </c>
      <c r="J1097" s="58" t="b">
        <f>IF(COUNTIFS('Player 2 Rounds'!A:A,Player_1[[#This Row],[Tournament]],'Player 2 Rounds'!C:C,Player_1[[#This Row],[Date]])&gt;0,TRUE(),FALSE())</f>
        <v>1</v>
      </c>
      <c r="K1097" s="58" t="b">
        <f>IF(COUNTIFS('Player 2 Rounds'!A:A,Player_1[[#This Row],[Tournament]],'Player 2 Rounds'!C:C,Player_1[[#This Row],[Date]],'Player 2 Rounds'!D:D,Player_1[[#This Row],[Division]])&gt;0,TRUE(),FALSE())</f>
        <v>1</v>
      </c>
      <c r="L1097" s="58" t="str">
        <f>RIGHT(Player_1[[#This Row],[Date]],4)</f>
        <v>2013</v>
      </c>
      <c r="M1097" s="58" t="str">
        <f>LEFT(Player_1[[#This Row],[Date]],FIND("-",Player_1[[#This Row],[Date]],1)-1)</f>
        <v>2</v>
      </c>
      <c r="N1097" s="58" t="str">
        <f>MID(Player_1[[#This Row],[Date]],FIND("-",Player_1[[#This Row],[Date]],1)+1,3)</f>
        <v>Oct</v>
      </c>
      <c r="O1097" s="5">
        <f>DATEVALUE(Player_1[[#This Row],[Month]]&amp;" "&amp;Player_1[[#This Row],[Day]]&amp;", "&amp;Player_1[[#This Row],[Year]])</f>
        <v>41549</v>
      </c>
      <c r="P1097" s="58">
        <f>COUNTIFS(A:A,Player_1[[#This Row],[Tournament]],E:E,Player_1[[#This Row],[Round]])</f>
        <v>4</v>
      </c>
      <c r="Q1097" s="58" t="str">
        <f t="shared" si="17"/>
        <v>2013 United States Disc Golf Championship - Open Flight</v>
      </c>
      <c r="R1097" s="58">
        <f>SUMIFS('Player 2 Rounds'!F:F,'Player 2 Rounds'!Q:Q,Q1097,'Player 2 Rounds'!E:E,E1097)</f>
        <v>52</v>
      </c>
      <c r="S1097" s="58">
        <f>IF(AND(Player_1[[#This Row],[Opponent Score]]&gt;0,Player_1[[#This Row],[Opponent Score]]&gt;Player_1[[#This Row],[Score]],K:K=TRUE())=TRUE(),1,0)</f>
        <v>0</v>
      </c>
    </row>
    <row r="1098" spans="1:19" x14ac:dyDescent="0.25">
      <c r="A1098" s="58" t="s">
        <v>141</v>
      </c>
      <c r="B1098" s="58" t="s">
        <v>13</v>
      </c>
      <c r="C1098" s="58" t="s">
        <v>142</v>
      </c>
      <c r="D1098" s="58" t="s">
        <v>17</v>
      </c>
      <c r="E1098" s="58">
        <v>4</v>
      </c>
      <c r="F1098">
        <v>59</v>
      </c>
      <c r="G1098">
        <v>1041</v>
      </c>
      <c r="H1098" s="58" t="s">
        <v>11</v>
      </c>
      <c r="I1098" s="58" t="s">
        <v>11</v>
      </c>
      <c r="J1098" s="58" t="b">
        <f>IF(COUNTIFS('Player 2 Rounds'!A:A,Player_1[[#This Row],[Tournament]],'Player 2 Rounds'!C:C,Player_1[[#This Row],[Date]])&gt;0,TRUE(),FALSE())</f>
        <v>1</v>
      </c>
      <c r="K1098" s="58" t="b">
        <f>IF(COUNTIFS('Player 2 Rounds'!A:A,Player_1[[#This Row],[Tournament]],'Player 2 Rounds'!C:C,Player_1[[#This Row],[Date]],'Player 2 Rounds'!D:D,Player_1[[#This Row],[Division]])&gt;0,TRUE(),FALSE())</f>
        <v>1</v>
      </c>
      <c r="L1098" s="58" t="str">
        <f>RIGHT(Player_1[[#This Row],[Date]],4)</f>
        <v>2011</v>
      </c>
      <c r="M1098" s="58" t="str">
        <f>LEFT(Player_1[[#This Row],[Date]],FIND("-",Player_1[[#This Row],[Date]],1)-1)</f>
        <v>23</v>
      </c>
      <c r="N1098" s="58" t="str">
        <f>MID(Player_1[[#This Row],[Date]],FIND("-",Player_1[[#This Row],[Date]],1)+1,3)</f>
        <v>Sep</v>
      </c>
      <c r="O1098" s="5">
        <f>DATEVALUE(Player_1[[#This Row],[Month]]&amp;" "&amp;Player_1[[#This Row],[Day]]&amp;", "&amp;Player_1[[#This Row],[Year]])</f>
        <v>40809</v>
      </c>
      <c r="P1098" s="58">
        <f>COUNTIFS(A:A,Player_1[[#This Row],[Tournament]],E:E,Player_1[[#This Row],[Round]])</f>
        <v>1</v>
      </c>
      <c r="Q1098" s="58" t="str">
        <f t="shared" si="17"/>
        <v>2011 The PDGA Championship</v>
      </c>
      <c r="R1098" s="58">
        <f>SUMIFS('Player 2 Rounds'!F:F,'Player 2 Rounds'!Q:Q,Q1098,'Player 2 Rounds'!E:E,E1098)</f>
        <v>62</v>
      </c>
      <c r="S1098" s="58">
        <f>IF(AND(Player_1[[#This Row],[Opponent Score]]&gt;0,Player_1[[#This Row],[Opponent Score]]&gt;Player_1[[#This Row],[Score]],K:K=TRUE())=TRUE(),1,0)</f>
        <v>1</v>
      </c>
    </row>
    <row r="1099" spans="1:19" x14ac:dyDescent="0.25">
      <c r="A1099" s="58" t="s">
        <v>355</v>
      </c>
      <c r="B1099" s="58" t="s">
        <v>13</v>
      </c>
      <c r="C1099" s="58" t="s">
        <v>356</v>
      </c>
      <c r="D1099" s="58" t="s">
        <v>17</v>
      </c>
      <c r="E1099" s="58">
        <v>4</v>
      </c>
      <c r="F1099">
        <v>59</v>
      </c>
      <c r="G1099">
        <v>1005</v>
      </c>
      <c r="H1099" s="58" t="s">
        <v>11</v>
      </c>
      <c r="I1099" s="58" t="s">
        <v>11</v>
      </c>
      <c r="J1099" s="58" t="b">
        <f>IF(COUNTIFS('Player 2 Rounds'!A:A,Player_1[[#This Row],[Tournament]],'Player 2 Rounds'!C:C,Player_1[[#This Row],[Date]])&gt;0,TRUE(),FALSE())</f>
        <v>1</v>
      </c>
      <c r="K1099" s="58" t="b">
        <f>IF(COUNTIFS('Player 2 Rounds'!A:A,Player_1[[#This Row],[Tournament]],'Player 2 Rounds'!C:C,Player_1[[#This Row],[Date]],'Player 2 Rounds'!D:D,Player_1[[#This Row],[Division]])&gt;0,TRUE(),FALSE())</f>
        <v>1</v>
      </c>
      <c r="L1099" s="58" t="str">
        <f>RIGHT(Player_1[[#This Row],[Date]],4)</f>
        <v>2018</v>
      </c>
      <c r="M1099" s="58" t="str">
        <f>LEFT(Player_1[[#This Row],[Date]],FIND("-",Player_1[[#This Row],[Date]],1)-1)</f>
        <v>5</v>
      </c>
      <c r="N1099" s="58" t="str">
        <f>MID(Player_1[[#This Row],[Date]],FIND("-",Player_1[[#This Row],[Date]],1)+1,3)</f>
        <v>Sep</v>
      </c>
      <c r="O1099" s="5">
        <f>DATEVALUE(Player_1[[#This Row],[Month]]&amp;" "&amp;Player_1[[#This Row],[Day]]&amp;", "&amp;Player_1[[#This Row],[Year]])</f>
        <v>43348</v>
      </c>
      <c r="P1099" s="58">
        <f>COUNTIFS(A:A,Player_1[[#This Row],[Tournament]],E:E,Player_1[[#This Row],[Round]])</f>
        <v>1</v>
      </c>
      <c r="Q1099" s="58" t="str">
        <f t="shared" si="17"/>
        <v>2018 PDGA Professional Disc Golf World Championships</v>
      </c>
      <c r="R1099" s="58">
        <f>SUMIFS('Player 2 Rounds'!F:F,'Player 2 Rounds'!Q:Q,Q1099,'Player 2 Rounds'!E:E,E1099)</f>
        <v>55</v>
      </c>
      <c r="S1099" s="58">
        <f>IF(AND(Player_1[[#This Row],[Opponent Score]]&gt;0,Player_1[[#This Row],[Opponent Score]]&gt;Player_1[[#This Row],[Score]],K:K=TRUE())=TRUE(),1,0)</f>
        <v>0</v>
      </c>
    </row>
    <row r="1100" spans="1:19" x14ac:dyDescent="0.25">
      <c r="A1100" s="58" t="s">
        <v>750</v>
      </c>
      <c r="B1100" s="58" t="s">
        <v>9</v>
      </c>
      <c r="C1100" s="58" t="s">
        <v>343</v>
      </c>
      <c r="D1100" s="58" t="s">
        <v>17</v>
      </c>
      <c r="E1100" s="58">
        <v>4</v>
      </c>
      <c r="F1100">
        <v>51</v>
      </c>
      <c r="G1100">
        <v>1008</v>
      </c>
      <c r="H1100" s="58" t="s">
        <v>11</v>
      </c>
      <c r="I1100" s="58" t="s">
        <v>11</v>
      </c>
      <c r="J1100" s="58" t="b">
        <f>IF(COUNTIFS('Player 2 Rounds'!A:A,Player_1[[#This Row],[Tournament]],'Player 2 Rounds'!C:C,Player_1[[#This Row],[Date]])&gt;0,TRUE(),FALSE())</f>
        <v>0</v>
      </c>
      <c r="K1100" s="58" t="b">
        <f>IF(COUNTIFS('Player 2 Rounds'!A:A,Player_1[[#This Row],[Tournament]],'Player 2 Rounds'!C:C,Player_1[[#This Row],[Date]],'Player 2 Rounds'!D:D,Player_1[[#This Row],[Division]])&gt;0,TRUE(),FALSE())</f>
        <v>0</v>
      </c>
      <c r="L1100" s="58" t="str">
        <f>RIGHT(Player_1[[#This Row],[Date]],4)</f>
        <v>2011</v>
      </c>
      <c r="M1100" s="58" t="str">
        <f>LEFT(Player_1[[#This Row],[Date]],FIND("-",Player_1[[#This Row],[Date]],1)-1)</f>
        <v>28</v>
      </c>
      <c r="N1100" s="58" t="str">
        <f>MID(Player_1[[#This Row],[Date]],FIND("-",Player_1[[#This Row],[Date]],1)+1,3)</f>
        <v>May</v>
      </c>
      <c r="O1100" s="5">
        <f>DATEVALUE(Player_1[[#This Row],[Month]]&amp;" "&amp;Player_1[[#This Row],[Day]]&amp;", "&amp;Player_1[[#This Row],[Year]])</f>
        <v>40691</v>
      </c>
      <c r="P1100" s="58">
        <f>COUNTIFS(A:A,Player_1[[#This Row],[Tournament]],E:E,Player_1[[#This Row],[Round]])</f>
        <v>2</v>
      </c>
      <c r="Q1100" s="58" t="str">
        <f t="shared" si="17"/>
        <v>2011 Two Days in May</v>
      </c>
      <c r="R1100" s="58">
        <f>SUMIFS('Player 2 Rounds'!F:F,'Player 2 Rounds'!Q:Q,Q1100,'Player 2 Rounds'!E:E,E1100)</f>
        <v>0</v>
      </c>
      <c r="S1100" s="58">
        <f>IF(AND(Player_1[[#This Row],[Opponent Score]]&gt;0,Player_1[[#This Row],[Opponent Score]]&gt;Player_1[[#This Row],[Score]],K:K=TRUE())=TRUE(),1,0)</f>
        <v>0</v>
      </c>
    </row>
    <row r="1101" spans="1:19" x14ac:dyDescent="0.25">
      <c r="A1101" s="58" t="s">
        <v>81</v>
      </c>
      <c r="B1101" s="58" t="s">
        <v>58</v>
      </c>
      <c r="C1101" s="58" t="s">
        <v>227</v>
      </c>
      <c r="D1101" s="58" t="s">
        <v>17</v>
      </c>
      <c r="E1101" s="58">
        <v>4</v>
      </c>
      <c r="F1101">
        <v>58</v>
      </c>
      <c r="G1101">
        <v>1008</v>
      </c>
      <c r="H1101" s="58" t="s">
        <v>11</v>
      </c>
      <c r="I1101" s="58" t="s">
        <v>11</v>
      </c>
      <c r="J1101" s="58" t="b">
        <f>IF(COUNTIFS('Player 2 Rounds'!A:A,Player_1[[#This Row],[Tournament]],'Player 2 Rounds'!C:C,Player_1[[#This Row],[Date]])&gt;0,TRUE(),FALSE())</f>
        <v>1</v>
      </c>
      <c r="K1101" s="58" t="b">
        <f>IF(COUNTIFS('Player 2 Rounds'!A:A,Player_1[[#This Row],[Tournament]],'Player 2 Rounds'!C:C,Player_1[[#This Row],[Date]],'Player 2 Rounds'!D:D,Player_1[[#This Row],[Division]])&gt;0,TRUE(),FALSE())</f>
        <v>1</v>
      </c>
      <c r="L1101" s="58" t="str">
        <f>RIGHT(Player_1[[#This Row],[Date]],4)</f>
        <v>2011</v>
      </c>
      <c r="M1101" s="58" t="str">
        <f>LEFT(Player_1[[#This Row],[Date]],FIND("-",Player_1[[#This Row],[Date]],1)-1)</f>
        <v>24</v>
      </c>
      <c r="N1101" s="58" t="str">
        <f>MID(Player_1[[#This Row],[Date]],FIND("-",Player_1[[#This Row],[Date]],1)+1,3)</f>
        <v>Jun</v>
      </c>
      <c r="O1101" s="5">
        <f>DATEVALUE(Player_1[[#This Row],[Month]]&amp;" "&amp;Player_1[[#This Row],[Day]]&amp;", "&amp;Player_1[[#This Row],[Year]])</f>
        <v>40718</v>
      </c>
      <c r="P1101" s="58">
        <f>COUNTIFS(A:A,Player_1[[#This Row],[Tournament]],E:E,Player_1[[#This Row],[Round]])</f>
        <v>3</v>
      </c>
      <c r="Q1101" s="58" t="str">
        <f t="shared" si="17"/>
        <v>2011 Beaver State Fling</v>
      </c>
      <c r="R1101" s="58">
        <f>SUMIFS('Player 2 Rounds'!F:F,'Player 2 Rounds'!Q:Q,Q1101,'Player 2 Rounds'!E:E,E1101)</f>
        <v>49</v>
      </c>
      <c r="S1101" s="58">
        <f>IF(AND(Player_1[[#This Row],[Opponent Score]]&gt;0,Player_1[[#This Row],[Opponent Score]]&gt;Player_1[[#This Row],[Score]],K:K=TRUE())=TRUE(),1,0)</f>
        <v>0</v>
      </c>
    </row>
    <row r="1102" spans="1:19" x14ac:dyDescent="0.25">
      <c r="A1102" s="58" t="s">
        <v>70</v>
      </c>
      <c r="B1102" s="58" t="s">
        <v>58</v>
      </c>
      <c r="C1102" s="58" t="s">
        <v>134</v>
      </c>
      <c r="D1102" s="58" t="s">
        <v>17</v>
      </c>
      <c r="E1102" s="58">
        <v>4</v>
      </c>
      <c r="F1102">
        <v>56</v>
      </c>
      <c r="G1102">
        <v>1018</v>
      </c>
      <c r="H1102" s="58" t="s">
        <v>11</v>
      </c>
      <c r="I1102" s="58" t="s">
        <v>11</v>
      </c>
      <c r="J1102" s="58" t="b">
        <f>IF(COUNTIFS('Player 2 Rounds'!A:A,Player_1[[#This Row],[Tournament]],'Player 2 Rounds'!C:C,Player_1[[#This Row],[Date]])&gt;0,TRUE(),FALSE())</f>
        <v>1</v>
      </c>
      <c r="K1102" s="58" t="b">
        <f>IF(COUNTIFS('Player 2 Rounds'!A:A,Player_1[[#This Row],[Tournament]],'Player 2 Rounds'!C:C,Player_1[[#This Row],[Date]],'Player 2 Rounds'!D:D,Player_1[[#This Row],[Division]])&gt;0,TRUE(),FALSE())</f>
        <v>1</v>
      </c>
      <c r="L1102" s="58" t="str">
        <f>RIGHT(Player_1[[#This Row],[Date]],4)</f>
        <v>2011</v>
      </c>
      <c r="M1102" s="58" t="str">
        <f>LEFT(Player_1[[#This Row],[Date]],FIND("-",Player_1[[#This Row],[Date]],1)-1)</f>
        <v>10</v>
      </c>
      <c r="N1102" s="58" t="str">
        <f>MID(Player_1[[#This Row],[Date]],FIND("-",Player_1[[#This Row],[Date]],1)+1,3)</f>
        <v>Jun</v>
      </c>
      <c r="O1102" s="5">
        <f>DATEVALUE(Player_1[[#This Row],[Month]]&amp;" "&amp;Player_1[[#This Row],[Day]]&amp;", "&amp;Player_1[[#This Row],[Year]])</f>
        <v>40704</v>
      </c>
      <c r="P1102" s="58">
        <f>COUNTIFS(A:A,Player_1[[#This Row],[Tournament]],E:E,Player_1[[#This Row],[Round]])</f>
        <v>1</v>
      </c>
      <c r="Q1102" s="58" t="str">
        <f t="shared" si="17"/>
        <v>2011 Kansas City Wide Open</v>
      </c>
      <c r="R1102" s="58">
        <f>SUMIFS('Player 2 Rounds'!F:F,'Player 2 Rounds'!Q:Q,Q1102,'Player 2 Rounds'!E:E,E1102)</f>
        <v>58</v>
      </c>
      <c r="S1102" s="58">
        <f>IF(AND(Player_1[[#This Row],[Opponent Score]]&gt;0,Player_1[[#This Row],[Opponent Score]]&gt;Player_1[[#This Row],[Score]],K:K=TRUE())=TRUE(),1,0)</f>
        <v>1</v>
      </c>
    </row>
    <row r="1103" spans="1:19" x14ac:dyDescent="0.25">
      <c r="A1103" s="58" t="s">
        <v>502</v>
      </c>
      <c r="B1103" s="58" t="s">
        <v>14</v>
      </c>
      <c r="C1103" s="58" t="s">
        <v>503</v>
      </c>
      <c r="D1103" s="58" t="s">
        <v>17</v>
      </c>
      <c r="E1103" s="58">
        <v>4</v>
      </c>
      <c r="F1103">
        <v>49</v>
      </c>
      <c r="G1103">
        <v>1050</v>
      </c>
      <c r="H1103" s="58" t="s">
        <v>11</v>
      </c>
      <c r="I1103" s="58" t="s">
        <v>11</v>
      </c>
      <c r="J1103" s="58" t="b">
        <f>IF(COUNTIFS('Player 2 Rounds'!A:A,Player_1[[#This Row],[Tournament]],'Player 2 Rounds'!C:C,Player_1[[#This Row],[Date]])&gt;0,TRUE(),FALSE())</f>
        <v>1</v>
      </c>
      <c r="K1103" s="58" t="b">
        <f>IF(COUNTIFS('Player 2 Rounds'!A:A,Player_1[[#This Row],[Tournament]],'Player 2 Rounds'!C:C,Player_1[[#This Row],[Date]],'Player 2 Rounds'!D:D,Player_1[[#This Row],[Division]])&gt;0,TRUE(),FALSE())</f>
        <v>1</v>
      </c>
      <c r="L1103" s="58" t="str">
        <f>RIGHT(Player_1[[#This Row],[Date]],4)</f>
        <v>2012</v>
      </c>
      <c r="M1103" s="58" t="str">
        <f>LEFT(Player_1[[#This Row],[Date]],FIND("-",Player_1[[#This Row],[Date]],1)-1)</f>
        <v>8</v>
      </c>
      <c r="N1103" s="58" t="str">
        <f>MID(Player_1[[#This Row],[Date]],FIND("-",Player_1[[#This Row],[Date]],1)+1,3)</f>
        <v>Dec</v>
      </c>
      <c r="O1103" s="5">
        <f>DATEVALUE(Player_1[[#This Row],[Month]]&amp;" "&amp;Player_1[[#This Row],[Day]]&amp;", "&amp;Player_1[[#This Row],[Year]])</f>
        <v>41251</v>
      </c>
      <c r="P1103" s="58">
        <f>COUNTIFS(A:A,Player_1[[#This Row],[Tournament]],E:E,Player_1[[#This Row],[Round]])</f>
        <v>1</v>
      </c>
      <c r="Q1103" s="58" t="str">
        <f t="shared" si="17"/>
        <v>2012 Chain Hawk Open</v>
      </c>
      <c r="R1103" s="58">
        <f>SUMIFS('Player 2 Rounds'!F:F,'Player 2 Rounds'!Q:Q,Q1103,'Player 2 Rounds'!E:E,E1103)</f>
        <v>53</v>
      </c>
      <c r="S1103" s="58">
        <f>IF(AND(Player_1[[#This Row],[Opponent Score]]&gt;0,Player_1[[#This Row],[Opponent Score]]&gt;Player_1[[#This Row],[Score]],K:K=TRUE())=TRUE(),1,0)</f>
        <v>1</v>
      </c>
    </row>
    <row r="1104" spans="1:19" x14ac:dyDescent="0.25">
      <c r="A1104" s="58" t="s">
        <v>106</v>
      </c>
      <c r="B1104" s="58" t="s">
        <v>13</v>
      </c>
      <c r="C1104" s="58" t="s">
        <v>132</v>
      </c>
      <c r="D1104" s="58" t="s">
        <v>17</v>
      </c>
      <c r="E1104" s="58">
        <v>4</v>
      </c>
      <c r="F1104">
        <v>55</v>
      </c>
      <c r="G1104">
        <v>1067</v>
      </c>
      <c r="H1104" s="58" t="s">
        <v>11</v>
      </c>
      <c r="I1104" s="58" t="s">
        <v>11</v>
      </c>
      <c r="J1104" s="58" t="b">
        <f>IF(COUNTIFS('Player 2 Rounds'!A:A,Player_1[[#This Row],[Tournament]],'Player 2 Rounds'!C:C,Player_1[[#This Row],[Date]])&gt;0,TRUE(),FALSE())</f>
        <v>1</v>
      </c>
      <c r="K1104" s="58" t="b">
        <f>IF(COUNTIFS('Player 2 Rounds'!A:A,Player_1[[#This Row],[Tournament]],'Player 2 Rounds'!C:C,Player_1[[#This Row],[Date]],'Player 2 Rounds'!D:D,Player_1[[#This Row],[Division]])&gt;0,TRUE(),FALSE())</f>
        <v>1</v>
      </c>
      <c r="L1104" s="58" t="str">
        <f>RIGHT(Player_1[[#This Row],[Date]],4)</f>
        <v>2012</v>
      </c>
      <c r="M1104" s="58" t="str">
        <f>LEFT(Player_1[[#This Row],[Date]],FIND("-",Player_1[[#This Row],[Date]],1)-1)</f>
        <v>3</v>
      </c>
      <c r="N1104" s="58" t="str">
        <f>MID(Player_1[[#This Row],[Date]],FIND("-",Player_1[[#This Row],[Date]],1)+1,3)</f>
        <v>Oct</v>
      </c>
      <c r="O1104" s="5">
        <f>DATEVALUE(Player_1[[#This Row],[Month]]&amp;" "&amp;Player_1[[#This Row],[Day]]&amp;", "&amp;Player_1[[#This Row],[Year]])</f>
        <v>41185</v>
      </c>
      <c r="P1104" s="58">
        <f>COUNTIFS(A:A,Player_1[[#This Row],[Tournament]],E:E,Player_1[[#This Row],[Round]])</f>
        <v>4</v>
      </c>
      <c r="Q1104" s="58" t="str">
        <f t="shared" si="17"/>
        <v>2012 United States Disc Golf Championship - Open Flight</v>
      </c>
      <c r="R1104" s="58">
        <f>SUMIFS('Player 2 Rounds'!F:F,'Player 2 Rounds'!Q:Q,Q1104,'Player 2 Rounds'!E:E,E1104)</f>
        <v>57</v>
      </c>
      <c r="S1104" s="58">
        <f>IF(AND(Player_1[[#This Row],[Opponent Score]]&gt;0,Player_1[[#This Row],[Opponent Score]]&gt;Player_1[[#This Row],[Score]],K:K=TRUE())=TRUE(),1,0)</f>
        <v>1</v>
      </c>
    </row>
    <row r="1105" spans="1:19" x14ac:dyDescent="0.25">
      <c r="A1105" s="58" t="s">
        <v>782</v>
      </c>
      <c r="B1105" s="58" t="s">
        <v>12</v>
      </c>
      <c r="C1105" s="58" t="s">
        <v>783</v>
      </c>
      <c r="D1105" s="58" t="s">
        <v>17</v>
      </c>
      <c r="E1105" s="58">
        <v>4</v>
      </c>
      <c r="F1105">
        <v>46</v>
      </c>
      <c r="G1105">
        <v>1039</v>
      </c>
      <c r="H1105" s="58" t="s">
        <v>11</v>
      </c>
      <c r="I1105" s="58" t="s">
        <v>11</v>
      </c>
      <c r="J1105" s="58" t="b">
        <f>IF(COUNTIFS('Player 2 Rounds'!A:A,Player_1[[#This Row],[Tournament]],'Player 2 Rounds'!C:C,Player_1[[#This Row],[Date]])&gt;0,TRUE(),FALSE())</f>
        <v>0</v>
      </c>
      <c r="K1105" s="58" t="b">
        <f>IF(COUNTIFS('Player 2 Rounds'!A:A,Player_1[[#This Row],[Tournament]],'Player 2 Rounds'!C:C,Player_1[[#This Row],[Date]],'Player 2 Rounds'!D:D,Player_1[[#This Row],[Division]])&gt;0,TRUE(),FALSE())</f>
        <v>0</v>
      </c>
      <c r="L1105" s="58" t="str">
        <f>RIGHT(Player_1[[#This Row],[Date]],4)</f>
        <v>2013</v>
      </c>
      <c r="M1105" s="58" t="str">
        <f>LEFT(Player_1[[#This Row],[Date]],FIND("-",Player_1[[#This Row],[Date]],1)-1)</f>
        <v>12</v>
      </c>
      <c r="N1105" s="58" t="str">
        <f>MID(Player_1[[#This Row],[Date]],FIND("-",Player_1[[#This Row],[Date]],1)+1,3)</f>
        <v>Jan</v>
      </c>
      <c r="O1105" s="5">
        <f>DATEVALUE(Player_1[[#This Row],[Month]]&amp;" "&amp;Player_1[[#This Row],[Day]]&amp;", "&amp;Player_1[[#This Row],[Year]])</f>
        <v>41286</v>
      </c>
      <c r="P1105" s="58">
        <f>COUNTIFS(A:A,Player_1[[#This Row],[Tournament]],E:E,Player_1[[#This Row],[Round]])</f>
        <v>1</v>
      </c>
      <c r="Q1105" s="58" t="str">
        <f t="shared" si="17"/>
        <v>Tocobaga Games 2013</v>
      </c>
      <c r="R1105" s="58">
        <f>SUMIFS('Player 2 Rounds'!F:F,'Player 2 Rounds'!Q:Q,Q1105,'Player 2 Rounds'!E:E,E1105)</f>
        <v>0</v>
      </c>
      <c r="S1105" s="58">
        <f>IF(AND(Player_1[[#This Row],[Opponent Score]]&gt;0,Player_1[[#This Row],[Opponent Score]]&gt;Player_1[[#This Row],[Score]],K:K=TRUE())=TRUE(),1,0)</f>
        <v>0</v>
      </c>
    </row>
    <row r="1106" spans="1:19" x14ac:dyDescent="0.25">
      <c r="A1106" s="58" t="s">
        <v>470</v>
      </c>
      <c r="B1106" s="58" t="s">
        <v>9</v>
      </c>
      <c r="C1106" s="58" t="s">
        <v>471</v>
      </c>
      <c r="D1106" s="58" t="s">
        <v>17</v>
      </c>
      <c r="E1106" s="58">
        <v>4</v>
      </c>
      <c r="F1106">
        <v>50</v>
      </c>
      <c r="G1106">
        <v>1073</v>
      </c>
      <c r="H1106" s="58" t="s">
        <v>11</v>
      </c>
      <c r="I1106" s="58" t="s">
        <v>11</v>
      </c>
      <c r="J1106" s="58" t="b">
        <f>IF(COUNTIFS('Player 2 Rounds'!A:A,Player_1[[#This Row],[Tournament]],'Player 2 Rounds'!C:C,Player_1[[#This Row],[Date]])&gt;0,TRUE(),FALSE())</f>
        <v>1</v>
      </c>
      <c r="K1106" s="58" t="b">
        <f>IF(COUNTIFS('Player 2 Rounds'!A:A,Player_1[[#This Row],[Tournament]],'Player 2 Rounds'!C:C,Player_1[[#This Row],[Date]],'Player 2 Rounds'!D:D,Player_1[[#This Row],[Division]])&gt;0,TRUE(),FALSE())</f>
        <v>1</v>
      </c>
      <c r="L1106" s="58" t="str">
        <f>RIGHT(Player_1[[#This Row],[Date]],4)</f>
        <v>2012</v>
      </c>
      <c r="M1106" s="58" t="str">
        <f>LEFT(Player_1[[#This Row],[Date]],FIND("-",Player_1[[#This Row],[Date]],1)-1)</f>
        <v>1</v>
      </c>
      <c r="N1106" s="58" t="str">
        <f>MID(Player_1[[#This Row],[Date]],FIND("-",Player_1[[#This Row],[Date]],1)+1,3)</f>
        <v>Dec</v>
      </c>
      <c r="O1106" s="5">
        <f>DATEVALUE(Player_1[[#This Row],[Month]]&amp;" "&amp;Player_1[[#This Row],[Day]]&amp;", "&amp;Player_1[[#This Row],[Year]])</f>
        <v>41244</v>
      </c>
      <c r="P1106" s="58">
        <f>COUNTIFS(A:A,Player_1[[#This Row],[Tournament]],E:E,Player_1[[#This Row],[Round]])</f>
        <v>1</v>
      </c>
      <c r="Q1106" s="58" t="str">
        <f t="shared" si="17"/>
        <v>2012 Charleston Classic</v>
      </c>
      <c r="R1106" s="58">
        <f>SUMIFS('Player 2 Rounds'!F:F,'Player 2 Rounds'!Q:Q,Q1106,'Player 2 Rounds'!E:E,E1106)</f>
        <v>55</v>
      </c>
      <c r="S1106" s="58">
        <f>IF(AND(Player_1[[#This Row],[Opponent Score]]&gt;0,Player_1[[#This Row],[Opponent Score]]&gt;Player_1[[#This Row],[Score]],K:K=TRUE())=TRUE(),1,0)</f>
        <v>1</v>
      </c>
    </row>
    <row r="1107" spans="1:19" x14ac:dyDescent="0.25">
      <c r="A1107" s="58" t="s">
        <v>901</v>
      </c>
      <c r="B1107" s="58" t="s">
        <v>9</v>
      </c>
      <c r="C1107" s="58" t="s">
        <v>902</v>
      </c>
      <c r="D1107" s="58" t="s">
        <v>17</v>
      </c>
      <c r="E1107" s="58">
        <v>4</v>
      </c>
      <c r="F1107">
        <v>49</v>
      </c>
      <c r="G1107">
        <v>1018</v>
      </c>
      <c r="H1107" s="58" t="s">
        <v>11</v>
      </c>
      <c r="I1107" s="58" t="s">
        <v>11</v>
      </c>
      <c r="J1107" s="58" t="b">
        <f>IF(COUNTIFS('Player 2 Rounds'!A:A,Player_1[[#This Row],[Tournament]],'Player 2 Rounds'!C:C,Player_1[[#This Row],[Date]])&gt;0,TRUE(),FALSE())</f>
        <v>0</v>
      </c>
      <c r="K1107" s="58" t="b">
        <f>IF(COUNTIFS('Player 2 Rounds'!A:A,Player_1[[#This Row],[Tournament]],'Player 2 Rounds'!C:C,Player_1[[#This Row],[Date]],'Player 2 Rounds'!D:D,Player_1[[#This Row],[Division]])&gt;0,TRUE(),FALSE())</f>
        <v>0</v>
      </c>
      <c r="L1107" s="58" t="str">
        <f>RIGHT(Player_1[[#This Row],[Date]],4)</f>
        <v>2016</v>
      </c>
      <c r="M1107" s="58" t="str">
        <f>LEFT(Player_1[[#This Row],[Date]],FIND("-",Player_1[[#This Row],[Date]],1)-1)</f>
        <v>2</v>
      </c>
      <c r="N1107" s="58" t="str">
        <f>MID(Player_1[[#This Row],[Date]],FIND("-",Player_1[[#This Row],[Date]],1)+1,3)</f>
        <v>Apr</v>
      </c>
      <c r="O1107" s="5">
        <f>DATEVALUE(Player_1[[#This Row],[Month]]&amp;" "&amp;Player_1[[#This Row],[Day]]&amp;", "&amp;Player_1[[#This Row],[Year]])</f>
        <v>42462</v>
      </c>
      <c r="P1107" s="58">
        <f>COUNTIFS(A:A,Player_1[[#This Row],[Tournament]],E:E,Player_1[[#This Row],[Round]])</f>
        <v>1</v>
      </c>
      <c r="Q1107" s="58" t="str">
        <f t="shared" si="17"/>
        <v>2016 Mishawaka Meltdown Presented by Essential Discs</v>
      </c>
      <c r="R1107" s="58">
        <f>SUMIFS('Player 2 Rounds'!F:F,'Player 2 Rounds'!Q:Q,Q1107,'Player 2 Rounds'!E:E,E1107)</f>
        <v>0</v>
      </c>
      <c r="S1107" s="58">
        <f>IF(AND(Player_1[[#This Row],[Opponent Score]]&gt;0,Player_1[[#This Row],[Opponent Score]]&gt;Player_1[[#This Row],[Score]],K:K=TRUE())=TRUE(),1,0)</f>
        <v>0</v>
      </c>
    </row>
    <row r="1108" spans="1:19" x14ac:dyDescent="0.25">
      <c r="A1108" s="58" t="s">
        <v>474</v>
      </c>
      <c r="B1108" s="58" t="s">
        <v>14</v>
      </c>
      <c r="C1108" s="58" t="s">
        <v>475</v>
      </c>
      <c r="D1108" s="58" t="s">
        <v>17</v>
      </c>
      <c r="E1108" s="58">
        <v>4</v>
      </c>
      <c r="F1108">
        <v>47</v>
      </c>
      <c r="G1108">
        <v>1077</v>
      </c>
      <c r="H1108" s="58" t="s">
        <v>11</v>
      </c>
      <c r="I1108" s="58" t="s">
        <v>11</v>
      </c>
      <c r="J1108" s="58" t="b">
        <f>IF(COUNTIFS('Player 2 Rounds'!A:A,Player_1[[#This Row],[Tournament]],'Player 2 Rounds'!C:C,Player_1[[#This Row],[Date]])&gt;0,TRUE(),FALSE())</f>
        <v>1</v>
      </c>
      <c r="K1108" s="58" t="b">
        <f>IF(COUNTIFS('Player 2 Rounds'!A:A,Player_1[[#This Row],[Tournament]],'Player 2 Rounds'!C:C,Player_1[[#This Row],[Date]],'Player 2 Rounds'!D:D,Player_1[[#This Row],[Division]])&gt;0,TRUE(),FALSE())</f>
        <v>1</v>
      </c>
      <c r="L1108" s="58" t="str">
        <f>RIGHT(Player_1[[#This Row],[Date]],4)</f>
        <v>2012</v>
      </c>
      <c r="M1108" s="58" t="str">
        <f>LEFT(Player_1[[#This Row],[Date]],FIND("-",Player_1[[#This Row],[Date]],1)-1)</f>
        <v>17</v>
      </c>
      <c r="N1108" s="58" t="str">
        <f>MID(Player_1[[#This Row],[Date]],FIND("-",Player_1[[#This Row],[Date]],1)+1,3)</f>
        <v>Nov</v>
      </c>
      <c r="O1108" s="5">
        <f>DATEVALUE(Player_1[[#This Row],[Month]]&amp;" "&amp;Player_1[[#This Row],[Day]]&amp;", "&amp;Player_1[[#This Row],[Year]])</f>
        <v>41230</v>
      </c>
      <c r="P1108" s="58">
        <f>COUNTIFS(A:A,Player_1[[#This Row],[Tournament]],E:E,Player_1[[#This Row],[Round]])</f>
        <v>1</v>
      </c>
      <c r="Q1108" s="58" t="str">
        <f t="shared" si="17"/>
        <v>2012 MDGA Open</v>
      </c>
      <c r="R1108" s="58">
        <f>SUMIFS('Player 2 Rounds'!F:F,'Player 2 Rounds'!Q:Q,Q1108,'Player 2 Rounds'!E:E,E1108)</f>
        <v>52</v>
      </c>
      <c r="S1108" s="58">
        <f>IF(AND(Player_1[[#This Row],[Opponent Score]]&gt;0,Player_1[[#This Row],[Opponent Score]]&gt;Player_1[[#This Row],[Score]],K:K=TRUE())=TRUE(),1,0)</f>
        <v>1</v>
      </c>
    </row>
    <row r="1109" spans="1:19" x14ac:dyDescent="0.25">
      <c r="A1109" s="58" t="s">
        <v>113</v>
      </c>
      <c r="B1109" s="58" t="s">
        <v>58</v>
      </c>
      <c r="C1109" s="58" t="s">
        <v>114</v>
      </c>
      <c r="D1109" s="58" t="s">
        <v>17</v>
      </c>
      <c r="E1109" s="58">
        <v>5</v>
      </c>
      <c r="F1109">
        <v>56</v>
      </c>
      <c r="G1109">
        <v>1027</v>
      </c>
      <c r="H1109" s="58" t="s">
        <v>11</v>
      </c>
      <c r="I1109" s="58" t="s">
        <v>11</v>
      </c>
      <c r="J1109" s="58" t="b">
        <f>IF(COUNTIFS('Player 2 Rounds'!A:A,Player_1[[#This Row],[Tournament]],'Player 2 Rounds'!C:C,Player_1[[#This Row],[Date]])&gt;0,TRUE(),FALSE())</f>
        <v>1</v>
      </c>
      <c r="K1109" s="58" t="b">
        <f>IF(COUNTIFS('Player 2 Rounds'!A:A,Player_1[[#This Row],[Tournament]],'Player 2 Rounds'!C:C,Player_1[[#This Row],[Date]],'Player 2 Rounds'!D:D,Player_1[[#This Row],[Division]])&gt;0,TRUE(),FALSE())</f>
        <v>1</v>
      </c>
      <c r="L1109" s="58" t="str">
        <f>RIGHT(Player_1[[#This Row],[Date]],4)</f>
        <v>2012</v>
      </c>
      <c r="M1109" s="58" t="str">
        <f>LEFT(Player_1[[#This Row],[Date]],FIND("-",Player_1[[#This Row],[Date]],1)-1)</f>
        <v>1</v>
      </c>
      <c r="N1109" s="58" t="str">
        <f>MID(Player_1[[#This Row],[Date]],FIND("-",Player_1[[#This Row],[Date]],1)+1,3)</f>
        <v>Jun</v>
      </c>
      <c r="O1109" s="5">
        <f>DATEVALUE(Player_1[[#This Row],[Month]]&amp;" "&amp;Player_1[[#This Row],[Day]]&amp;", "&amp;Player_1[[#This Row],[Year]])</f>
        <v>41061</v>
      </c>
      <c r="P1109" s="58">
        <f>COUNTIFS(A:A,Player_1[[#This Row],[Tournament]],E:E,Player_1[[#This Row],[Round]])</f>
        <v>1</v>
      </c>
      <c r="Q1109" s="58" t="str">
        <f t="shared" si="17"/>
        <v>2012 30th Kansas City Wide Open</v>
      </c>
      <c r="R1109" s="58">
        <f>SUMIFS('Player 2 Rounds'!F:F,'Player 2 Rounds'!Q:Q,Q1109,'Player 2 Rounds'!E:E,E1109)</f>
        <v>59</v>
      </c>
      <c r="S1109" s="58">
        <f>IF(AND(Player_1[[#This Row],[Opponent Score]]&gt;0,Player_1[[#This Row],[Opponent Score]]&gt;Player_1[[#This Row],[Score]],K:K=TRUE())=TRUE(),1,0)</f>
        <v>1</v>
      </c>
    </row>
    <row r="1110" spans="1:19" x14ac:dyDescent="0.25">
      <c r="A1110" s="58" t="s">
        <v>179</v>
      </c>
      <c r="B1110" s="58" t="s">
        <v>13</v>
      </c>
      <c r="C1110" s="58" t="s">
        <v>180</v>
      </c>
      <c r="D1110" s="58" t="s">
        <v>17</v>
      </c>
      <c r="E1110" s="58">
        <v>5</v>
      </c>
      <c r="F1110">
        <v>51</v>
      </c>
      <c r="G1110">
        <v>1063</v>
      </c>
      <c r="H1110" s="58" t="s">
        <v>11</v>
      </c>
      <c r="I1110" s="58" t="s">
        <v>11</v>
      </c>
      <c r="J1110" s="58" t="b">
        <f>IF(COUNTIFS('Player 2 Rounds'!A:A,Player_1[[#This Row],[Tournament]],'Player 2 Rounds'!C:C,Player_1[[#This Row],[Date]])&gt;0,TRUE(),FALSE())</f>
        <v>1</v>
      </c>
      <c r="K1110" s="58" t="b">
        <f>IF(COUNTIFS('Player 2 Rounds'!A:A,Player_1[[#This Row],[Tournament]],'Player 2 Rounds'!C:C,Player_1[[#This Row],[Date]],'Player 2 Rounds'!D:D,Player_1[[#This Row],[Division]])&gt;0,TRUE(),FALSE())</f>
        <v>1</v>
      </c>
      <c r="L1110" s="58" t="str">
        <f>RIGHT(Player_1[[#This Row],[Date]],4)</f>
        <v>2014</v>
      </c>
      <c r="M1110" s="58" t="str">
        <f>LEFT(Player_1[[#This Row],[Date]],FIND("-",Player_1[[#This Row],[Date]],1)-1)</f>
        <v>12</v>
      </c>
      <c r="N1110" s="58" t="str">
        <f>MID(Player_1[[#This Row],[Date]],FIND("-",Player_1[[#This Row],[Date]],1)+1,3)</f>
        <v>Aug</v>
      </c>
      <c r="O1110" s="5">
        <f>DATEVALUE(Player_1[[#This Row],[Month]]&amp;" "&amp;Player_1[[#This Row],[Day]]&amp;", "&amp;Player_1[[#This Row],[Year]])</f>
        <v>41863</v>
      </c>
      <c r="P1110" s="58">
        <f>COUNTIFS(A:A,Player_1[[#This Row],[Tournament]],E:E,Player_1[[#This Row],[Round]])</f>
        <v>1</v>
      </c>
      <c r="Q1110" s="58" t="str">
        <f t="shared" si="17"/>
        <v>2014 PDGA Professional Disc Golf World Championships</v>
      </c>
      <c r="R1110" s="58">
        <f>SUMIFS('Player 2 Rounds'!F:F,'Player 2 Rounds'!Q:Q,Q1110,'Player 2 Rounds'!E:E,E1110)</f>
        <v>50</v>
      </c>
      <c r="S1110" s="58">
        <f>IF(AND(Player_1[[#This Row],[Opponent Score]]&gt;0,Player_1[[#This Row],[Opponent Score]]&gt;Player_1[[#This Row],[Score]],K:K=TRUE())=TRUE(),1,0)</f>
        <v>0</v>
      </c>
    </row>
    <row r="1111" spans="1:19" x14ac:dyDescent="0.25">
      <c r="A1111" s="58" t="s">
        <v>184</v>
      </c>
      <c r="B1111" s="58" t="s">
        <v>13</v>
      </c>
      <c r="C1111" s="58" t="s">
        <v>185</v>
      </c>
      <c r="D1111" s="58" t="s">
        <v>17</v>
      </c>
      <c r="E1111" s="58">
        <v>5</v>
      </c>
      <c r="F1111">
        <v>52</v>
      </c>
      <c r="G1111">
        <v>1075</v>
      </c>
      <c r="H1111" s="58" t="s">
        <v>11</v>
      </c>
      <c r="I1111" s="58" t="s">
        <v>11</v>
      </c>
      <c r="J1111" s="58" t="b">
        <f>IF(COUNTIFS('Player 2 Rounds'!A:A,Player_1[[#This Row],[Tournament]],'Player 2 Rounds'!C:C,Player_1[[#This Row],[Date]])&gt;0,TRUE(),FALSE())</f>
        <v>1</v>
      </c>
      <c r="K1111" s="58" t="b">
        <f>IF(COUNTIFS('Player 2 Rounds'!A:A,Player_1[[#This Row],[Tournament]],'Player 2 Rounds'!C:C,Player_1[[#This Row],[Date]],'Player 2 Rounds'!D:D,Player_1[[#This Row],[Division]])&gt;0,TRUE(),FALSE())</f>
        <v>1</v>
      </c>
      <c r="L1111" s="58" t="str">
        <f>RIGHT(Player_1[[#This Row],[Date]],4)</f>
        <v>2014</v>
      </c>
      <c r="M1111" s="58" t="str">
        <f>LEFT(Player_1[[#This Row],[Date]],FIND("-",Player_1[[#This Row],[Date]],1)-1)</f>
        <v>5</v>
      </c>
      <c r="N1111" s="58" t="str">
        <f>MID(Player_1[[#This Row],[Date]],FIND("-",Player_1[[#This Row],[Date]],1)+1,3)</f>
        <v>Jun</v>
      </c>
      <c r="O1111" s="5">
        <f>DATEVALUE(Player_1[[#This Row],[Month]]&amp;" "&amp;Player_1[[#This Row],[Day]]&amp;", "&amp;Player_1[[#This Row],[Year]])</f>
        <v>41795</v>
      </c>
      <c r="P1111" s="58">
        <f>COUNTIFS(A:A,Player_1[[#This Row],[Tournament]],E:E,Player_1[[#This Row],[Round]])</f>
        <v>1</v>
      </c>
      <c r="Q1111" s="58" t="str">
        <f t="shared" si="17"/>
        <v>The 2014 Japan Open</v>
      </c>
      <c r="R1111" s="58">
        <f>SUMIFS('Player 2 Rounds'!F:F,'Player 2 Rounds'!Q:Q,Q1111,'Player 2 Rounds'!E:E,E1111)</f>
        <v>55</v>
      </c>
      <c r="S1111" s="58">
        <f>IF(AND(Player_1[[#This Row],[Opponent Score]]&gt;0,Player_1[[#This Row],[Opponent Score]]&gt;Player_1[[#This Row],[Score]],K:K=TRUE())=TRUE(),1,0)</f>
        <v>1</v>
      </c>
    </row>
    <row r="1112" spans="1:19" x14ac:dyDescent="0.25">
      <c r="A1112" s="58" t="s">
        <v>162</v>
      </c>
      <c r="B1112" s="58" t="s">
        <v>13</v>
      </c>
      <c r="C1112" s="58" t="s">
        <v>163</v>
      </c>
      <c r="D1112" s="58" t="s">
        <v>17</v>
      </c>
      <c r="E1112" s="58">
        <v>5</v>
      </c>
      <c r="F1112">
        <v>57</v>
      </c>
      <c r="G1112">
        <v>1049</v>
      </c>
      <c r="H1112" s="58" t="s">
        <v>11</v>
      </c>
      <c r="I1112" s="58" t="s">
        <v>11</v>
      </c>
      <c r="J1112" s="58" t="b">
        <f>IF(COUNTIFS('Player 2 Rounds'!A:A,Player_1[[#This Row],[Tournament]],'Player 2 Rounds'!C:C,Player_1[[#This Row],[Date]])&gt;0,TRUE(),FALSE())</f>
        <v>1</v>
      </c>
      <c r="K1112" s="58" t="b">
        <f>IF(COUNTIFS('Player 2 Rounds'!A:A,Player_1[[#This Row],[Tournament]],'Player 2 Rounds'!C:C,Player_1[[#This Row],[Date]],'Player 2 Rounds'!D:D,Player_1[[#This Row],[Division]])&gt;0,TRUE(),FALSE())</f>
        <v>1</v>
      </c>
      <c r="L1112" s="58" t="str">
        <f>RIGHT(Player_1[[#This Row],[Date]],4)</f>
        <v>2015</v>
      </c>
      <c r="M1112" s="58" t="str">
        <f>LEFT(Player_1[[#This Row],[Date]],FIND("-",Player_1[[#This Row],[Date]],1)-1)</f>
        <v>4</v>
      </c>
      <c r="N1112" s="58" t="str">
        <f>MID(Player_1[[#This Row],[Date]],FIND("-",Player_1[[#This Row],[Date]],1)+1,3)</f>
        <v>Aug</v>
      </c>
      <c r="O1112" s="5">
        <f>DATEVALUE(Player_1[[#This Row],[Month]]&amp;" "&amp;Player_1[[#This Row],[Day]]&amp;", "&amp;Player_1[[#This Row],[Year]])</f>
        <v>42220</v>
      </c>
      <c r="P1112" s="58">
        <f>COUNTIFS(A:A,Player_1[[#This Row],[Tournament]],E:E,Player_1[[#This Row],[Round]])</f>
        <v>1</v>
      </c>
      <c r="Q1112" s="58" t="str">
        <f t="shared" si="17"/>
        <v>2015 PDGA Professional Disc Golf World Championships</v>
      </c>
      <c r="R1112" s="58">
        <f>SUMIFS('Player 2 Rounds'!F:F,'Player 2 Rounds'!Q:Q,Q1112,'Player 2 Rounds'!E:E,E1112)</f>
        <v>51</v>
      </c>
      <c r="S1112" s="58">
        <f>IF(AND(Player_1[[#This Row],[Opponent Score]]&gt;0,Player_1[[#This Row],[Opponent Score]]&gt;Player_1[[#This Row],[Score]],K:K=TRUE())=TRUE(),1,0)</f>
        <v>0</v>
      </c>
    </row>
    <row r="1113" spans="1:19" x14ac:dyDescent="0.25">
      <c r="A1113" s="58" t="s">
        <v>1016</v>
      </c>
      <c r="B1113" s="58" t="s">
        <v>13</v>
      </c>
      <c r="C1113" s="58" t="s">
        <v>1017</v>
      </c>
      <c r="D1113" s="58" t="s">
        <v>1018</v>
      </c>
      <c r="E1113" s="58">
        <v>5</v>
      </c>
      <c r="F1113">
        <v>54</v>
      </c>
      <c r="G1113">
        <v>997</v>
      </c>
      <c r="H1113" s="58" t="s">
        <v>11</v>
      </c>
      <c r="I1113" s="58" t="s">
        <v>11</v>
      </c>
      <c r="J1113" s="58" t="b">
        <f>IF(COUNTIFS('Player 2 Rounds'!A:A,Player_1[[#This Row],[Tournament]],'Player 2 Rounds'!C:C,Player_1[[#This Row],[Date]])&gt;0,TRUE(),FALSE())</f>
        <v>0</v>
      </c>
      <c r="K1113" s="58" t="b">
        <f>IF(COUNTIFS('Player 2 Rounds'!A:A,Player_1[[#This Row],[Tournament]],'Player 2 Rounds'!C:C,Player_1[[#This Row],[Date]],'Player 2 Rounds'!D:D,Player_1[[#This Row],[Division]])&gt;0,TRUE(),FALSE())</f>
        <v>0</v>
      </c>
      <c r="L1113" s="58" t="str">
        <f>RIGHT(Player_1[[#This Row],[Date]],4)</f>
        <v>2010</v>
      </c>
      <c r="M1113" s="58" t="str">
        <f>LEFT(Player_1[[#This Row],[Date]],FIND("-",Player_1[[#This Row],[Date]],1)-1)</f>
        <v>29</v>
      </c>
      <c r="N1113" s="58" t="str">
        <f>MID(Player_1[[#This Row],[Date]],FIND("-",Player_1[[#This Row],[Date]],1)+1,3)</f>
        <v>Jun</v>
      </c>
      <c r="O1113" s="5">
        <f>DATEVALUE(Player_1[[#This Row],[Month]]&amp;" "&amp;Player_1[[#This Row],[Day]]&amp;", "&amp;Player_1[[#This Row],[Year]])</f>
        <v>40358</v>
      </c>
      <c r="P1113" s="58">
        <f>COUNTIFS(A:A,Player_1[[#This Row],[Tournament]],E:E,Player_1[[#This Row],[Round]])</f>
        <v>1</v>
      </c>
      <c r="Q1113" s="58" t="str">
        <f t="shared" si="17"/>
        <v>2010 PDGA Amateur Disc Golf World Championships</v>
      </c>
      <c r="R1113" s="58">
        <f>SUMIFS('Player 2 Rounds'!F:F,'Player 2 Rounds'!Q:Q,Q1113,'Player 2 Rounds'!E:E,E1113)</f>
        <v>0</v>
      </c>
      <c r="S1113" s="58">
        <f>IF(AND(Player_1[[#This Row],[Opponent Score]]&gt;0,Player_1[[#This Row],[Opponent Score]]&gt;Player_1[[#This Row],[Score]],K:K=TRUE())=TRUE(),1,0)</f>
        <v>0</v>
      </c>
    </row>
    <row r="1114" spans="1:19" x14ac:dyDescent="0.25">
      <c r="A1114" s="58" t="s">
        <v>99</v>
      </c>
      <c r="B1114" s="58" t="s">
        <v>13</v>
      </c>
      <c r="C1114" s="58" t="s">
        <v>100</v>
      </c>
      <c r="D1114" s="58" t="s">
        <v>17</v>
      </c>
      <c r="E1114" s="58">
        <v>5</v>
      </c>
      <c r="F1114">
        <v>51</v>
      </c>
      <c r="G1114">
        <v>1015</v>
      </c>
      <c r="H1114" s="58" t="s">
        <v>11</v>
      </c>
      <c r="I1114" s="58" t="s">
        <v>11</v>
      </c>
      <c r="J1114" s="58" t="b">
        <f>IF(COUNTIFS('Player 2 Rounds'!A:A,Player_1[[#This Row],[Tournament]],'Player 2 Rounds'!C:C,Player_1[[#This Row],[Date]])&gt;0,TRUE(),FALSE())</f>
        <v>1</v>
      </c>
      <c r="K1114" s="58" t="b">
        <f>IF(COUNTIFS('Player 2 Rounds'!A:A,Player_1[[#This Row],[Tournament]],'Player 2 Rounds'!C:C,Player_1[[#This Row],[Date]],'Player 2 Rounds'!D:D,Player_1[[#This Row],[Division]])&gt;0,TRUE(),FALSE())</f>
        <v>1</v>
      </c>
      <c r="L1114" s="58" t="str">
        <f>RIGHT(Player_1[[#This Row],[Date]],4)</f>
        <v>2013</v>
      </c>
      <c r="M1114" s="58" t="str">
        <f>LEFT(Player_1[[#This Row],[Date]],FIND("-",Player_1[[#This Row],[Date]],1)-1)</f>
        <v>3</v>
      </c>
      <c r="N1114" s="58" t="str">
        <f>MID(Player_1[[#This Row],[Date]],FIND("-",Player_1[[#This Row],[Date]],1)+1,3)</f>
        <v>Aug</v>
      </c>
      <c r="O1114" s="5">
        <f>DATEVALUE(Player_1[[#This Row],[Month]]&amp;" "&amp;Player_1[[#This Row],[Day]]&amp;", "&amp;Player_1[[#This Row],[Year]])</f>
        <v>41489</v>
      </c>
      <c r="P1114" s="58">
        <f>COUNTIFS(A:A,Player_1[[#This Row],[Tournament]],E:E,Player_1[[#This Row],[Round]])</f>
        <v>1</v>
      </c>
      <c r="Q1114" s="58" t="str">
        <f t="shared" si="17"/>
        <v>2013 PDGA Professional Disc Golf World Championships</v>
      </c>
      <c r="R1114" s="58">
        <f>SUMIFS('Player 2 Rounds'!F:F,'Player 2 Rounds'!Q:Q,Q1114,'Player 2 Rounds'!E:E,E1114)</f>
        <v>46</v>
      </c>
      <c r="S1114" s="58">
        <f>IF(AND(Player_1[[#This Row],[Opponent Score]]&gt;0,Player_1[[#This Row],[Opponent Score]]&gt;Player_1[[#This Row],[Score]],K:K=TRUE())=TRUE(),1,0)</f>
        <v>0</v>
      </c>
    </row>
    <row r="1115" spans="1:19" x14ac:dyDescent="0.25">
      <c r="A1115" s="58" t="s">
        <v>961</v>
      </c>
      <c r="B1115" s="58" t="s">
        <v>13</v>
      </c>
      <c r="C1115" s="58" t="s">
        <v>98</v>
      </c>
      <c r="D1115" s="58" t="s">
        <v>962</v>
      </c>
      <c r="E1115" s="58">
        <v>5</v>
      </c>
      <c r="F1115">
        <v>51</v>
      </c>
      <c r="G1115">
        <v>956</v>
      </c>
      <c r="H1115" s="58" t="s">
        <v>11</v>
      </c>
      <c r="I1115" s="58" t="s">
        <v>11</v>
      </c>
      <c r="J1115" s="58" t="b">
        <f>IF(COUNTIFS('Player 2 Rounds'!A:A,Player_1[[#This Row],[Tournament]],'Player 2 Rounds'!C:C,Player_1[[#This Row],[Date]])&gt;0,TRUE(),FALSE())</f>
        <v>0</v>
      </c>
      <c r="K1115" s="58" t="b">
        <f>IF(COUNTIFS('Player 2 Rounds'!A:A,Player_1[[#This Row],[Tournament]],'Player 2 Rounds'!C:C,Player_1[[#This Row],[Date]],'Player 2 Rounds'!D:D,Player_1[[#This Row],[Division]])&gt;0,TRUE(),FALSE())</f>
        <v>0</v>
      </c>
      <c r="L1115" s="58" t="str">
        <f>RIGHT(Player_1[[#This Row],[Date]],4)</f>
        <v>2009</v>
      </c>
      <c r="M1115" s="58" t="str">
        <f>LEFT(Player_1[[#This Row],[Date]],FIND("-",Player_1[[#This Row],[Date]],1)-1)</f>
        <v>27</v>
      </c>
      <c r="N1115" s="58" t="str">
        <f>MID(Player_1[[#This Row],[Date]],FIND("-",Player_1[[#This Row],[Date]],1)+1,3)</f>
        <v>Jul</v>
      </c>
      <c r="O1115" s="5">
        <f>DATEVALUE(Player_1[[#This Row],[Month]]&amp;" "&amp;Player_1[[#This Row],[Day]]&amp;", "&amp;Player_1[[#This Row],[Year]])</f>
        <v>40021</v>
      </c>
      <c r="P1115" s="58">
        <f>COUNTIFS(A:A,Player_1[[#This Row],[Tournament]],E:E,Player_1[[#This Row],[Round]])</f>
        <v>1</v>
      </c>
      <c r="Q1115" s="58" t="str">
        <f t="shared" si="17"/>
        <v>2009 PDGA Amateur Disc Golf World Championships</v>
      </c>
      <c r="R1115" s="58">
        <f>SUMIFS('Player 2 Rounds'!F:F,'Player 2 Rounds'!Q:Q,Q1115,'Player 2 Rounds'!E:E,E1115)</f>
        <v>0</v>
      </c>
      <c r="S1115" s="58">
        <f>IF(AND(Player_1[[#This Row],[Opponent Score]]&gt;0,Player_1[[#This Row],[Opponent Score]]&gt;Player_1[[#This Row],[Score]],K:K=TRUE())=TRUE(),1,0)</f>
        <v>0</v>
      </c>
    </row>
    <row r="1116" spans="1:19" x14ac:dyDescent="0.25">
      <c r="A1116" s="58" t="s">
        <v>147</v>
      </c>
      <c r="B1116" s="58" t="s">
        <v>13</v>
      </c>
      <c r="C1116" s="58" t="s">
        <v>148</v>
      </c>
      <c r="D1116" s="58" t="s">
        <v>17</v>
      </c>
      <c r="E1116" s="58">
        <v>5</v>
      </c>
      <c r="F1116">
        <v>52</v>
      </c>
      <c r="G1116">
        <v>1050</v>
      </c>
      <c r="H1116" s="58" t="s">
        <v>11</v>
      </c>
      <c r="I1116" s="58" t="s">
        <v>11</v>
      </c>
      <c r="J1116" s="58" t="b">
        <f>IF(COUNTIFS('Player 2 Rounds'!A:A,Player_1[[#This Row],[Tournament]],'Player 2 Rounds'!C:C,Player_1[[#This Row],[Date]])&gt;0,TRUE(),FALSE())</f>
        <v>1</v>
      </c>
      <c r="K1116" s="58" t="b">
        <f>IF(COUNTIFS('Player 2 Rounds'!A:A,Player_1[[#This Row],[Tournament]],'Player 2 Rounds'!C:C,Player_1[[#This Row],[Date]],'Player 2 Rounds'!D:D,Player_1[[#This Row],[Division]])&gt;0,TRUE(),FALSE())</f>
        <v>1</v>
      </c>
      <c r="L1116" s="58" t="str">
        <f>RIGHT(Player_1[[#This Row],[Date]],4)</f>
        <v>2012</v>
      </c>
      <c r="M1116" s="58" t="str">
        <f>LEFT(Player_1[[#This Row],[Date]],FIND("-",Player_1[[#This Row],[Date]],1)-1)</f>
        <v>14</v>
      </c>
      <c r="N1116" s="58" t="str">
        <f>MID(Player_1[[#This Row],[Date]],FIND("-",Player_1[[#This Row],[Date]],1)+1,3)</f>
        <v>Jul</v>
      </c>
      <c r="O1116" s="5">
        <f>DATEVALUE(Player_1[[#This Row],[Month]]&amp;" "&amp;Player_1[[#This Row],[Day]]&amp;", "&amp;Player_1[[#This Row],[Year]])</f>
        <v>41104</v>
      </c>
      <c r="P1116" s="58">
        <f>COUNTIFS(A:A,Player_1[[#This Row],[Tournament]],E:E,Player_1[[#This Row],[Round]])</f>
        <v>1</v>
      </c>
      <c r="Q1116" s="58" t="str">
        <f t="shared" si="17"/>
        <v>2012 PDGA Professional Disc Golf World Championships</v>
      </c>
      <c r="R1116" s="58">
        <f>SUMIFS('Player 2 Rounds'!F:F,'Player 2 Rounds'!Q:Q,Q1116,'Player 2 Rounds'!E:E,E1116)</f>
        <v>53</v>
      </c>
      <c r="S1116" s="58">
        <f>IF(AND(Player_1[[#This Row],[Opponent Score]]&gt;0,Player_1[[#This Row],[Opponent Score]]&gt;Player_1[[#This Row],[Score]],K:K=TRUE())=TRUE(),1,0)</f>
        <v>1</v>
      </c>
    </row>
    <row r="1117" spans="1:19" x14ac:dyDescent="0.25">
      <c r="A1117" s="58" t="s">
        <v>1016</v>
      </c>
      <c r="B1117" s="58" t="s">
        <v>13</v>
      </c>
      <c r="C1117" s="58" t="s">
        <v>1017</v>
      </c>
      <c r="D1117" s="58" t="s">
        <v>1018</v>
      </c>
      <c r="E1117" s="58">
        <v>6</v>
      </c>
      <c r="F1117">
        <v>50</v>
      </c>
      <c r="G1117">
        <v>1001</v>
      </c>
      <c r="H1117" s="58" t="s">
        <v>11</v>
      </c>
      <c r="I1117" s="58" t="s">
        <v>11</v>
      </c>
      <c r="J1117" s="58" t="b">
        <f>IF(COUNTIFS('Player 2 Rounds'!A:A,Player_1[[#This Row],[Tournament]],'Player 2 Rounds'!C:C,Player_1[[#This Row],[Date]])&gt;0,TRUE(),FALSE())</f>
        <v>0</v>
      </c>
      <c r="K1117" s="58" t="b">
        <f>IF(COUNTIFS('Player 2 Rounds'!A:A,Player_1[[#This Row],[Tournament]],'Player 2 Rounds'!C:C,Player_1[[#This Row],[Date]],'Player 2 Rounds'!D:D,Player_1[[#This Row],[Division]])&gt;0,TRUE(),FALSE())</f>
        <v>0</v>
      </c>
      <c r="L1117" s="58" t="str">
        <f>RIGHT(Player_1[[#This Row],[Date]],4)</f>
        <v>2010</v>
      </c>
      <c r="M1117" s="58" t="str">
        <f>LEFT(Player_1[[#This Row],[Date]],FIND("-",Player_1[[#This Row],[Date]],1)-1)</f>
        <v>29</v>
      </c>
      <c r="N1117" s="58" t="str">
        <f>MID(Player_1[[#This Row],[Date]],FIND("-",Player_1[[#This Row],[Date]],1)+1,3)</f>
        <v>Jun</v>
      </c>
      <c r="O1117" s="5">
        <f>DATEVALUE(Player_1[[#This Row],[Month]]&amp;" "&amp;Player_1[[#This Row],[Day]]&amp;", "&amp;Player_1[[#This Row],[Year]])</f>
        <v>40358</v>
      </c>
      <c r="P1117" s="58">
        <f>COUNTIFS(A:A,Player_1[[#This Row],[Tournament]],E:E,Player_1[[#This Row],[Round]])</f>
        <v>1</v>
      </c>
      <c r="Q1117" s="58" t="str">
        <f t="shared" si="17"/>
        <v>2010 PDGA Amateur Disc Golf World Championships</v>
      </c>
      <c r="R1117" s="58">
        <f>SUMIFS('Player 2 Rounds'!F:F,'Player 2 Rounds'!Q:Q,Q1117,'Player 2 Rounds'!E:E,E1117)</f>
        <v>0</v>
      </c>
      <c r="S1117" s="58">
        <f>IF(AND(Player_1[[#This Row],[Opponent Score]]&gt;0,Player_1[[#This Row],[Opponent Score]]&gt;Player_1[[#This Row],[Score]],K:K=TRUE())=TRUE(),1,0)</f>
        <v>0</v>
      </c>
    </row>
    <row r="1118" spans="1:19" x14ac:dyDescent="0.25">
      <c r="A1118" s="58" t="s">
        <v>961</v>
      </c>
      <c r="B1118" s="58" t="s">
        <v>13</v>
      </c>
      <c r="C1118" s="58" t="s">
        <v>98</v>
      </c>
      <c r="D1118" s="58" t="s">
        <v>962</v>
      </c>
      <c r="E1118" s="58">
        <v>6</v>
      </c>
      <c r="F1118">
        <v>56</v>
      </c>
      <c r="G1118">
        <v>959</v>
      </c>
      <c r="H1118" s="58" t="s">
        <v>11</v>
      </c>
      <c r="I1118" s="58" t="s">
        <v>11</v>
      </c>
      <c r="J1118" s="58" t="b">
        <f>IF(COUNTIFS('Player 2 Rounds'!A:A,Player_1[[#This Row],[Tournament]],'Player 2 Rounds'!C:C,Player_1[[#This Row],[Date]])&gt;0,TRUE(),FALSE())</f>
        <v>0</v>
      </c>
      <c r="K1118" s="58" t="b">
        <f>IF(COUNTIFS('Player 2 Rounds'!A:A,Player_1[[#This Row],[Tournament]],'Player 2 Rounds'!C:C,Player_1[[#This Row],[Date]],'Player 2 Rounds'!D:D,Player_1[[#This Row],[Division]])&gt;0,TRUE(),FALSE())</f>
        <v>0</v>
      </c>
      <c r="L1118" s="58" t="str">
        <f>RIGHT(Player_1[[#This Row],[Date]],4)</f>
        <v>2009</v>
      </c>
      <c r="M1118" s="58" t="str">
        <f>LEFT(Player_1[[#This Row],[Date]],FIND("-",Player_1[[#This Row],[Date]],1)-1)</f>
        <v>27</v>
      </c>
      <c r="N1118" s="58" t="str">
        <f>MID(Player_1[[#This Row],[Date]],FIND("-",Player_1[[#This Row],[Date]],1)+1,3)</f>
        <v>Jul</v>
      </c>
      <c r="O1118" s="5">
        <f>DATEVALUE(Player_1[[#This Row],[Month]]&amp;" "&amp;Player_1[[#This Row],[Day]]&amp;", "&amp;Player_1[[#This Row],[Year]])</f>
        <v>40021</v>
      </c>
      <c r="P1118" s="58">
        <f>COUNTIFS(A:A,Player_1[[#This Row],[Tournament]],E:E,Player_1[[#This Row],[Round]])</f>
        <v>1</v>
      </c>
      <c r="Q1118" s="58" t="str">
        <f t="shared" si="17"/>
        <v>2009 PDGA Amateur Disc Golf World Championships</v>
      </c>
      <c r="R1118" s="58">
        <f>SUMIFS('Player 2 Rounds'!F:F,'Player 2 Rounds'!Q:Q,Q1118,'Player 2 Rounds'!E:E,E1118)</f>
        <v>0</v>
      </c>
      <c r="S1118" s="58">
        <f>IF(AND(Player_1[[#This Row],[Opponent Score]]&gt;0,Player_1[[#This Row],[Opponent Score]]&gt;Player_1[[#This Row],[Score]],K:K=TRUE())=TRUE(),1,0)</f>
        <v>0</v>
      </c>
    </row>
    <row r="1119" spans="1:19" x14ac:dyDescent="0.25">
      <c r="A1119" s="58" t="s">
        <v>147</v>
      </c>
      <c r="B1119" s="58" t="s">
        <v>13</v>
      </c>
      <c r="C1119" s="58" t="s">
        <v>148</v>
      </c>
      <c r="D1119" s="58" t="s">
        <v>17</v>
      </c>
      <c r="E1119" s="58">
        <v>6</v>
      </c>
      <c r="F1119">
        <v>47</v>
      </c>
      <c r="G1119">
        <v>1057</v>
      </c>
      <c r="H1119" s="58" t="s">
        <v>11</v>
      </c>
      <c r="I1119" s="58" t="s">
        <v>11</v>
      </c>
      <c r="J1119" s="58" t="b">
        <f>IF(COUNTIFS('Player 2 Rounds'!A:A,Player_1[[#This Row],[Tournament]],'Player 2 Rounds'!C:C,Player_1[[#This Row],[Date]])&gt;0,TRUE(),FALSE())</f>
        <v>1</v>
      </c>
      <c r="K1119" s="58" t="b">
        <f>IF(COUNTIFS('Player 2 Rounds'!A:A,Player_1[[#This Row],[Tournament]],'Player 2 Rounds'!C:C,Player_1[[#This Row],[Date]],'Player 2 Rounds'!D:D,Player_1[[#This Row],[Division]])&gt;0,TRUE(),FALSE())</f>
        <v>1</v>
      </c>
      <c r="L1119" s="58" t="str">
        <f>RIGHT(Player_1[[#This Row],[Date]],4)</f>
        <v>2012</v>
      </c>
      <c r="M1119" s="58" t="str">
        <f>LEFT(Player_1[[#This Row],[Date]],FIND("-",Player_1[[#This Row],[Date]],1)-1)</f>
        <v>14</v>
      </c>
      <c r="N1119" s="58" t="str">
        <f>MID(Player_1[[#This Row],[Date]],FIND("-",Player_1[[#This Row],[Date]],1)+1,3)</f>
        <v>Jul</v>
      </c>
      <c r="O1119" s="5">
        <f>DATEVALUE(Player_1[[#This Row],[Month]]&amp;" "&amp;Player_1[[#This Row],[Day]]&amp;", "&amp;Player_1[[#This Row],[Year]])</f>
        <v>41104</v>
      </c>
      <c r="P1119" s="58">
        <f>COUNTIFS(A:A,Player_1[[#This Row],[Tournament]],E:E,Player_1[[#This Row],[Round]])</f>
        <v>1</v>
      </c>
      <c r="Q1119" s="58" t="str">
        <f t="shared" si="17"/>
        <v>2012 PDGA Professional Disc Golf World Championships</v>
      </c>
      <c r="R1119" s="58">
        <f>SUMIFS('Player 2 Rounds'!F:F,'Player 2 Rounds'!Q:Q,Q1119,'Player 2 Rounds'!E:E,E1119)</f>
        <v>47</v>
      </c>
      <c r="S1119" s="58">
        <f>IF(AND(Player_1[[#This Row],[Opponent Score]]&gt;0,Player_1[[#This Row],[Opponent Score]]&gt;Player_1[[#This Row],[Score]],K:K=TRUE())=TRUE(),1,0)</f>
        <v>0</v>
      </c>
    </row>
    <row r="1120" spans="1:19" x14ac:dyDescent="0.25">
      <c r="A1120" s="58" t="s">
        <v>179</v>
      </c>
      <c r="B1120" s="58" t="s">
        <v>13</v>
      </c>
      <c r="C1120" s="58" t="s">
        <v>180</v>
      </c>
      <c r="D1120" s="58" t="s">
        <v>17</v>
      </c>
      <c r="E1120" s="58">
        <v>6</v>
      </c>
      <c r="F1120">
        <v>58</v>
      </c>
      <c r="G1120">
        <v>1055</v>
      </c>
      <c r="H1120" s="58" t="s">
        <v>11</v>
      </c>
      <c r="I1120" s="58" t="s">
        <v>11</v>
      </c>
      <c r="J1120" s="58" t="b">
        <f>IF(COUNTIFS('Player 2 Rounds'!A:A,Player_1[[#This Row],[Tournament]],'Player 2 Rounds'!C:C,Player_1[[#This Row],[Date]])&gt;0,TRUE(),FALSE())</f>
        <v>1</v>
      </c>
      <c r="K1120" s="58" t="b">
        <f>IF(COUNTIFS('Player 2 Rounds'!A:A,Player_1[[#This Row],[Tournament]],'Player 2 Rounds'!C:C,Player_1[[#This Row],[Date]],'Player 2 Rounds'!D:D,Player_1[[#This Row],[Division]])&gt;0,TRUE(),FALSE())</f>
        <v>1</v>
      </c>
      <c r="L1120" s="58" t="str">
        <f>RIGHT(Player_1[[#This Row],[Date]],4)</f>
        <v>2014</v>
      </c>
      <c r="M1120" s="58" t="str">
        <f>LEFT(Player_1[[#This Row],[Date]],FIND("-",Player_1[[#This Row],[Date]],1)-1)</f>
        <v>12</v>
      </c>
      <c r="N1120" s="58" t="str">
        <f>MID(Player_1[[#This Row],[Date]],FIND("-",Player_1[[#This Row],[Date]],1)+1,3)</f>
        <v>Aug</v>
      </c>
      <c r="O1120" s="5">
        <f>DATEVALUE(Player_1[[#This Row],[Month]]&amp;" "&amp;Player_1[[#This Row],[Day]]&amp;", "&amp;Player_1[[#This Row],[Year]])</f>
        <v>41863</v>
      </c>
      <c r="P1120" s="58">
        <f>COUNTIFS(A:A,Player_1[[#This Row],[Tournament]],E:E,Player_1[[#This Row],[Round]])</f>
        <v>1</v>
      </c>
      <c r="Q1120" s="58" t="str">
        <f t="shared" si="17"/>
        <v>2014 PDGA Professional Disc Golf World Championships</v>
      </c>
      <c r="R1120" s="58">
        <f>SUMIFS('Player 2 Rounds'!F:F,'Player 2 Rounds'!Q:Q,Q1120,'Player 2 Rounds'!E:E,E1120)</f>
        <v>56</v>
      </c>
      <c r="S1120" s="58">
        <f>IF(AND(Player_1[[#This Row],[Opponent Score]]&gt;0,Player_1[[#This Row],[Opponent Score]]&gt;Player_1[[#This Row],[Score]],K:K=TRUE())=TRUE(),1,0)</f>
        <v>0</v>
      </c>
    </row>
    <row r="1121" spans="1:19" x14ac:dyDescent="0.25">
      <c r="A1121" s="58" t="s">
        <v>99</v>
      </c>
      <c r="B1121" s="58" t="s">
        <v>13</v>
      </c>
      <c r="C1121" s="58" t="s">
        <v>100</v>
      </c>
      <c r="D1121" s="58" t="s">
        <v>17</v>
      </c>
      <c r="E1121" s="58">
        <v>6</v>
      </c>
      <c r="F1121">
        <v>50</v>
      </c>
      <c r="G1121">
        <v>1077</v>
      </c>
      <c r="H1121" s="58" t="s">
        <v>11</v>
      </c>
      <c r="I1121" s="58" t="s">
        <v>11</v>
      </c>
      <c r="J1121" s="58" t="b">
        <f>IF(COUNTIFS('Player 2 Rounds'!A:A,Player_1[[#This Row],[Tournament]],'Player 2 Rounds'!C:C,Player_1[[#This Row],[Date]])&gt;0,TRUE(),FALSE())</f>
        <v>1</v>
      </c>
      <c r="K1121" s="58" t="b">
        <f>IF(COUNTIFS('Player 2 Rounds'!A:A,Player_1[[#This Row],[Tournament]],'Player 2 Rounds'!C:C,Player_1[[#This Row],[Date]],'Player 2 Rounds'!D:D,Player_1[[#This Row],[Division]])&gt;0,TRUE(),FALSE())</f>
        <v>1</v>
      </c>
      <c r="L1121" s="58" t="str">
        <f>RIGHT(Player_1[[#This Row],[Date]],4)</f>
        <v>2013</v>
      </c>
      <c r="M1121" s="58" t="str">
        <f>LEFT(Player_1[[#This Row],[Date]],FIND("-",Player_1[[#This Row],[Date]],1)-1)</f>
        <v>3</v>
      </c>
      <c r="N1121" s="58" t="str">
        <f>MID(Player_1[[#This Row],[Date]],FIND("-",Player_1[[#This Row],[Date]],1)+1,3)</f>
        <v>Aug</v>
      </c>
      <c r="O1121" s="5">
        <f>DATEVALUE(Player_1[[#This Row],[Month]]&amp;" "&amp;Player_1[[#This Row],[Day]]&amp;", "&amp;Player_1[[#This Row],[Year]])</f>
        <v>41489</v>
      </c>
      <c r="P1121" s="58">
        <f>COUNTIFS(A:A,Player_1[[#This Row],[Tournament]],E:E,Player_1[[#This Row],[Round]])</f>
        <v>1</v>
      </c>
      <c r="Q1121" s="58" t="str">
        <f t="shared" si="17"/>
        <v>2013 PDGA Professional Disc Golf World Championships</v>
      </c>
      <c r="R1121" s="58">
        <f>SUMIFS('Player 2 Rounds'!F:F,'Player 2 Rounds'!Q:Q,Q1121,'Player 2 Rounds'!E:E,E1121)</f>
        <v>54</v>
      </c>
      <c r="S1121" s="58">
        <f>IF(AND(Player_1[[#This Row],[Opponent Score]]&gt;0,Player_1[[#This Row],[Opponent Score]]&gt;Player_1[[#This Row],[Score]],K:K=TRUE())=TRUE(),1,0)</f>
        <v>1</v>
      </c>
    </row>
    <row r="1122" spans="1:19" x14ac:dyDescent="0.25">
      <c r="A1122" s="58" t="s">
        <v>873</v>
      </c>
      <c r="B1122" s="58" t="s">
        <v>9</v>
      </c>
      <c r="C1122" s="58" t="s">
        <v>874</v>
      </c>
      <c r="D1122" s="58" t="s">
        <v>17</v>
      </c>
      <c r="E1122" s="58"/>
      <c r="F1122">
        <v>55</v>
      </c>
      <c r="G1122">
        <v>1017</v>
      </c>
      <c r="H1122" s="58" t="s">
        <v>11</v>
      </c>
      <c r="I1122" s="58" t="s">
        <v>11</v>
      </c>
      <c r="J1122" s="58" t="b">
        <f>IF(COUNTIFS('Player 2 Rounds'!A:A,Player_1[[#This Row],[Tournament]],'Player 2 Rounds'!C:C,Player_1[[#This Row],[Date]])&gt;0,TRUE(),FALSE())</f>
        <v>0</v>
      </c>
      <c r="K1122" s="58" t="b">
        <f>IF(COUNTIFS('Player 2 Rounds'!A:A,Player_1[[#This Row],[Tournament]],'Player 2 Rounds'!C:C,Player_1[[#This Row],[Date]],'Player 2 Rounds'!D:D,Player_1[[#This Row],[Division]])&gt;0,TRUE(),FALSE())</f>
        <v>0</v>
      </c>
      <c r="L1122" s="58" t="str">
        <f>RIGHT(Player_1[[#This Row],[Date]],4)</f>
        <v>2014</v>
      </c>
      <c r="M1122" s="58" t="str">
        <f>LEFT(Player_1[[#This Row],[Date]],FIND("-",Player_1[[#This Row],[Date]],1)-1)</f>
        <v>25</v>
      </c>
      <c r="N1122" s="58" t="str">
        <f>MID(Player_1[[#This Row],[Date]],FIND("-",Player_1[[#This Row],[Date]],1)+1,3)</f>
        <v>Jul</v>
      </c>
      <c r="O1122" s="5">
        <f>DATEVALUE(Player_1[[#This Row],[Month]]&amp;" "&amp;Player_1[[#This Row],[Day]]&amp;", "&amp;Player_1[[#This Row],[Year]])</f>
        <v>41845</v>
      </c>
      <c r="P1122" s="58">
        <f>COUNTIFS(A:A,Player_1[[#This Row],[Tournament]],E:E,Player_1[[#This Row],[Round]])</f>
        <v>0</v>
      </c>
      <c r="Q1122" s="58" t="str">
        <f t="shared" si="17"/>
        <v>EuroTour #7 - Twin Lake Annual 2014 presented by Latitude 64</v>
      </c>
      <c r="R1122" s="58">
        <f>SUMIFS('Player 2 Rounds'!F:F,'Player 2 Rounds'!Q:Q,Q1122,'Player 2 Rounds'!E:E,E1122)</f>
        <v>0</v>
      </c>
      <c r="S1122" s="58">
        <f>IF(AND(Player_1[[#This Row],[Opponent Score]]&gt;0,Player_1[[#This Row],[Opponent Score]]&gt;Player_1[[#This Row],[Score]],K:K=TRUE())=TRUE(),1,0)</f>
        <v>0</v>
      </c>
    </row>
    <row r="1123" spans="1:19" x14ac:dyDescent="0.25">
      <c r="A1123" s="58" t="s">
        <v>685</v>
      </c>
      <c r="B1123" s="58" t="s">
        <v>626</v>
      </c>
      <c r="C1123" s="58" t="s">
        <v>686</v>
      </c>
      <c r="D1123" s="58" t="s">
        <v>17</v>
      </c>
      <c r="E1123" s="58"/>
      <c r="F1123">
        <v>60</v>
      </c>
      <c r="G1123">
        <v>1044</v>
      </c>
      <c r="H1123" s="58" t="s">
        <v>10</v>
      </c>
      <c r="I1123" s="58" t="s">
        <v>10</v>
      </c>
      <c r="J1123" s="58" t="b">
        <f>IF(COUNTIFS('Player 2 Rounds'!A:A,Player_1[[#This Row],[Tournament]],'Player 2 Rounds'!C:C,Player_1[[#This Row],[Date]])&gt;0,TRUE(),FALSE())</f>
        <v>1</v>
      </c>
      <c r="K1123" s="58" t="b">
        <f>IF(COUNTIFS('Player 2 Rounds'!A:A,Player_1[[#This Row],[Tournament]],'Player 2 Rounds'!C:C,Player_1[[#This Row],[Date]],'Player 2 Rounds'!D:D,Player_1[[#This Row],[Division]])&gt;0,TRUE(),FALSE())</f>
        <v>1</v>
      </c>
      <c r="L1123" s="58" t="str">
        <f>RIGHT(Player_1[[#This Row],[Date]],4)</f>
        <v>2022</v>
      </c>
      <c r="M1123" s="58" t="str">
        <f>LEFT(Player_1[[#This Row],[Date]],FIND("-",Player_1[[#This Row],[Date]],1)-1)</f>
        <v>28</v>
      </c>
      <c r="N1123" s="58" t="str">
        <f>MID(Player_1[[#This Row],[Date]],FIND("-",Player_1[[#This Row],[Date]],1)+1,3)</f>
        <v>Apr</v>
      </c>
      <c r="O1123" s="5">
        <f>DATEVALUE(Player_1[[#This Row],[Month]]&amp;" "&amp;Player_1[[#This Row],[Day]]&amp;", "&amp;Player_1[[#This Row],[Year]])</f>
        <v>44679</v>
      </c>
      <c r="P1123" s="58">
        <f>COUNTIFS(A:A,Player_1[[#This Row],[Tournament]],E:E,Player_1[[#This Row],[Round]])</f>
        <v>0</v>
      </c>
      <c r="Q1123" s="58" t="str">
        <f t="shared" si="17"/>
        <v>2022 DGPT - Dynamic Discs Open</v>
      </c>
      <c r="R1123" s="58">
        <f>SUMIFS('Player 2 Rounds'!F:F,'Player 2 Rounds'!Q:Q,Q1123,'Player 2 Rounds'!E:E,E1123)</f>
        <v>0</v>
      </c>
      <c r="S1123" s="58">
        <f>IF(AND(Player_1[[#This Row],[Opponent Score]]&gt;0,Player_1[[#This Row],[Opponent Score]]&gt;Player_1[[#This Row],[Score]],K:K=TRUE())=TRUE(),1,0)</f>
        <v>0</v>
      </c>
    </row>
    <row r="1124" spans="1:19" x14ac:dyDescent="0.25">
      <c r="A1124" s="58" t="s">
        <v>72</v>
      </c>
      <c r="B1124" s="58" t="s">
        <v>58</v>
      </c>
      <c r="C1124" s="58" t="s">
        <v>73</v>
      </c>
      <c r="D1124" s="58" t="s">
        <v>17</v>
      </c>
      <c r="E1124" s="58"/>
      <c r="F1124">
        <v>51</v>
      </c>
      <c r="G1124">
        <v>1019</v>
      </c>
      <c r="H1124" s="58" t="s">
        <v>11</v>
      </c>
      <c r="I1124" s="58" t="s">
        <v>11</v>
      </c>
      <c r="J1124" s="58" t="b">
        <f>IF(COUNTIFS('Player 2 Rounds'!A:A,Player_1[[#This Row],[Tournament]],'Player 2 Rounds'!C:C,Player_1[[#This Row],[Date]])&gt;0,TRUE(),FALSE())</f>
        <v>1</v>
      </c>
      <c r="K1124" s="58" t="b">
        <f>IF(COUNTIFS('Player 2 Rounds'!A:A,Player_1[[#This Row],[Tournament]],'Player 2 Rounds'!C:C,Player_1[[#This Row],[Date]],'Player 2 Rounds'!D:D,Player_1[[#This Row],[Division]])&gt;0,TRUE(),FALSE())</f>
        <v>1</v>
      </c>
      <c r="L1124" s="58" t="str">
        <f>RIGHT(Player_1[[#This Row],[Date]],4)</f>
        <v>2013</v>
      </c>
      <c r="M1124" s="58" t="str">
        <f>LEFT(Player_1[[#This Row],[Date]],FIND("-",Player_1[[#This Row],[Date]],1)-1)</f>
        <v>27</v>
      </c>
      <c r="N1124" s="58" t="str">
        <f>MID(Player_1[[#This Row],[Date]],FIND("-",Player_1[[#This Row],[Date]],1)+1,3)</f>
        <v>Feb</v>
      </c>
      <c r="O1124" s="5">
        <f>DATEVALUE(Player_1[[#This Row],[Month]]&amp;" "&amp;Player_1[[#This Row],[Day]]&amp;", "&amp;Player_1[[#This Row],[Year]])</f>
        <v>41332</v>
      </c>
      <c r="P1124" s="58">
        <f>COUNTIFS(A:A,Player_1[[#This Row],[Tournament]],E:E,Player_1[[#This Row],[Round]])</f>
        <v>0</v>
      </c>
      <c r="Q1124" s="58" t="str">
        <f t="shared" si="17"/>
        <v>2013 The 25th Annual Memorial Championship presented by Discraft</v>
      </c>
      <c r="R1124" s="58">
        <f>SUMIFS('Player 2 Rounds'!F:F,'Player 2 Rounds'!Q:Q,Q1124,'Player 2 Rounds'!E:E,E1124)</f>
        <v>0</v>
      </c>
      <c r="S1124" s="58">
        <f>IF(AND(Player_1[[#This Row],[Opponent Score]]&gt;0,Player_1[[#This Row],[Opponent Score]]&gt;Player_1[[#This Row],[Score]],K:K=TRUE())=TRUE(),1,0)</f>
        <v>0</v>
      </c>
    </row>
    <row r="1125" spans="1:19" x14ac:dyDescent="0.25">
      <c r="A1125" s="58" t="s">
        <v>240</v>
      </c>
      <c r="B1125" s="58" t="s">
        <v>9</v>
      </c>
      <c r="C1125" s="58" t="s">
        <v>495</v>
      </c>
      <c r="D1125" s="58" t="s">
        <v>17</v>
      </c>
      <c r="E1125" s="58"/>
      <c r="F1125">
        <v>57</v>
      </c>
      <c r="G1125">
        <v>1060</v>
      </c>
      <c r="H1125" s="58" t="s">
        <v>11</v>
      </c>
      <c r="I1125" s="58" t="s">
        <v>11</v>
      </c>
      <c r="J1125" s="58" t="b">
        <f>IF(COUNTIFS('Player 2 Rounds'!A:A,Player_1[[#This Row],[Tournament]],'Player 2 Rounds'!C:C,Player_1[[#This Row],[Date]])&gt;0,TRUE(),FALSE())</f>
        <v>1</v>
      </c>
      <c r="K1125" s="58" t="b">
        <f>IF(COUNTIFS('Player 2 Rounds'!A:A,Player_1[[#This Row],[Tournament]],'Player 2 Rounds'!C:C,Player_1[[#This Row],[Date]],'Player 2 Rounds'!D:D,Player_1[[#This Row],[Division]])&gt;0,TRUE(),FALSE())</f>
        <v>1</v>
      </c>
      <c r="L1125" s="58" t="str">
        <f>RIGHT(Player_1[[#This Row],[Date]],4)</f>
        <v>2016</v>
      </c>
      <c r="M1125" s="58" t="str">
        <f>LEFT(Player_1[[#This Row],[Date]],FIND("-",Player_1[[#This Row],[Date]],1)-1)</f>
        <v>18</v>
      </c>
      <c r="N1125" s="58" t="str">
        <f>MID(Player_1[[#This Row],[Date]],FIND("-",Player_1[[#This Row],[Date]],1)+1,3)</f>
        <v>Aug</v>
      </c>
      <c r="O1125" s="5">
        <f>DATEVALUE(Player_1[[#This Row],[Month]]&amp;" "&amp;Player_1[[#This Row],[Day]]&amp;", "&amp;Player_1[[#This Row],[Year]])</f>
        <v>42600</v>
      </c>
      <c r="P1125" s="58">
        <f>COUNTIFS(A:A,Player_1[[#This Row],[Tournament]],E:E,Player_1[[#This Row],[Round]])</f>
        <v>0</v>
      </c>
      <c r="Q1125" s="58" t="str">
        <f t="shared" si="17"/>
        <v>2016 Ledgestone Insurance Open presented by Discraft</v>
      </c>
      <c r="R1125" s="58">
        <f>SUMIFS('Player 2 Rounds'!F:F,'Player 2 Rounds'!Q:Q,Q1125,'Player 2 Rounds'!E:E,E1125)</f>
        <v>0</v>
      </c>
      <c r="S1125" s="58">
        <f>IF(AND(Player_1[[#This Row],[Opponent Score]]&gt;0,Player_1[[#This Row],[Opponent Score]]&gt;Player_1[[#This Row],[Score]],K:K=TRUE())=TRUE(),1,0)</f>
        <v>0</v>
      </c>
    </row>
    <row r="1126" spans="1:19" x14ac:dyDescent="0.25">
      <c r="A1126" s="58" t="s">
        <v>708</v>
      </c>
      <c r="B1126" s="58" t="s">
        <v>13</v>
      </c>
      <c r="C1126" s="58" t="s">
        <v>709</v>
      </c>
      <c r="D1126" s="58" t="s">
        <v>17</v>
      </c>
      <c r="E1126" s="58"/>
      <c r="F1126">
        <v>49</v>
      </c>
      <c r="G1126">
        <v>1107</v>
      </c>
      <c r="H1126" s="58" t="s">
        <v>11</v>
      </c>
      <c r="I1126" s="58" t="s">
        <v>11</v>
      </c>
      <c r="J1126" s="58" t="b">
        <f>IF(COUNTIFS('Player 2 Rounds'!A:A,Player_1[[#This Row],[Tournament]],'Player 2 Rounds'!C:C,Player_1[[#This Row],[Date]])&gt;0,TRUE(),FALSE())</f>
        <v>1</v>
      </c>
      <c r="K1126" s="58" t="b">
        <f>IF(COUNTIFS('Player 2 Rounds'!A:A,Player_1[[#This Row],[Tournament]],'Player 2 Rounds'!C:C,Player_1[[#This Row],[Date]],'Player 2 Rounds'!D:D,Player_1[[#This Row],[Division]])&gt;0,TRUE(),FALSE())</f>
        <v>1</v>
      </c>
      <c r="L1126" s="58" t="str">
        <f>RIGHT(Player_1[[#This Row],[Date]],4)</f>
        <v>2019</v>
      </c>
      <c r="M1126" s="58" t="str">
        <f>LEFT(Player_1[[#This Row],[Date]],FIND("-",Player_1[[#This Row],[Date]],1)-1)</f>
        <v>13</v>
      </c>
      <c r="N1126" s="58" t="str">
        <f>MID(Player_1[[#This Row],[Date]],FIND("-",Player_1[[#This Row],[Date]],1)+1,3)</f>
        <v>Aug</v>
      </c>
      <c r="O1126" s="5">
        <f>DATEVALUE(Player_1[[#This Row],[Month]]&amp;" "&amp;Player_1[[#This Row],[Day]]&amp;", "&amp;Player_1[[#This Row],[Year]])</f>
        <v>43690</v>
      </c>
      <c r="P1126" s="58">
        <f>COUNTIFS(A:A,Player_1[[#This Row],[Tournament]],E:E,Player_1[[#This Row],[Round]])</f>
        <v>0</v>
      </c>
      <c r="Q1126" s="58" t="str">
        <f t="shared" si="17"/>
        <v>2019 PDGA Professional Disc Golf World Championships</v>
      </c>
      <c r="R1126" s="58">
        <f>SUMIFS('Player 2 Rounds'!F:F,'Player 2 Rounds'!Q:Q,Q1126,'Player 2 Rounds'!E:E,E1126)</f>
        <v>0</v>
      </c>
      <c r="S1126" s="58">
        <f>IF(AND(Player_1[[#This Row],[Opponent Score]]&gt;0,Player_1[[#This Row],[Opponent Score]]&gt;Player_1[[#This Row],[Score]],K:K=TRUE())=TRUE(),1,0)</f>
        <v>0</v>
      </c>
    </row>
    <row r="1127" spans="1:19" x14ac:dyDescent="0.25">
      <c r="A1127" s="58" t="s">
        <v>854</v>
      </c>
      <c r="B1127" s="58" t="s">
        <v>9</v>
      </c>
      <c r="C1127" s="58" t="s">
        <v>855</v>
      </c>
      <c r="D1127" s="58" t="s">
        <v>17</v>
      </c>
      <c r="E1127" s="58"/>
      <c r="F1127">
        <v>55</v>
      </c>
      <c r="G1127">
        <v>1042</v>
      </c>
      <c r="H1127" s="58" t="s">
        <v>11</v>
      </c>
      <c r="I1127" s="58" t="s">
        <v>11</v>
      </c>
      <c r="J1127" s="58" t="b">
        <f>IF(COUNTIFS('Player 2 Rounds'!A:A,Player_1[[#This Row],[Tournament]],'Player 2 Rounds'!C:C,Player_1[[#This Row],[Date]])&gt;0,TRUE(),FALSE())</f>
        <v>0</v>
      </c>
      <c r="K1127" s="58" t="b">
        <f>IF(COUNTIFS('Player 2 Rounds'!A:A,Player_1[[#This Row],[Tournament]],'Player 2 Rounds'!C:C,Player_1[[#This Row],[Date]],'Player 2 Rounds'!D:D,Player_1[[#This Row],[Division]])&gt;0,TRUE(),FALSE())</f>
        <v>0</v>
      </c>
      <c r="L1127" s="58" t="str">
        <f>RIGHT(Player_1[[#This Row],[Date]],4)</f>
        <v>2014</v>
      </c>
      <c r="M1127" s="58" t="str">
        <f>LEFT(Player_1[[#This Row],[Date]],FIND("-",Player_1[[#This Row],[Date]],1)-1)</f>
        <v>13</v>
      </c>
      <c r="N1127" s="58" t="str">
        <f>MID(Player_1[[#This Row],[Date]],FIND("-",Player_1[[#This Row],[Date]],1)+1,3)</f>
        <v>Sep</v>
      </c>
      <c r="O1127" s="5">
        <f>DATEVALUE(Player_1[[#This Row],[Month]]&amp;" "&amp;Player_1[[#This Row],[Day]]&amp;", "&amp;Player_1[[#This Row],[Year]])</f>
        <v>41895</v>
      </c>
      <c r="P1127" s="58">
        <f>COUNTIFS(A:A,Player_1[[#This Row],[Tournament]],E:E,Player_1[[#This Row],[Round]])</f>
        <v>0</v>
      </c>
      <c r="Q1127" s="58" t="str">
        <f t="shared" si="17"/>
        <v>2014 Toronto Island Maple Leaf presented by Discmania</v>
      </c>
      <c r="R1127" s="58">
        <f>SUMIFS('Player 2 Rounds'!F:F,'Player 2 Rounds'!Q:Q,Q1127,'Player 2 Rounds'!E:E,E1127)</f>
        <v>0</v>
      </c>
      <c r="S1127" s="58">
        <f>IF(AND(Player_1[[#This Row],[Opponent Score]]&gt;0,Player_1[[#This Row],[Opponent Score]]&gt;Player_1[[#This Row],[Score]],K:K=TRUE())=TRUE(),1,0)</f>
        <v>0</v>
      </c>
    </row>
    <row r="1128" spans="1:19" x14ac:dyDescent="0.25">
      <c r="A1128" s="58" t="s">
        <v>653</v>
      </c>
      <c r="B1128" s="58" t="s">
        <v>626</v>
      </c>
      <c r="C1128" s="58" t="s">
        <v>654</v>
      </c>
      <c r="D1128" s="58" t="s">
        <v>17</v>
      </c>
      <c r="E1128" s="58"/>
      <c r="F1128">
        <v>56</v>
      </c>
      <c r="G1128">
        <v>1059</v>
      </c>
      <c r="H1128" s="58" t="s">
        <v>10</v>
      </c>
      <c r="I1128" s="58" t="s">
        <v>10</v>
      </c>
      <c r="J1128" s="58" t="b">
        <f>IF(COUNTIFS('Player 2 Rounds'!A:A,Player_1[[#This Row],[Tournament]],'Player 2 Rounds'!C:C,Player_1[[#This Row],[Date]])&gt;0,TRUE(),FALSE())</f>
        <v>1</v>
      </c>
      <c r="K1128" s="58" t="b">
        <f>IF(COUNTIFS('Player 2 Rounds'!A:A,Player_1[[#This Row],[Tournament]],'Player 2 Rounds'!C:C,Player_1[[#This Row],[Date]],'Player 2 Rounds'!D:D,Player_1[[#This Row],[Division]])&gt;0,TRUE(),FALSE())</f>
        <v>1</v>
      </c>
      <c r="L1128" s="58" t="str">
        <f>RIGHT(Player_1[[#This Row],[Date]],4)</f>
        <v>2022</v>
      </c>
      <c r="M1128" s="58" t="str">
        <f>LEFT(Player_1[[#This Row],[Date]],FIND("-",Player_1[[#This Row],[Date]],1)-1)</f>
        <v>11</v>
      </c>
      <c r="N1128" s="58" t="str">
        <f>MID(Player_1[[#This Row],[Date]],FIND("-",Player_1[[#This Row],[Date]],1)+1,3)</f>
        <v>Aug</v>
      </c>
      <c r="O1128" s="5">
        <f>DATEVALUE(Player_1[[#This Row],[Month]]&amp;" "&amp;Player_1[[#This Row],[Day]]&amp;", "&amp;Player_1[[#This Row],[Year]])</f>
        <v>44784</v>
      </c>
      <c r="P1128" s="58">
        <f>COUNTIFS(A:A,Player_1[[#This Row],[Tournament]],E:E,Player_1[[#This Row],[Round]])</f>
        <v>0</v>
      </c>
      <c r="Q1128" s="58" t="str">
        <f t="shared" si="17"/>
        <v>2022 DGPT - Discraft Ledgestone Open</v>
      </c>
      <c r="R1128" s="58">
        <f>SUMIFS('Player 2 Rounds'!F:F,'Player 2 Rounds'!Q:Q,Q1128,'Player 2 Rounds'!E:E,E1128)</f>
        <v>0</v>
      </c>
      <c r="S1128" s="58">
        <f>IF(AND(Player_1[[#This Row],[Opponent Score]]&gt;0,Player_1[[#This Row],[Opponent Score]]&gt;Player_1[[#This Row],[Score]],K:K=TRUE())=TRUE(),1,0)</f>
        <v>0</v>
      </c>
    </row>
    <row r="1129" spans="1:19" x14ac:dyDescent="0.25">
      <c r="A1129" s="58" t="s">
        <v>236</v>
      </c>
      <c r="B1129" s="58" t="s">
        <v>9</v>
      </c>
      <c r="C1129" s="58" t="s">
        <v>237</v>
      </c>
      <c r="D1129" s="58" t="s">
        <v>17</v>
      </c>
      <c r="E1129" s="58"/>
      <c r="F1129">
        <v>51</v>
      </c>
      <c r="G1129">
        <v>1052</v>
      </c>
      <c r="H1129" s="58" t="s">
        <v>11</v>
      </c>
      <c r="I1129" s="58" t="s">
        <v>11</v>
      </c>
      <c r="J1129" s="58" t="b">
        <f>IF(COUNTIFS('Player 2 Rounds'!A:A,Player_1[[#This Row],[Tournament]],'Player 2 Rounds'!C:C,Player_1[[#This Row],[Date]])&gt;0,TRUE(),FALSE())</f>
        <v>1</v>
      </c>
      <c r="K1129" s="58" t="b">
        <f>IF(COUNTIFS('Player 2 Rounds'!A:A,Player_1[[#This Row],[Tournament]],'Player 2 Rounds'!C:C,Player_1[[#This Row],[Date]],'Player 2 Rounds'!D:D,Player_1[[#This Row],[Division]])&gt;0,TRUE(),FALSE())</f>
        <v>1</v>
      </c>
      <c r="L1129" s="58" t="str">
        <f>RIGHT(Player_1[[#This Row],[Date]],4)</f>
        <v>2018</v>
      </c>
      <c r="M1129" s="58" t="str">
        <f>LEFT(Player_1[[#This Row],[Date]],FIND("-",Player_1[[#This Row],[Date]],1)-1)</f>
        <v>28</v>
      </c>
      <c r="N1129" s="58" t="str">
        <f>MID(Player_1[[#This Row],[Date]],FIND("-",Player_1[[#This Row],[Date]],1)+1,3)</f>
        <v>Feb</v>
      </c>
      <c r="O1129" s="5">
        <f>DATEVALUE(Player_1[[#This Row],[Month]]&amp;" "&amp;Player_1[[#This Row],[Day]]&amp;", "&amp;Player_1[[#This Row],[Year]])</f>
        <v>43159</v>
      </c>
      <c r="P1129" s="58">
        <f>COUNTIFS(A:A,Player_1[[#This Row],[Tournament]],E:E,Player_1[[#This Row],[Round]])</f>
        <v>0</v>
      </c>
      <c r="Q1129" s="58" t="str">
        <f t="shared" si="17"/>
        <v>2018 DGPT - Memorial Championship presented by Discraft</v>
      </c>
      <c r="R1129" s="58">
        <f>SUMIFS('Player 2 Rounds'!F:F,'Player 2 Rounds'!Q:Q,Q1129,'Player 2 Rounds'!E:E,E1129)</f>
        <v>0</v>
      </c>
      <c r="S1129" s="58">
        <f>IF(AND(Player_1[[#This Row],[Opponent Score]]&gt;0,Player_1[[#This Row],[Opponent Score]]&gt;Player_1[[#This Row],[Score]],K:K=TRUE())=TRUE(),1,0)</f>
        <v>0</v>
      </c>
    </row>
    <row r="1130" spans="1:19" x14ac:dyDescent="0.25">
      <c r="A1130" s="58" t="s">
        <v>1059</v>
      </c>
      <c r="B1130" s="58" t="s">
        <v>9</v>
      </c>
      <c r="C1130" s="58" t="s">
        <v>1060</v>
      </c>
      <c r="D1130" s="58" t="s">
        <v>17</v>
      </c>
      <c r="E1130" s="58"/>
      <c r="F1130">
        <v>51</v>
      </c>
      <c r="G1130">
        <v>1050</v>
      </c>
      <c r="H1130" s="58" t="s">
        <v>11</v>
      </c>
      <c r="I1130" s="58" t="s">
        <v>11</v>
      </c>
      <c r="J1130" s="58" t="b">
        <f>IF(COUNTIFS('Player 2 Rounds'!A:A,Player_1[[#This Row],[Tournament]],'Player 2 Rounds'!C:C,Player_1[[#This Row],[Date]])&gt;0,TRUE(),FALSE())</f>
        <v>0</v>
      </c>
      <c r="K1130" s="58" t="b">
        <f>IF(COUNTIFS('Player 2 Rounds'!A:A,Player_1[[#This Row],[Tournament]],'Player 2 Rounds'!C:C,Player_1[[#This Row],[Date]],'Player 2 Rounds'!D:D,Player_1[[#This Row],[Division]])&gt;0,TRUE(),FALSE())</f>
        <v>0</v>
      </c>
      <c r="L1130" s="58" t="str">
        <f>RIGHT(Player_1[[#This Row],[Date]],4)</f>
        <v>2019</v>
      </c>
      <c r="M1130" s="58" t="str">
        <f>LEFT(Player_1[[#This Row],[Date]],FIND("-",Player_1[[#This Row],[Date]],1)-1)</f>
        <v>2</v>
      </c>
      <c r="N1130" s="58" t="str">
        <f>MID(Player_1[[#This Row],[Date]],FIND("-",Player_1[[#This Row],[Date]],1)+1,3)</f>
        <v>May</v>
      </c>
      <c r="O1130" s="5">
        <f>DATEVALUE(Player_1[[#This Row],[Month]]&amp;" "&amp;Player_1[[#This Row],[Day]]&amp;", "&amp;Player_1[[#This Row],[Year]])</f>
        <v>43587</v>
      </c>
      <c r="P1130" s="58">
        <f>COUNTIFS(A:A,Player_1[[#This Row],[Tournament]],E:E,Player_1[[#This Row],[Round]])</f>
        <v>0</v>
      </c>
      <c r="Q1130" s="58" t="str">
        <f t="shared" si="17"/>
        <v>2019 Utah Open Presented by Lucky Disc Golf</v>
      </c>
      <c r="R1130" s="58">
        <f>SUMIFS('Player 2 Rounds'!F:F,'Player 2 Rounds'!Q:Q,Q1130,'Player 2 Rounds'!E:E,E1130)</f>
        <v>0</v>
      </c>
      <c r="S1130" s="58">
        <f>IF(AND(Player_1[[#This Row],[Opponent Score]]&gt;0,Player_1[[#This Row],[Opponent Score]]&gt;Player_1[[#This Row],[Score]],K:K=TRUE())=TRUE(),1,0)</f>
        <v>0</v>
      </c>
    </row>
    <row r="1131" spans="1:19" x14ac:dyDescent="0.25">
      <c r="A1131" s="58" t="s">
        <v>425</v>
      </c>
      <c r="B1131" s="58" t="s">
        <v>13</v>
      </c>
      <c r="C1131" s="58" t="s">
        <v>426</v>
      </c>
      <c r="D1131" s="58" t="s">
        <v>17</v>
      </c>
      <c r="E1131" s="58"/>
      <c r="F1131">
        <v>57</v>
      </c>
      <c r="G1131">
        <v>1038</v>
      </c>
      <c r="H1131" s="58" t="s">
        <v>11</v>
      </c>
      <c r="I1131" s="58" t="s">
        <v>11</v>
      </c>
      <c r="J1131" s="58" t="b">
        <f>IF(COUNTIFS('Player 2 Rounds'!A:A,Player_1[[#This Row],[Tournament]],'Player 2 Rounds'!C:C,Player_1[[#This Row],[Date]])&gt;0,TRUE(),FALSE())</f>
        <v>1</v>
      </c>
      <c r="K1131" s="58" t="b">
        <f>IF(COUNTIFS('Player 2 Rounds'!A:A,Player_1[[#This Row],[Tournament]],'Player 2 Rounds'!C:C,Player_1[[#This Row],[Date]],'Player 2 Rounds'!D:D,Player_1[[#This Row],[Division]])&gt;0,TRUE(),FALSE())</f>
        <v>1</v>
      </c>
      <c r="L1131" s="58" t="str">
        <f>RIGHT(Player_1[[#This Row],[Date]],4)</f>
        <v>2014</v>
      </c>
      <c r="M1131" s="58" t="str">
        <f>LEFT(Player_1[[#This Row],[Date]],FIND("-",Player_1[[#This Row],[Date]],1)-1)</f>
        <v>17</v>
      </c>
      <c r="N1131" s="58" t="str">
        <f>MID(Player_1[[#This Row],[Date]],FIND("-",Player_1[[#This Row],[Date]],1)+1,3)</f>
        <v>Jul</v>
      </c>
      <c r="O1131" s="5">
        <f>DATEVALUE(Player_1[[#This Row],[Month]]&amp;" "&amp;Player_1[[#This Row],[Day]]&amp;", "&amp;Player_1[[#This Row],[Year]])</f>
        <v>41837</v>
      </c>
      <c r="P1131" s="58">
        <f>COUNTIFS(A:A,Player_1[[#This Row],[Tournament]],E:E,Player_1[[#This Row],[Round]])</f>
        <v>0</v>
      </c>
      <c r="Q1131" s="58" t="str">
        <f t="shared" si="17"/>
        <v>2014 European Masters</v>
      </c>
      <c r="R1131" s="58">
        <f>SUMIFS('Player 2 Rounds'!F:F,'Player 2 Rounds'!Q:Q,Q1131,'Player 2 Rounds'!E:E,E1131)</f>
        <v>0</v>
      </c>
      <c r="S1131" s="58">
        <f>IF(AND(Player_1[[#This Row],[Opponent Score]]&gt;0,Player_1[[#This Row],[Opponent Score]]&gt;Player_1[[#This Row],[Score]],K:K=TRUE())=TRUE(),1,0)</f>
        <v>0</v>
      </c>
    </row>
    <row r="1132" spans="1:19" x14ac:dyDescent="0.25">
      <c r="A1132" s="58" t="s">
        <v>234</v>
      </c>
      <c r="B1132" s="58" t="s">
        <v>58</v>
      </c>
      <c r="C1132" s="58" t="s">
        <v>235</v>
      </c>
      <c r="D1132" s="58" t="s">
        <v>17</v>
      </c>
      <c r="E1132" s="58"/>
      <c r="F1132">
        <v>50</v>
      </c>
      <c r="G1132">
        <v>1075</v>
      </c>
      <c r="H1132" s="58" t="s">
        <v>11</v>
      </c>
      <c r="I1132" s="58" t="s">
        <v>11</v>
      </c>
      <c r="J1132" s="58" t="b">
        <f>IF(COUNTIFS('Player 2 Rounds'!A:A,Player_1[[#This Row],[Tournament]],'Player 2 Rounds'!C:C,Player_1[[#This Row],[Date]])&gt;0,TRUE(),FALSE())</f>
        <v>1</v>
      </c>
      <c r="K1132" s="58" t="b">
        <f>IF(COUNTIFS('Player 2 Rounds'!A:A,Player_1[[#This Row],[Tournament]],'Player 2 Rounds'!C:C,Player_1[[#This Row],[Date]],'Player 2 Rounds'!D:D,Player_1[[#This Row],[Division]])&gt;0,TRUE(),FALSE())</f>
        <v>1</v>
      </c>
      <c r="L1132" s="58" t="str">
        <f>RIGHT(Player_1[[#This Row],[Date]],4)</f>
        <v>2018</v>
      </c>
      <c r="M1132" s="58" t="str">
        <f>LEFT(Player_1[[#This Row],[Date]],FIND("-",Player_1[[#This Row],[Date]],1)-1)</f>
        <v>22</v>
      </c>
      <c r="N1132" s="58" t="str">
        <f>MID(Player_1[[#This Row],[Date]],FIND("-",Player_1[[#This Row],[Date]],1)+1,3)</f>
        <v>Feb</v>
      </c>
      <c r="O1132" s="5">
        <f>DATEVALUE(Player_1[[#This Row],[Month]]&amp;" "&amp;Player_1[[#This Row],[Day]]&amp;", "&amp;Player_1[[#This Row],[Year]])</f>
        <v>43153</v>
      </c>
      <c r="P1132" s="58">
        <f>COUNTIFS(A:A,Player_1[[#This Row],[Tournament]],E:E,Player_1[[#This Row],[Round]])</f>
        <v>0</v>
      </c>
      <c r="Q1132" s="58" t="str">
        <f t="shared" si="17"/>
        <v>2018 Las Vegas Challenge presented by Innova Champion Discs - National Tour</v>
      </c>
      <c r="R1132" s="58">
        <f>SUMIFS('Player 2 Rounds'!F:F,'Player 2 Rounds'!Q:Q,Q1132,'Player 2 Rounds'!E:E,E1132)</f>
        <v>0</v>
      </c>
      <c r="S1132" s="58">
        <f>IF(AND(Player_1[[#This Row],[Opponent Score]]&gt;0,Player_1[[#This Row],[Opponent Score]]&gt;Player_1[[#This Row],[Score]],K:K=TRUE())=TRUE(),1,0)</f>
        <v>0</v>
      </c>
    </row>
    <row r="1133" spans="1:19" x14ac:dyDescent="0.25">
      <c r="A1133" s="58" t="s">
        <v>236</v>
      </c>
      <c r="B1133" s="58" t="s">
        <v>9</v>
      </c>
      <c r="C1133" s="58" t="s">
        <v>260</v>
      </c>
      <c r="D1133" s="58" t="s">
        <v>17</v>
      </c>
      <c r="E1133" s="58"/>
      <c r="F1133">
        <v>47</v>
      </c>
      <c r="G1133">
        <v>1046</v>
      </c>
      <c r="H1133" s="58" t="s">
        <v>11</v>
      </c>
      <c r="I1133" s="58" t="s">
        <v>11</v>
      </c>
      <c r="J1133" s="58" t="b">
        <f>IF(COUNTIFS('Player 2 Rounds'!A:A,Player_1[[#This Row],[Tournament]],'Player 2 Rounds'!C:C,Player_1[[#This Row],[Date]])&gt;0,TRUE(),FALSE())</f>
        <v>1</v>
      </c>
      <c r="K1133" s="58" t="b">
        <f>IF(COUNTIFS('Player 2 Rounds'!A:A,Player_1[[#This Row],[Tournament]],'Player 2 Rounds'!C:C,Player_1[[#This Row],[Date]],'Player 2 Rounds'!D:D,Player_1[[#This Row],[Division]])&gt;0,TRUE(),FALSE())</f>
        <v>1</v>
      </c>
      <c r="L1133" s="58" t="str">
        <f>RIGHT(Player_1[[#This Row],[Date]],4)</f>
        <v>2017</v>
      </c>
      <c r="M1133" s="58" t="str">
        <f>LEFT(Player_1[[#This Row],[Date]],FIND("-",Player_1[[#This Row],[Date]],1)-1)</f>
        <v>1</v>
      </c>
      <c r="N1133" s="58" t="str">
        <f>MID(Player_1[[#This Row],[Date]],FIND("-",Player_1[[#This Row],[Date]],1)+1,3)</f>
        <v>Mar</v>
      </c>
      <c r="O1133" s="5">
        <f>DATEVALUE(Player_1[[#This Row],[Month]]&amp;" "&amp;Player_1[[#This Row],[Day]]&amp;", "&amp;Player_1[[#This Row],[Year]])</f>
        <v>42795</v>
      </c>
      <c r="P1133" s="58">
        <f>COUNTIFS(A:A,Player_1[[#This Row],[Tournament]],E:E,Player_1[[#This Row],[Round]])</f>
        <v>0</v>
      </c>
      <c r="Q1133" s="58" t="str">
        <f t="shared" si="17"/>
        <v>2017 DGPT - Memorial Championship presented by Discraft</v>
      </c>
      <c r="R1133" s="58">
        <f>SUMIFS('Player 2 Rounds'!F:F,'Player 2 Rounds'!Q:Q,Q1133,'Player 2 Rounds'!E:E,E1133)</f>
        <v>0</v>
      </c>
      <c r="S1133" s="58">
        <f>IF(AND(Player_1[[#This Row],[Opponent Score]]&gt;0,Player_1[[#This Row],[Opponent Score]]&gt;Player_1[[#This Row],[Score]],K:K=TRUE())=TRUE(),1,0)</f>
        <v>0</v>
      </c>
    </row>
    <row r="1134" spans="1:19" x14ac:dyDescent="0.25">
      <c r="A1134" s="58" t="s">
        <v>288</v>
      </c>
      <c r="B1134" s="58" t="s">
        <v>9</v>
      </c>
      <c r="C1134" s="58" t="s">
        <v>289</v>
      </c>
      <c r="D1134" s="58" t="s">
        <v>17</v>
      </c>
      <c r="E1134" s="58"/>
      <c r="F1134">
        <v>47</v>
      </c>
      <c r="G1134">
        <v>1088</v>
      </c>
      <c r="H1134" s="58" t="s">
        <v>11</v>
      </c>
      <c r="I1134" s="58" t="s">
        <v>11</v>
      </c>
      <c r="J1134" s="58" t="b">
        <f>IF(COUNTIFS('Player 2 Rounds'!A:A,Player_1[[#This Row],[Tournament]],'Player 2 Rounds'!C:C,Player_1[[#This Row],[Date]])&gt;0,TRUE(),FALSE())</f>
        <v>1</v>
      </c>
      <c r="K1134" s="58" t="b">
        <f>IF(COUNTIFS('Player 2 Rounds'!A:A,Player_1[[#This Row],[Tournament]],'Player 2 Rounds'!C:C,Player_1[[#This Row],[Date]],'Player 2 Rounds'!D:D,Player_1[[#This Row],[Division]])&gt;0,TRUE(),FALSE())</f>
        <v>1</v>
      </c>
      <c r="L1134" s="58" t="str">
        <f>RIGHT(Player_1[[#This Row],[Date]],4)</f>
        <v>2019</v>
      </c>
      <c r="M1134" s="58" t="str">
        <f>LEFT(Player_1[[#This Row],[Date]],FIND("-",Player_1[[#This Row],[Date]],1)-1)</f>
        <v>28</v>
      </c>
      <c r="N1134" s="58" t="str">
        <f>MID(Player_1[[#This Row],[Date]],FIND("-",Player_1[[#This Row],[Date]],1)+1,3)</f>
        <v>Feb</v>
      </c>
      <c r="O1134" s="5">
        <f>DATEVALUE(Player_1[[#This Row],[Month]]&amp;" "&amp;Player_1[[#This Row],[Day]]&amp;", "&amp;Player_1[[#This Row],[Year]])</f>
        <v>43524</v>
      </c>
      <c r="P1134" s="58">
        <f>COUNTIFS(A:A,Player_1[[#This Row],[Tournament]],E:E,Player_1[[#This Row],[Round]])</f>
        <v>0</v>
      </c>
      <c r="Q1134" s="58" t="str">
        <f t="shared" si="17"/>
        <v>2019 DGPT - Memorial Championship Presented by Discraft</v>
      </c>
      <c r="R1134" s="58">
        <f>SUMIFS('Player 2 Rounds'!F:F,'Player 2 Rounds'!Q:Q,Q1134,'Player 2 Rounds'!E:E,E1134)</f>
        <v>0</v>
      </c>
      <c r="S1134" s="58">
        <f>IF(AND(Player_1[[#This Row],[Opponent Score]]&gt;0,Player_1[[#This Row],[Opponent Score]]&gt;Player_1[[#This Row],[Score]],K:K=TRUE())=TRUE(),1,0)</f>
        <v>0</v>
      </c>
    </row>
    <row r="1135" spans="1:19" x14ac:dyDescent="0.25">
      <c r="A1135" s="58" t="s">
        <v>310</v>
      </c>
      <c r="B1135" s="58" t="s">
        <v>58</v>
      </c>
      <c r="C1135" s="58" t="s">
        <v>311</v>
      </c>
      <c r="D1135" s="58" t="s">
        <v>17</v>
      </c>
      <c r="E1135" s="58"/>
      <c r="F1135">
        <v>63</v>
      </c>
      <c r="G1135">
        <v>1033</v>
      </c>
      <c r="H1135" s="58" t="s">
        <v>11</v>
      </c>
      <c r="I1135" s="58" t="s">
        <v>11</v>
      </c>
      <c r="J1135" s="58" t="b">
        <f>IF(COUNTIFS('Player 2 Rounds'!A:A,Player_1[[#This Row],[Tournament]],'Player 2 Rounds'!C:C,Player_1[[#This Row],[Date]])&gt;0,TRUE(),FALSE())</f>
        <v>1</v>
      </c>
      <c r="K1135" s="58" t="b">
        <f>IF(COUNTIFS('Player 2 Rounds'!A:A,Player_1[[#This Row],[Tournament]],'Player 2 Rounds'!C:C,Player_1[[#This Row],[Date]],'Player 2 Rounds'!D:D,Player_1[[#This Row],[Division]])&gt;0,TRUE(),FALSE())</f>
        <v>1</v>
      </c>
      <c r="L1135" s="58" t="str">
        <f>RIGHT(Player_1[[#This Row],[Date]],4)</f>
        <v>2019</v>
      </c>
      <c r="M1135" s="58" t="str">
        <f>LEFT(Player_1[[#This Row],[Date]],FIND("-",Player_1[[#This Row],[Date]],1)-1)</f>
        <v>24</v>
      </c>
      <c r="N1135" s="58" t="str">
        <f>MID(Player_1[[#This Row],[Date]],FIND("-",Player_1[[#This Row],[Date]],1)+1,3)</f>
        <v>Apr</v>
      </c>
      <c r="O1135" s="5">
        <f>DATEVALUE(Player_1[[#This Row],[Month]]&amp;" "&amp;Player_1[[#This Row],[Day]]&amp;", "&amp;Player_1[[#This Row],[Year]])</f>
        <v>43579</v>
      </c>
      <c r="P1135" s="58">
        <f>COUNTIFS(A:A,Player_1[[#This Row],[Tournament]],E:E,Player_1[[#This Row],[Round]])</f>
        <v>0</v>
      </c>
      <c r="Q1135" s="58" t="str">
        <f t="shared" si="17"/>
        <v>2019 Dynamic Discs Glass Blown Open - National Tour</v>
      </c>
      <c r="R1135" s="58">
        <f>SUMIFS('Player 2 Rounds'!F:F,'Player 2 Rounds'!Q:Q,Q1135,'Player 2 Rounds'!E:E,E1135)</f>
        <v>0</v>
      </c>
      <c r="S1135" s="58">
        <f>IF(AND(Player_1[[#This Row],[Opponent Score]]&gt;0,Player_1[[#This Row],[Opponent Score]]&gt;Player_1[[#This Row],[Score]],K:K=TRUE())=TRUE(),1,0)</f>
        <v>0</v>
      </c>
    </row>
    <row r="1136" spans="1:19" x14ac:dyDescent="0.25">
      <c r="A1136" s="58" t="s">
        <v>481</v>
      </c>
      <c r="B1136" s="58" t="s">
        <v>9</v>
      </c>
      <c r="C1136" s="58" t="s">
        <v>482</v>
      </c>
      <c r="D1136" s="58" t="s">
        <v>17</v>
      </c>
      <c r="E1136" s="58"/>
      <c r="F1136">
        <v>50</v>
      </c>
      <c r="G1136">
        <v>1052</v>
      </c>
      <c r="H1136" s="58" t="s">
        <v>11</v>
      </c>
      <c r="I1136" s="58" t="s">
        <v>11</v>
      </c>
      <c r="J1136" s="58" t="b">
        <f>IF(COUNTIFS('Player 2 Rounds'!A:A,Player_1[[#This Row],[Tournament]],'Player 2 Rounds'!C:C,Player_1[[#This Row],[Date]])&gt;0,TRUE(),FALSE())</f>
        <v>1</v>
      </c>
      <c r="K1136" s="58" t="b">
        <f>IF(COUNTIFS('Player 2 Rounds'!A:A,Player_1[[#This Row],[Tournament]],'Player 2 Rounds'!C:C,Player_1[[#This Row],[Date]],'Player 2 Rounds'!D:D,Player_1[[#This Row],[Division]])&gt;0,TRUE(),FALSE())</f>
        <v>1</v>
      </c>
      <c r="L1136" s="58" t="str">
        <f>RIGHT(Player_1[[#This Row],[Date]],4)</f>
        <v>2016</v>
      </c>
      <c r="M1136" s="58" t="str">
        <f>LEFT(Player_1[[#This Row],[Date]],FIND("-",Player_1[[#This Row],[Date]],1)-1)</f>
        <v>15</v>
      </c>
      <c r="N1136" s="58" t="str">
        <f>MID(Player_1[[#This Row],[Date]],FIND("-",Player_1[[#This Row],[Date]],1)+1,3)</f>
        <v>Sep</v>
      </c>
      <c r="O1136" s="5">
        <f>DATEVALUE(Player_1[[#This Row],[Month]]&amp;" "&amp;Player_1[[#This Row],[Day]]&amp;", "&amp;Player_1[[#This Row],[Year]])</f>
        <v>42628</v>
      </c>
      <c r="P1136" s="58">
        <f>COUNTIFS(A:A,Player_1[[#This Row],[Tournament]],E:E,Player_1[[#This Row],[Round]])</f>
        <v>0</v>
      </c>
      <c r="Q1136" s="58" t="str">
        <f t="shared" si="17"/>
        <v>2016 Discraft Presents The Green Mountain Championship @ Smugglers’ Notch Resort</v>
      </c>
      <c r="R1136" s="58">
        <f>SUMIFS('Player 2 Rounds'!F:F,'Player 2 Rounds'!Q:Q,Q1136,'Player 2 Rounds'!E:E,E1136)</f>
        <v>0</v>
      </c>
      <c r="S1136" s="58">
        <f>IF(AND(Player_1[[#This Row],[Opponent Score]]&gt;0,Player_1[[#This Row],[Opponent Score]]&gt;Player_1[[#This Row],[Score]],K:K=TRUE())=TRUE(),1,0)</f>
        <v>0</v>
      </c>
    </row>
    <row r="1137" spans="1:19" x14ac:dyDescent="0.25">
      <c r="A1137" s="58" t="s">
        <v>189</v>
      </c>
      <c r="B1137" s="58" t="s">
        <v>58</v>
      </c>
      <c r="C1137" s="58" t="s">
        <v>190</v>
      </c>
      <c r="D1137" s="58" t="s">
        <v>17</v>
      </c>
      <c r="E1137" s="58"/>
      <c r="F1137">
        <v>49</v>
      </c>
      <c r="G1137">
        <v>1047</v>
      </c>
      <c r="H1137" s="58" t="s">
        <v>11</v>
      </c>
      <c r="I1137" s="58" t="s">
        <v>11</v>
      </c>
      <c r="J1137" s="58" t="b">
        <f>IF(COUNTIFS('Player 2 Rounds'!A:A,Player_1[[#This Row],[Tournament]],'Player 2 Rounds'!C:C,Player_1[[#This Row],[Date]])&gt;0,TRUE(),FALSE())</f>
        <v>1</v>
      </c>
      <c r="K1137" s="58" t="b">
        <f>IF(COUNTIFS('Player 2 Rounds'!A:A,Player_1[[#This Row],[Tournament]],'Player 2 Rounds'!C:C,Player_1[[#This Row],[Date]],'Player 2 Rounds'!D:D,Player_1[[#This Row],[Division]])&gt;0,TRUE(),FALSE())</f>
        <v>1</v>
      </c>
      <c r="L1137" s="58" t="str">
        <f>RIGHT(Player_1[[#This Row],[Date]],4)</f>
        <v>2015</v>
      </c>
      <c r="M1137" s="58" t="str">
        <f>LEFT(Player_1[[#This Row],[Date]],FIND("-",Player_1[[#This Row],[Date]],1)-1)</f>
        <v>24</v>
      </c>
      <c r="N1137" s="58" t="str">
        <f>MID(Player_1[[#This Row],[Date]],FIND("-",Player_1[[#This Row],[Date]],1)+1,3)</f>
        <v>Feb</v>
      </c>
      <c r="O1137" s="5">
        <f>DATEVALUE(Player_1[[#This Row],[Month]]&amp;" "&amp;Player_1[[#This Row],[Day]]&amp;", "&amp;Player_1[[#This Row],[Year]])</f>
        <v>42059</v>
      </c>
      <c r="P1137" s="58">
        <f>COUNTIFS(A:A,Player_1[[#This Row],[Tournament]],E:E,Player_1[[#This Row],[Round]])</f>
        <v>0</v>
      </c>
      <c r="Q1137" s="58" t="str">
        <f t="shared" si="17"/>
        <v>2015 27th Memorial Championship presented by Discraft</v>
      </c>
      <c r="R1137" s="58">
        <f>SUMIFS('Player 2 Rounds'!F:F,'Player 2 Rounds'!Q:Q,Q1137,'Player 2 Rounds'!E:E,E1137)</f>
        <v>0</v>
      </c>
      <c r="S1137" s="58">
        <f>IF(AND(Player_1[[#This Row],[Opponent Score]]&gt;0,Player_1[[#This Row],[Opponent Score]]&gt;Player_1[[#This Row],[Score]],K:K=TRUE())=TRUE(),1,0)</f>
        <v>0</v>
      </c>
    </row>
    <row r="1138" spans="1:19" x14ac:dyDescent="0.25">
      <c r="A1138" s="58" t="s">
        <v>234</v>
      </c>
      <c r="B1138" s="58" t="s">
        <v>58</v>
      </c>
      <c r="C1138" s="58" t="s">
        <v>291</v>
      </c>
      <c r="D1138" s="58" t="s">
        <v>17</v>
      </c>
      <c r="E1138" s="58"/>
      <c r="F1138">
        <v>53</v>
      </c>
      <c r="G1138">
        <v>1053</v>
      </c>
      <c r="H1138" s="58" t="s">
        <v>11</v>
      </c>
      <c r="I1138" s="58" t="s">
        <v>11</v>
      </c>
      <c r="J1138" s="58" t="b">
        <f>IF(COUNTIFS('Player 2 Rounds'!A:A,Player_1[[#This Row],[Tournament]],'Player 2 Rounds'!C:C,Player_1[[#This Row],[Date]])&gt;0,TRUE(),FALSE())</f>
        <v>1</v>
      </c>
      <c r="K1138" s="58" t="b">
        <f>IF(COUNTIFS('Player 2 Rounds'!A:A,Player_1[[#This Row],[Tournament]],'Player 2 Rounds'!C:C,Player_1[[#This Row],[Date]],'Player 2 Rounds'!D:D,Player_1[[#This Row],[Division]])&gt;0,TRUE(),FALSE())</f>
        <v>1</v>
      </c>
      <c r="L1138" s="58" t="str">
        <f>RIGHT(Player_1[[#This Row],[Date]],4)</f>
        <v>2019</v>
      </c>
      <c r="M1138" s="58" t="str">
        <f>LEFT(Player_1[[#This Row],[Date]],FIND("-",Player_1[[#This Row],[Date]],1)-1)</f>
        <v>21</v>
      </c>
      <c r="N1138" s="58" t="str">
        <f>MID(Player_1[[#This Row],[Date]],FIND("-",Player_1[[#This Row],[Date]],1)+1,3)</f>
        <v>Feb</v>
      </c>
      <c r="O1138" s="5">
        <f>DATEVALUE(Player_1[[#This Row],[Month]]&amp;" "&amp;Player_1[[#This Row],[Day]]&amp;", "&amp;Player_1[[#This Row],[Year]])</f>
        <v>43517</v>
      </c>
      <c r="P1138" s="58">
        <f>COUNTIFS(A:A,Player_1[[#This Row],[Tournament]],E:E,Player_1[[#This Row],[Round]])</f>
        <v>0</v>
      </c>
      <c r="Q1138" s="58" t="str">
        <f t="shared" si="17"/>
        <v>2019 Las Vegas Challenge presented by Innova Champion Discs - National Tour</v>
      </c>
      <c r="R1138" s="58">
        <f>SUMIFS('Player 2 Rounds'!F:F,'Player 2 Rounds'!Q:Q,Q1138,'Player 2 Rounds'!E:E,E1138)</f>
        <v>0</v>
      </c>
      <c r="S1138" s="58">
        <f>IF(AND(Player_1[[#This Row],[Opponent Score]]&gt;0,Player_1[[#This Row],[Opponent Score]]&gt;Player_1[[#This Row],[Score]],K:K=TRUE())=TRUE(),1,0)</f>
        <v>0</v>
      </c>
    </row>
    <row r="1139" spans="1:19" x14ac:dyDescent="0.25">
      <c r="A1139" s="58" t="s">
        <v>643</v>
      </c>
      <c r="B1139" s="58" t="s">
        <v>626</v>
      </c>
      <c r="C1139" s="58" t="s">
        <v>644</v>
      </c>
      <c r="D1139" s="58" t="s">
        <v>17</v>
      </c>
      <c r="E1139" s="58"/>
      <c r="F1139">
        <v>60</v>
      </c>
      <c r="G1139">
        <v>1024</v>
      </c>
      <c r="H1139" s="58" t="s">
        <v>10</v>
      </c>
      <c r="I1139" s="58" t="s">
        <v>10</v>
      </c>
      <c r="J1139" s="58" t="b">
        <f>IF(COUNTIFS('Player 2 Rounds'!A:A,Player_1[[#This Row],[Tournament]],'Player 2 Rounds'!C:C,Player_1[[#This Row],[Date]])&gt;0,TRUE(),FALSE())</f>
        <v>1</v>
      </c>
      <c r="K1139" s="58" t="b">
        <f>IF(COUNTIFS('Player 2 Rounds'!A:A,Player_1[[#This Row],[Tournament]],'Player 2 Rounds'!C:C,Player_1[[#This Row],[Date]],'Player 2 Rounds'!D:D,Player_1[[#This Row],[Division]])&gt;0,TRUE(),FALSE())</f>
        <v>1</v>
      </c>
      <c r="L1139" s="58" t="str">
        <f>RIGHT(Player_1[[#This Row],[Date]],4)</f>
        <v>2022</v>
      </c>
      <c r="M1139" s="58" t="str">
        <f>LEFT(Player_1[[#This Row],[Date]],FIND("-",Player_1[[#This Row],[Date]],1)-1)</f>
        <v>15</v>
      </c>
      <c r="N1139" s="58" t="str">
        <f>MID(Player_1[[#This Row],[Date]],FIND("-",Player_1[[#This Row],[Date]],1)+1,3)</f>
        <v>Sep</v>
      </c>
      <c r="O1139" s="5">
        <f>DATEVALUE(Player_1[[#This Row],[Month]]&amp;" "&amp;Player_1[[#This Row],[Day]]&amp;", "&amp;Player_1[[#This Row],[Year]])</f>
        <v>44819</v>
      </c>
      <c r="P1139" s="58">
        <f>COUNTIFS(A:A,Player_1[[#This Row],[Tournament]],E:E,Player_1[[#This Row],[Round]])</f>
        <v>0</v>
      </c>
      <c r="Q1139" s="58" t="str">
        <f t="shared" si="17"/>
        <v>2022 DGPT Playoffs - Discraft's Green Mountain Championship</v>
      </c>
      <c r="R1139" s="58">
        <f>SUMIFS('Player 2 Rounds'!F:F,'Player 2 Rounds'!Q:Q,Q1139,'Player 2 Rounds'!E:E,E1139)</f>
        <v>0</v>
      </c>
      <c r="S1139" s="58">
        <f>IF(AND(Player_1[[#This Row],[Opponent Score]]&gt;0,Player_1[[#This Row],[Opponent Score]]&gt;Player_1[[#This Row],[Score]],K:K=TRUE())=TRUE(),1,0)</f>
        <v>0</v>
      </c>
    </row>
    <row r="1140" spans="1:19" x14ac:dyDescent="0.25">
      <c r="A1140" s="58" t="s">
        <v>252</v>
      </c>
      <c r="B1140" s="58" t="s">
        <v>58</v>
      </c>
      <c r="C1140" s="58" t="s">
        <v>253</v>
      </c>
      <c r="D1140" s="58" t="s">
        <v>17</v>
      </c>
      <c r="E1140" s="58"/>
      <c r="F1140">
        <v>54</v>
      </c>
      <c r="G1140">
        <v>1041</v>
      </c>
      <c r="H1140" s="58" t="s">
        <v>11</v>
      </c>
      <c r="I1140" s="58" t="s">
        <v>11</v>
      </c>
      <c r="J1140" s="58" t="b">
        <f>IF(COUNTIFS('Player 2 Rounds'!A:A,Player_1[[#This Row],[Tournament]],'Player 2 Rounds'!C:C,Player_1[[#This Row],[Date]])&gt;0,TRUE(),FALSE())</f>
        <v>1</v>
      </c>
      <c r="K1140" s="58" t="b">
        <f>IF(COUNTIFS('Player 2 Rounds'!A:A,Player_1[[#This Row],[Tournament]],'Player 2 Rounds'!C:C,Player_1[[#This Row],[Date]],'Player 2 Rounds'!D:D,Player_1[[#This Row],[Division]])&gt;0,TRUE(),FALSE())</f>
        <v>1</v>
      </c>
      <c r="L1140" s="58" t="str">
        <f>RIGHT(Player_1[[#This Row],[Date]],4)</f>
        <v>2017</v>
      </c>
      <c r="M1140" s="58" t="str">
        <f>LEFT(Player_1[[#This Row],[Date]],FIND("-",Player_1[[#This Row],[Date]],1)-1)</f>
        <v>23</v>
      </c>
      <c r="N1140" s="58" t="str">
        <f>MID(Player_1[[#This Row],[Date]],FIND("-",Player_1[[#This Row],[Date]],1)+1,3)</f>
        <v>Feb</v>
      </c>
      <c r="O1140" s="5">
        <f>DATEVALUE(Player_1[[#This Row],[Month]]&amp;" "&amp;Player_1[[#This Row],[Day]]&amp;", "&amp;Player_1[[#This Row],[Year]])</f>
        <v>42789</v>
      </c>
      <c r="P1140" s="58">
        <f>COUNTIFS(A:A,Player_1[[#This Row],[Tournament]],E:E,Player_1[[#This Row],[Round]])</f>
        <v>0</v>
      </c>
      <c r="Q1140" s="58" t="str">
        <f t="shared" si="17"/>
        <v>2017 Gentlemen's Club Challenge presented by Innova Champion Discs</v>
      </c>
      <c r="R1140" s="58">
        <f>SUMIFS('Player 2 Rounds'!F:F,'Player 2 Rounds'!Q:Q,Q1140,'Player 2 Rounds'!E:E,E1140)</f>
        <v>0</v>
      </c>
      <c r="S1140" s="58">
        <f>IF(AND(Player_1[[#This Row],[Opponent Score]]&gt;0,Player_1[[#This Row],[Opponent Score]]&gt;Player_1[[#This Row],[Score]],K:K=TRUE())=TRUE(),1,0)</f>
        <v>0</v>
      </c>
    </row>
    <row r="1141" spans="1:19" x14ac:dyDescent="0.25">
      <c r="A1141" s="58" t="s">
        <v>656</v>
      </c>
      <c r="B1141" s="58" t="s">
        <v>13</v>
      </c>
      <c r="C1141" s="58" t="s">
        <v>657</v>
      </c>
      <c r="D1141" s="58" t="s">
        <v>17</v>
      </c>
      <c r="E1141" s="58"/>
      <c r="F1141">
        <v>63</v>
      </c>
      <c r="G1141">
        <v>1018</v>
      </c>
      <c r="H1141" s="58" t="s">
        <v>10</v>
      </c>
      <c r="I1141" s="58" t="s">
        <v>10</v>
      </c>
      <c r="J1141" s="58" t="b">
        <f>IF(COUNTIFS('Player 2 Rounds'!A:A,Player_1[[#This Row],[Tournament]],'Player 2 Rounds'!C:C,Player_1[[#This Row],[Date]])&gt;0,TRUE(),FALSE())</f>
        <v>1</v>
      </c>
      <c r="K1141" s="58" t="b">
        <f>IF(COUNTIFS('Player 2 Rounds'!A:A,Player_1[[#This Row],[Tournament]],'Player 2 Rounds'!C:C,Player_1[[#This Row],[Date]],'Player 2 Rounds'!D:D,Player_1[[#This Row],[Division]])&gt;0,TRUE(),FALSE())</f>
        <v>1</v>
      </c>
      <c r="L1141" s="58" t="str">
        <f>RIGHT(Player_1[[#This Row],[Date]],4)</f>
        <v>2022</v>
      </c>
      <c r="M1141" s="58" t="str">
        <f>LEFT(Player_1[[#This Row],[Date]],FIND("-",Player_1[[#This Row],[Date]],1)-1)</f>
        <v>30</v>
      </c>
      <c r="N1141" s="58" t="str">
        <f>MID(Player_1[[#This Row],[Date]],FIND("-",Player_1[[#This Row],[Date]],1)+1,3)</f>
        <v>Aug</v>
      </c>
      <c r="O1141" s="5">
        <f>DATEVALUE(Player_1[[#This Row],[Month]]&amp;" "&amp;Player_1[[#This Row],[Day]]&amp;", "&amp;Player_1[[#This Row],[Year]])</f>
        <v>44803</v>
      </c>
      <c r="P1141" s="58">
        <f>COUNTIFS(A:A,Player_1[[#This Row],[Tournament]],E:E,Player_1[[#This Row],[Round]])</f>
        <v>0</v>
      </c>
      <c r="Q1141" s="58" t="str">
        <f t="shared" si="17"/>
        <v>2022 PDGA Professional Disc Golf World Championships Presented by Dynamic Discs</v>
      </c>
      <c r="R1141" s="58">
        <f>SUMIFS('Player 2 Rounds'!F:F,'Player 2 Rounds'!Q:Q,Q1141,'Player 2 Rounds'!E:E,E1141)</f>
        <v>0</v>
      </c>
      <c r="S1141" s="58">
        <f>IF(AND(Player_1[[#This Row],[Opponent Score]]&gt;0,Player_1[[#This Row],[Opponent Score]]&gt;Player_1[[#This Row],[Score]],K:K=TRUE())=TRUE(),1,0)</f>
        <v>0</v>
      </c>
    </row>
    <row r="1142" spans="1:19" x14ac:dyDescent="0.25">
      <c r="A1142" s="58" t="s">
        <v>86</v>
      </c>
      <c r="B1142" s="58" t="s">
        <v>13</v>
      </c>
      <c r="C1142" s="58" t="s">
        <v>702</v>
      </c>
      <c r="D1142" s="58" t="s">
        <v>17</v>
      </c>
      <c r="E1142" s="58"/>
      <c r="F1142">
        <v>62</v>
      </c>
      <c r="G1142">
        <v>1003</v>
      </c>
      <c r="H1142" s="58" t="s">
        <v>11</v>
      </c>
      <c r="I1142" s="58" t="s">
        <v>11</v>
      </c>
      <c r="J1142" s="58" t="b">
        <f>IF(COUNTIFS('Player 2 Rounds'!A:A,Player_1[[#This Row],[Tournament]],'Player 2 Rounds'!C:C,Player_1[[#This Row],[Date]])&gt;0,TRUE(),FALSE())</f>
        <v>1</v>
      </c>
      <c r="K1142" s="58" t="b">
        <f>IF(COUNTIFS('Player 2 Rounds'!A:A,Player_1[[#This Row],[Tournament]],'Player 2 Rounds'!C:C,Player_1[[#This Row],[Date]],'Player 2 Rounds'!D:D,Player_1[[#This Row],[Division]])&gt;0,TRUE(),FALSE())</f>
        <v>1</v>
      </c>
      <c r="L1142" s="58" t="str">
        <f>RIGHT(Player_1[[#This Row],[Date]],4)</f>
        <v>2019</v>
      </c>
      <c r="M1142" s="58" t="str">
        <f>LEFT(Player_1[[#This Row],[Date]],FIND("-",Player_1[[#This Row],[Date]],1)-1)</f>
        <v>18</v>
      </c>
      <c r="N1142" s="58" t="str">
        <f>MID(Player_1[[#This Row],[Date]],FIND("-",Player_1[[#This Row],[Date]],1)+1,3)</f>
        <v>Jul</v>
      </c>
      <c r="O1142" s="5">
        <f>DATEVALUE(Player_1[[#This Row],[Month]]&amp;" "&amp;Player_1[[#This Row],[Day]]&amp;", "&amp;Player_1[[#This Row],[Year]])</f>
        <v>43664</v>
      </c>
      <c r="P1142" s="58">
        <f>COUNTIFS(A:A,Player_1[[#This Row],[Tournament]],E:E,Player_1[[#This Row],[Round]])</f>
        <v>0</v>
      </c>
      <c r="Q1142" s="58" t="str">
        <f t="shared" si="17"/>
        <v>2019 European Open</v>
      </c>
      <c r="R1142" s="58">
        <f>SUMIFS('Player 2 Rounds'!F:F,'Player 2 Rounds'!Q:Q,Q1142,'Player 2 Rounds'!E:E,E1142)</f>
        <v>0</v>
      </c>
      <c r="S1142" s="58">
        <f>IF(AND(Player_1[[#This Row],[Opponent Score]]&gt;0,Player_1[[#This Row],[Opponent Score]]&gt;Player_1[[#This Row],[Score]],K:K=TRUE())=TRUE(),1,0)</f>
        <v>0</v>
      </c>
    </row>
    <row r="1143" spans="1:19" x14ac:dyDescent="0.25">
      <c r="A1143" s="58" t="s">
        <v>630</v>
      </c>
      <c r="B1143" s="58" t="s">
        <v>13</v>
      </c>
      <c r="C1143" s="58" t="s">
        <v>631</v>
      </c>
      <c r="D1143" s="58" t="s">
        <v>17</v>
      </c>
      <c r="E1143" s="58"/>
      <c r="F1143">
        <v>54</v>
      </c>
      <c r="G1143">
        <v>1051</v>
      </c>
      <c r="H1143" s="58" t="s">
        <v>10</v>
      </c>
      <c r="I1143" s="58" t="s">
        <v>10</v>
      </c>
      <c r="J1143" s="58" t="b">
        <f>IF(COUNTIFS('Player 2 Rounds'!A:A,Player_1[[#This Row],[Tournament]],'Player 2 Rounds'!C:C,Player_1[[#This Row],[Date]])&gt;0,TRUE(),FALSE())</f>
        <v>1</v>
      </c>
      <c r="K1143" s="58" t="b">
        <f>IF(COUNTIFS('Player 2 Rounds'!A:A,Player_1[[#This Row],[Tournament]],'Player 2 Rounds'!C:C,Player_1[[#This Row],[Date]],'Player 2 Rounds'!D:D,Player_1[[#This Row],[Division]])&gt;0,TRUE(),FALSE())</f>
        <v>1</v>
      </c>
      <c r="L1143" s="58" t="str">
        <f>RIGHT(Player_1[[#This Row],[Date]],4)</f>
        <v>2022</v>
      </c>
      <c r="M1143" s="58" t="str">
        <f>LEFT(Player_1[[#This Row],[Date]],FIND("-",Player_1[[#This Row],[Date]],1)-1)</f>
        <v>21</v>
      </c>
      <c r="N1143" s="58" t="str">
        <f>MID(Player_1[[#This Row],[Date]],FIND("-",Player_1[[#This Row],[Date]],1)+1,3)</f>
        <v>Jul</v>
      </c>
      <c r="O1143" s="5">
        <f>DATEVALUE(Player_1[[#This Row],[Month]]&amp;" "&amp;Player_1[[#This Row],[Day]]&amp;", "&amp;Player_1[[#This Row],[Year]])</f>
        <v>44763</v>
      </c>
      <c r="P1143" s="58">
        <f>COUNTIFS(A:A,Player_1[[#This Row],[Tournament]],E:E,Player_1[[#This Row],[Round]])</f>
        <v>0</v>
      </c>
      <c r="Q1143" s="58" t="str">
        <f t="shared" si="17"/>
        <v>2022 European Open presented by Discmania</v>
      </c>
      <c r="R1143" s="58">
        <f>SUMIFS('Player 2 Rounds'!F:F,'Player 2 Rounds'!Q:Q,Q1143,'Player 2 Rounds'!E:E,E1143)</f>
        <v>0</v>
      </c>
      <c r="S1143" s="58">
        <f>IF(AND(Player_1[[#This Row],[Opponent Score]]&gt;0,Player_1[[#This Row],[Opponent Score]]&gt;Player_1[[#This Row],[Score]],K:K=TRUE())=TRUE(),1,0)</f>
        <v>0</v>
      </c>
    </row>
    <row r="1144" spans="1:19" x14ac:dyDescent="0.25">
      <c r="A1144" s="58" t="s">
        <v>174</v>
      </c>
      <c r="B1144" s="58" t="s">
        <v>58</v>
      </c>
      <c r="C1144" s="58" t="s">
        <v>175</v>
      </c>
      <c r="D1144" s="58" t="s">
        <v>17</v>
      </c>
      <c r="E1144" s="58"/>
      <c r="F1144">
        <v>43</v>
      </c>
      <c r="G1144">
        <v>1082</v>
      </c>
      <c r="H1144" s="58" t="s">
        <v>11</v>
      </c>
      <c r="I1144" s="58" t="s">
        <v>11</v>
      </c>
      <c r="J1144" s="58" t="b">
        <f>IF(COUNTIFS('Player 2 Rounds'!A:A,Player_1[[#This Row],[Tournament]],'Player 2 Rounds'!C:C,Player_1[[#This Row],[Date]])&gt;0,TRUE(),FALSE())</f>
        <v>1</v>
      </c>
      <c r="K1144" s="58" t="b">
        <f>IF(COUNTIFS('Player 2 Rounds'!A:A,Player_1[[#This Row],[Tournament]],'Player 2 Rounds'!C:C,Player_1[[#This Row],[Date]],'Player 2 Rounds'!D:D,Player_1[[#This Row],[Division]])&gt;0,TRUE(),FALSE())</f>
        <v>1</v>
      </c>
      <c r="L1144" s="58" t="str">
        <f>RIGHT(Player_1[[#This Row],[Date]],4)</f>
        <v>2016</v>
      </c>
      <c r="M1144" s="58" t="str">
        <f>LEFT(Player_1[[#This Row],[Date]],FIND("-",Player_1[[#This Row],[Date]],1)-1)</f>
        <v>2</v>
      </c>
      <c r="N1144" s="58" t="str">
        <f>MID(Player_1[[#This Row],[Date]],FIND("-",Player_1[[#This Row],[Date]],1)+1,3)</f>
        <v>Mar</v>
      </c>
      <c r="O1144" s="5">
        <f>DATEVALUE(Player_1[[#This Row],[Month]]&amp;" "&amp;Player_1[[#This Row],[Day]]&amp;", "&amp;Player_1[[#This Row],[Year]])</f>
        <v>42431</v>
      </c>
      <c r="P1144" s="58">
        <f>COUNTIFS(A:A,Player_1[[#This Row],[Tournament]],E:E,Player_1[[#This Row],[Round]])</f>
        <v>0</v>
      </c>
      <c r="Q1144" s="58" t="str">
        <f t="shared" si="17"/>
        <v>2016 28th Memorial Championship presented by Discraft</v>
      </c>
      <c r="R1144" s="58">
        <f>SUMIFS('Player 2 Rounds'!F:F,'Player 2 Rounds'!Q:Q,Q1144,'Player 2 Rounds'!E:E,E1144)</f>
        <v>0</v>
      </c>
      <c r="S1144" s="58">
        <f>IF(AND(Player_1[[#This Row],[Opponent Score]]&gt;0,Player_1[[#This Row],[Opponent Score]]&gt;Player_1[[#This Row],[Score]],K:K=TRUE())=TRUE(),1,0)</f>
        <v>0</v>
      </c>
    </row>
    <row r="1145" spans="1:19" x14ac:dyDescent="0.25">
      <c r="A1145" s="58" t="s">
        <v>607</v>
      </c>
      <c r="B1145" s="58" t="s">
        <v>58</v>
      </c>
      <c r="C1145" s="58" t="s">
        <v>608</v>
      </c>
      <c r="D1145" s="58" t="s">
        <v>17</v>
      </c>
      <c r="E1145" s="58"/>
      <c r="F1145">
        <v>61</v>
      </c>
      <c r="G1145">
        <v>1034</v>
      </c>
      <c r="H1145" s="58" t="s">
        <v>11</v>
      </c>
      <c r="I1145" s="58" t="s">
        <v>11</v>
      </c>
      <c r="J1145" s="58" t="b">
        <f>IF(COUNTIFS('Player 2 Rounds'!A:A,Player_1[[#This Row],[Tournament]],'Player 2 Rounds'!C:C,Player_1[[#This Row],[Date]])&gt;0,TRUE(),FALSE())</f>
        <v>1</v>
      </c>
      <c r="K1145" s="58" t="b">
        <f>IF(COUNTIFS('Player 2 Rounds'!A:A,Player_1[[#This Row],[Tournament]],'Player 2 Rounds'!C:C,Player_1[[#This Row],[Date]],'Player 2 Rounds'!D:D,Player_1[[#This Row],[Division]])&gt;0,TRUE(),FALSE())</f>
        <v>1</v>
      </c>
      <c r="L1145" s="58" t="str">
        <f>RIGHT(Player_1[[#This Row],[Date]],4)</f>
        <v>2021</v>
      </c>
      <c r="M1145" s="58" t="str">
        <f>LEFT(Player_1[[#This Row],[Date]],FIND("-",Player_1[[#This Row],[Date]],1)-1)</f>
        <v>28</v>
      </c>
      <c r="N1145" s="58" t="str">
        <f>MID(Player_1[[#This Row],[Date]],FIND("-",Player_1[[#This Row],[Date]],1)+1,3)</f>
        <v>Apr</v>
      </c>
      <c r="O1145" s="5">
        <f>DATEVALUE(Player_1[[#This Row],[Month]]&amp;" "&amp;Player_1[[#This Row],[Day]]&amp;", "&amp;Player_1[[#This Row],[Year]])</f>
        <v>44314</v>
      </c>
      <c r="P1145" s="58">
        <f>COUNTIFS(A:A,Player_1[[#This Row],[Tournament]],E:E,Player_1[[#This Row],[Round]])</f>
        <v>0</v>
      </c>
      <c r="Q1145" s="58" t="str">
        <f t="shared" si="17"/>
        <v>2021 Dynamic Discs Open - National Tour</v>
      </c>
      <c r="R1145" s="58">
        <f>SUMIFS('Player 2 Rounds'!F:F,'Player 2 Rounds'!Q:Q,Q1145,'Player 2 Rounds'!E:E,E1145)</f>
        <v>0</v>
      </c>
      <c r="S1145" s="58">
        <f>IF(AND(Player_1[[#This Row],[Opponent Score]]&gt;0,Player_1[[#This Row],[Opponent Score]]&gt;Player_1[[#This Row],[Score]],K:K=TRUE())=TRUE(),1,0)</f>
        <v>0</v>
      </c>
    </row>
    <row r="1146" spans="1:19" x14ac:dyDescent="0.25">
      <c r="A1146" s="58" t="s">
        <v>200</v>
      </c>
      <c r="B1146" s="58" t="s">
        <v>58</v>
      </c>
      <c r="C1146" s="58" t="s">
        <v>201</v>
      </c>
      <c r="D1146" s="58" t="s">
        <v>17</v>
      </c>
      <c r="E1146" s="58"/>
      <c r="F1146">
        <v>61</v>
      </c>
      <c r="G1146">
        <v>1013</v>
      </c>
      <c r="H1146" s="58" t="s">
        <v>11</v>
      </c>
      <c r="I1146" s="58" t="s">
        <v>11</v>
      </c>
      <c r="J1146" s="58" t="b">
        <f>IF(COUNTIFS('Player 2 Rounds'!A:A,Player_1[[#This Row],[Tournament]],'Player 2 Rounds'!C:C,Player_1[[#This Row],[Date]])&gt;0,TRUE(),FALSE())</f>
        <v>1</v>
      </c>
      <c r="K1146" s="58" t="b">
        <f>IF(COUNTIFS('Player 2 Rounds'!A:A,Player_1[[#This Row],[Tournament]],'Player 2 Rounds'!C:C,Player_1[[#This Row],[Date]],'Player 2 Rounds'!D:D,Player_1[[#This Row],[Division]])&gt;0,TRUE(),FALSE())</f>
        <v>1</v>
      </c>
      <c r="L1146" s="58" t="str">
        <f>RIGHT(Player_1[[#This Row],[Date]],4)</f>
        <v>2011</v>
      </c>
      <c r="M1146" s="58" t="str">
        <f>LEFT(Player_1[[#This Row],[Date]],FIND("-",Player_1[[#This Row],[Date]],1)-1)</f>
        <v>2</v>
      </c>
      <c r="N1146" s="58" t="str">
        <f>MID(Player_1[[#This Row],[Date]],FIND("-",Player_1[[#This Row],[Date]],1)+1,3)</f>
        <v>Sep</v>
      </c>
      <c r="O1146" s="5">
        <f>DATEVALUE(Player_1[[#This Row],[Month]]&amp;" "&amp;Player_1[[#This Row],[Day]]&amp;", "&amp;Player_1[[#This Row],[Year]])</f>
        <v>40788</v>
      </c>
      <c r="P1146" s="58">
        <f>COUNTIFS(A:A,Player_1[[#This Row],[Tournament]],E:E,Player_1[[#This Row],[Round]])</f>
        <v>0</v>
      </c>
      <c r="Q1146" s="58" t="str">
        <f t="shared" si="17"/>
        <v>2011 Vibram Open at Maple Hill</v>
      </c>
      <c r="R1146" s="58">
        <f>SUMIFS('Player 2 Rounds'!F:F,'Player 2 Rounds'!Q:Q,Q1146,'Player 2 Rounds'!E:E,E1146)</f>
        <v>0</v>
      </c>
      <c r="S1146" s="58">
        <f>IF(AND(Player_1[[#This Row],[Opponent Score]]&gt;0,Player_1[[#This Row],[Opponent Score]]&gt;Player_1[[#This Row],[Score]],K:K=TRUE())=TRUE(),1,0)</f>
        <v>0</v>
      </c>
    </row>
    <row r="1147" spans="1:19" x14ac:dyDescent="0.25">
      <c r="A1147" s="58" t="s">
        <v>543</v>
      </c>
      <c r="B1147" s="58" t="s">
        <v>13</v>
      </c>
      <c r="C1147" s="58" t="s">
        <v>544</v>
      </c>
      <c r="D1147" s="58" t="s">
        <v>17</v>
      </c>
      <c r="E1147" s="58"/>
      <c r="F1147">
        <v>59</v>
      </c>
      <c r="G1147">
        <v>1038</v>
      </c>
      <c r="H1147" s="58" t="s">
        <v>11</v>
      </c>
      <c r="I1147" s="58" t="s">
        <v>11</v>
      </c>
      <c r="J1147" s="58" t="b">
        <f>IF(COUNTIFS('Player 2 Rounds'!A:A,Player_1[[#This Row],[Tournament]],'Player 2 Rounds'!C:C,Player_1[[#This Row],[Date]])&gt;0,TRUE(),FALSE())</f>
        <v>1</v>
      </c>
      <c r="K1147" s="58" t="b">
        <f>IF(COUNTIFS('Player 2 Rounds'!A:A,Player_1[[#This Row],[Tournament]],'Player 2 Rounds'!C:C,Player_1[[#This Row],[Date]],'Player 2 Rounds'!D:D,Player_1[[#This Row],[Division]])&gt;0,TRUE(),FALSE())</f>
        <v>1</v>
      </c>
      <c r="L1147" s="58" t="str">
        <f>RIGHT(Player_1[[#This Row],[Date]],4)</f>
        <v>2021</v>
      </c>
      <c r="M1147" s="58" t="str">
        <f>LEFT(Player_1[[#This Row],[Date]],FIND("-",Player_1[[#This Row],[Date]],1)-1)</f>
        <v>22</v>
      </c>
      <c r="N1147" s="58" t="str">
        <f>MID(Player_1[[#This Row],[Date]],FIND("-",Player_1[[#This Row],[Date]],1)+1,3)</f>
        <v>Jun</v>
      </c>
      <c r="O1147" s="5">
        <f>DATEVALUE(Player_1[[#This Row],[Month]]&amp;" "&amp;Player_1[[#This Row],[Day]]&amp;", "&amp;Player_1[[#This Row],[Year]])</f>
        <v>44369</v>
      </c>
      <c r="P1147" s="58">
        <f>COUNTIFS(A:A,Player_1[[#This Row],[Tournament]],E:E,Player_1[[#This Row],[Round]])</f>
        <v>0</v>
      </c>
      <c r="Q1147" s="58" t="str">
        <f t="shared" si="17"/>
        <v>2021 PDGA Professional Disc Golf World Championships Presented by Grip6</v>
      </c>
      <c r="R1147" s="58">
        <f>SUMIFS('Player 2 Rounds'!F:F,'Player 2 Rounds'!Q:Q,Q1147,'Player 2 Rounds'!E:E,E1147)</f>
        <v>0</v>
      </c>
      <c r="S1147" s="58">
        <f>IF(AND(Player_1[[#This Row],[Opponent Score]]&gt;0,Player_1[[#This Row],[Opponent Score]]&gt;Player_1[[#This Row],[Score]],K:K=TRUE())=TRUE(),1,0)</f>
        <v>0</v>
      </c>
    </row>
    <row r="1148" spans="1:19" x14ac:dyDescent="0.25">
      <c r="A1148" s="58" t="s">
        <v>194</v>
      </c>
      <c r="B1148" s="58" t="s">
        <v>9</v>
      </c>
      <c r="C1148" s="58" t="s">
        <v>195</v>
      </c>
      <c r="D1148" s="58" t="s">
        <v>17</v>
      </c>
      <c r="E1148" s="58"/>
      <c r="F1148">
        <v>53</v>
      </c>
      <c r="G1148">
        <v>1052</v>
      </c>
      <c r="H1148" s="58" t="s">
        <v>11</v>
      </c>
      <c r="I1148" s="58" t="s">
        <v>11</v>
      </c>
      <c r="J1148" s="58" t="b">
        <f>IF(COUNTIFS('Player 2 Rounds'!A:A,Player_1[[#This Row],[Tournament]],'Player 2 Rounds'!C:C,Player_1[[#This Row],[Date]])&gt;0,TRUE(),FALSE())</f>
        <v>1</v>
      </c>
      <c r="K1148" s="58" t="b">
        <f>IF(COUNTIFS('Player 2 Rounds'!A:A,Player_1[[#This Row],[Tournament]],'Player 2 Rounds'!C:C,Player_1[[#This Row],[Date]],'Player 2 Rounds'!D:D,Player_1[[#This Row],[Division]])&gt;0,TRUE(),FALSE())</f>
        <v>1</v>
      </c>
      <c r="L1148" s="58" t="str">
        <f>RIGHT(Player_1[[#This Row],[Date]],4)</f>
        <v>2017</v>
      </c>
      <c r="M1148" s="58" t="str">
        <f>LEFT(Player_1[[#This Row],[Date]],FIND("-",Player_1[[#This Row],[Date]],1)-1)</f>
        <v>13</v>
      </c>
      <c r="N1148" s="58" t="str">
        <f>MID(Player_1[[#This Row],[Date]],FIND("-",Player_1[[#This Row],[Date]],1)+1,3)</f>
        <v>Sep</v>
      </c>
      <c r="O1148" s="5">
        <f>DATEVALUE(Player_1[[#This Row],[Month]]&amp;" "&amp;Player_1[[#This Row],[Day]]&amp;", "&amp;Player_1[[#This Row],[Year]])</f>
        <v>42991</v>
      </c>
      <c r="P1148" s="58">
        <f>COUNTIFS(A:A,Player_1[[#This Row],[Tournament]],E:E,Player_1[[#This Row],[Round]])</f>
        <v>0</v>
      </c>
      <c r="Q1148" s="58" t="str">
        <f t="shared" si="17"/>
        <v>2017 Discraft's Green Mountain Championship</v>
      </c>
      <c r="R1148" s="58">
        <f>SUMIFS('Player 2 Rounds'!F:F,'Player 2 Rounds'!Q:Q,Q1148,'Player 2 Rounds'!E:E,E1148)</f>
        <v>0</v>
      </c>
      <c r="S1148" s="58">
        <f>IF(AND(Player_1[[#This Row],[Opponent Score]]&gt;0,Player_1[[#This Row],[Opponent Score]]&gt;Player_1[[#This Row],[Score]],K:K=TRUE())=TRUE(),1,0)</f>
        <v>0</v>
      </c>
    </row>
    <row r="1149" spans="1:19" x14ac:dyDescent="0.25">
      <c r="A1149" s="58" t="s">
        <v>397</v>
      </c>
      <c r="B1149" s="58" t="s">
        <v>13</v>
      </c>
      <c r="C1149" s="58" t="s">
        <v>398</v>
      </c>
      <c r="D1149" s="58" t="s">
        <v>17</v>
      </c>
      <c r="E1149" s="58"/>
      <c r="F1149">
        <v>54</v>
      </c>
      <c r="G1149">
        <v>1074</v>
      </c>
      <c r="H1149" s="58" t="s">
        <v>11</v>
      </c>
      <c r="I1149" s="58" t="s">
        <v>11</v>
      </c>
      <c r="J1149" s="58" t="b">
        <f>IF(COUNTIFS('Player 2 Rounds'!A:A,Player_1[[#This Row],[Tournament]],'Player 2 Rounds'!C:C,Player_1[[#This Row],[Date]])&gt;0,TRUE(),FALSE())</f>
        <v>1</v>
      </c>
      <c r="K1149" s="58" t="b">
        <f>IF(COUNTIFS('Player 2 Rounds'!A:A,Player_1[[#This Row],[Tournament]],'Player 2 Rounds'!C:C,Player_1[[#This Row],[Date]],'Player 2 Rounds'!D:D,Player_1[[#This Row],[Division]])&gt;0,TRUE(),FALSE())</f>
        <v>1</v>
      </c>
      <c r="L1149" s="58" t="str">
        <f>RIGHT(Player_1[[#This Row],[Date]],4)</f>
        <v>2015</v>
      </c>
      <c r="M1149" s="58" t="str">
        <f>LEFT(Player_1[[#This Row],[Date]],FIND("-",Player_1[[#This Row],[Date]],1)-1)</f>
        <v>8</v>
      </c>
      <c r="N1149" s="58" t="str">
        <f>MID(Player_1[[#This Row],[Date]],FIND("-",Player_1[[#This Row],[Date]],1)+1,3)</f>
        <v>Jul</v>
      </c>
      <c r="O1149" s="5">
        <f>DATEVALUE(Player_1[[#This Row],[Month]]&amp;" "&amp;Player_1[[#This Row],[Day]]&amp;", "&amp;Player_1[[#This Row],[Year]])</f>
        <v>42193</v>
      </c>
      <c r="P1149" s="58">
        <f>COUNTIFS(A:A,Player_1[[#This Row],[Tournament]],E:E,Player_1[[#This Row],[Round]])</f>
        <v>0</v>
      </c>
      <c r="Q1149" s="58" t="str">
        <f t="shared" si="17"/>
        <v>2015 Scandinavian Open presented by Latitude 64</v>
      </c>
      <c r="R1149" s="58">
        <f>SUMIFS('Player 2 Rounds'!F:F,'Player 2 Rounds'!Q:Q,Q1149,'Player 2 Rounds'!E:E,E1149)</f>
        <v>0</v>
      </c>
      <c r="S1149" s="58">
        <f>IF(AND(Player_1[[#This Row],[Opponent Score]]&gt;0,Player_1[[#This Row],[Opponent Score]]&gt;Player_1[[#This Row],[Score]],K:K=TRUE())=TRUE(),1,0)</f>
        <v>0</v>
      </c>
    </row>
    <row r="1150" spans="1:19" x14ac:dyDescent="0.25">
      <c r="A1150" s="58" t="s">
        <v>826</v>
      </c>
      <c r="B1150" s="58" t="s">
        <v>9</v>
      </c>
      <c r="C1150" s="58" t="s">
        <v>365</v>
      </c>
      <c r="D1150" s="58" t="s">
        <v>17</v>
      </c>
      <c r="E1150" s="58"/>
      <c r="F1150">
        <v>60</v>
      </c>
      <c r="G1150">
        <v>1015</v>
      </c>
      <c r="H1150" s="58" t="s">
        <v>11</v>
      </c>
      <c r="I1150" s="58" t="s">
        <v>11</v>
      </c>
      <c r="J1150" s="58" t="b">
        <f>IF(COUNTIFS('Player 2 Rounds'!A:A,Player_1[[#This Row],[Tournament]],'Player 2 Rounds'!C:C,Player_1[[#This Row],[Date]])&gt;0,TRUE(),FALSE())</f>
        <v>0</v>
      </c>
      <c r="K1150" s="58" t="b">
        <f>IF(COUNTIFS('Player 2 Rounds'!A:A,Player_1[[#This Row],[Tournament]],'Player 2 Rounds'!C:C,Player_1[[#This Row],[Date]],'Player 2 Rounds'!D:D,Player_1[[#This Row],[Division]])&gt;0,TRUE(),FALSE())</f>
        <v>0</v>
      </c>
      <c r="L1150" s="58" t="str">
        <f>RIGHT(Player_1[[#This Row],[Date]],4)</f>
        <v>2018</v>
      </c>
      <c r="M1150" s="58" t="str">
        <f>LEFT(Player_1[[#This Row],[Date]],FIND("-",Player_1[[#This Row],[Date]],1)-1)</f>
        <v>20</v>
      </c>
      <c r="N1150" s="58" t="str">
        <f>MID(Player_1[[#This Row],[Date]],FIND("-",Player_1[[#This Row],[Date]],1)+1,3)</f>
        <v>Jul</v>
      </c>
      <c r="O1150" s="5">
        <f>DATEVALUE(Player_1[[#This Row],[Month]]&amp;" "&amp;Player_1[[#This Row],[Day]]&amp;", "&amp;Player_1[[#This Row],[Year]])</f>
        <v>43301</v>
      </c>
      <c r="P1150" s="58">
        <f>COUNTIFS(A:A,Player_1[[#This Row],[Tournament]],E:E,Player_1[[#This Row],[Round]])</f>
        <v>0</v>
      </c>
      <c r="Q1150" s="58" t="str">
        <f t="shared" si="17"/>
        <v>2018 The Open - EPT#4</v>
      </c>
      <c r="R1150" s="58">
        <f>SUMIFS('Player 2 Rounds'!F:F,'Player 2 Rounds'!Q:Q,Q1150,'Player 2 Rounds'!E:E,E1150)</f>
        <v>0</v>
      </c>
      <c r="S1150" s="58">
        <f>IF(AND(Player_1[[#This Row],[Opponent Score]]&gt;0,Player_1[[#This Row],[Opponent Score]]&gt;Player_1[[#This Row],[Score]],K:K=TRUE())=TRUE(),1,0)</f>
        <v>0</v>
      </c>
    </row>
    <row r="1151" spans="1:19" x14ac:dyDescent="0.25">
      <c r="A1151" s="58" t="s">
        <v>86</v>
      </c>
      <c r="B1151" s="58" t="s">
        <v>13</v>
      </c>
      <c r="C1151" s="58" t="s">
        <v>396</v>
      </c>
      <c r="D1151" s="58" t="s">
        <v>17</v>
      </c>
      <c r="E1151" s="58"/>
      <c r="F1151">
        <v>57</v>
      </c>
      <c r="G1151">
        <v>1046</v>
      </c>
      <c r="H1151" s="58" t="s">
        <v>11</v>
      </c>
      <c r="I1151" s="58" t="s">
        <v>11</v>
      </c>
      <c r="J1151" s="58" t="b">
        <f>IF(COUNTIFS('Player 2 Rounds'!A:A,Player_1[[#This Row],[Tournament]],'Player 2 Rounds'!C:C,Player_1[[#This Row],[Date]])&gt;0,TRUE(),FALSE())</f>
        <v>1</v>
      </c>
      <c r="K1151" s="58" t="b">
        <f>IF(COUNTIFS('Player 2 Rounds'!A:A,Player_1[[#This Row],[Tournament]],'Player 2 Rounds'!C:C,Player_1[[#This Row],[Date]],'Player 2 Rounds'!D:D,Player_1[[#This Row],[Division]])&gt;0,TRUE(),FALSE())</f>
        <v>1</v>
      </c>
      <c r="L1151" s="58" t="str">
        <f>RIGHT(Player_1[[#This Row],[Date]],4)</f>
        <v>2015</v>
      </c>
      <c r="M1151" s="58" t="str">
        <f>LEFT(Player_1[[#This Row],[Date]],FIND("-",Player_1[[#This Row],[Date]],1)-1)</f>
        <v>16</v>
      </c>
      <c r="N1151" s="58" t="str">
        <f>MID(Player_1[[#This Row],[Date]],FIND("-",Player_1[[#This Row],[Date]],1)+1,3)</f>
        <v>Jul</v>
      </c>
      <c r="O1151" s="5">
        <f>DATEVALUE(Player_1[[#This Row],[Month]]&amp;" "&amp;Player_1[[#This Row],[Day]]&amp;", "&amp;Player_1[[#This Row],[Year]])</f>
        <v>42201</v>
      </c>
      <c r="P1151" s="58">
        <f>COUNTIFS(A:A,Player_1[[#This Row],[Tournament]],E:E,Player_1[[#This Row],[Round]])</f>
        <v>0</v>
      </c>
      <c r="Q1151" s="58" t="str">
        <f t="shared" si="17"/>
        <v>2015 European Open</v>
      </c>
      <c r="R1151" s="58">
        <f>SUMIFS('Player 2 Rounds'!F:F,'Player 2 Rounds'!Q:Q,Q1151,'Player 2 Rounds'!E:E,E1151)</f>
        <v>0</v>
      </c>
      <c r="S1151" s="58">
        <f>IF(AND(Player_1[[#This Row],[Opponent Score]]&gt;0,Player_1[[#This Row],[Opponent Score]]&gt;Player_1[[#This Row],[Score]],K:K=TRUE())=TRUE(),1,0)</f>
        <v>0</v>
      </c>
    </row>
    <row r="1152" spans="1:19" x14ac:dyDescent="0.25">
      <c r="A1152" s="58" t="s">
        <v>357</v>
      </c>
      <c r="B1152" s="58" t="s">
        <v>13</v>
      </c>
      <c r="C1152" s="58" t="s">
        <v>358</v>
      </c>
      <c r="D1152" s="58" t="s">
        <v>17</v>
      </c>
      <c r="E1152" s="58"/>
      <c r="F1152">
        <v>55</v>
      </c>
      <c r="G1152">
        <v>1048</v>
      </c>
      <c r="H1152" s="58" t="s">
        <v>11</v>
      </c>
      <c r="I1152" s="58" t="s">
        <v>11</v>
      </c>
      <c r="J1152" s="58" t="b">
        <f>IF(COUNTIFS('Player 2 Rounds'!A:A,Player_1[[#This Row],[Tournament]],'Player 2 Rounds'!C:C,Player_1[[#This Row],[Date]])&gt;0,TRUE(),FALSE())</f>
        <v>1</v>
      </c>
      <c r="K1152" s="58" t="b">
        <f>IF(COUNTIFS('Player 2 Rounds'!A:A,Player_1[[#This Row],[Tournament]],'Player 2 Rounds'!C:C,Player_1[[#This Row],[Date]],'Player 2 Rounds'!D:D,Player_1[[#This Row],[Division]])&gt;0,TRUE(),FALSE())</f>
        <v>1</v>
      </c>
      <c r="L1152" s="58" t="str">
        <f>RIGHT(Player_1[[#This Row],[Date]],4)</f>
        <v>2018</v>
      </c>
      <c r="M1152" s="58" t="str">
        <f>LEFT(Player_1[[#This Row],[Date]],FIND("-",Player_1[[#This Row],[Date]],1)-1)</f>
        <v>12</v>
      </c>
      <c r="N1152" s="58" t="str">
        <f>MID(Player_1[[#This Row],[Date]],FIND("-",Player_1[[#This Row],[Date]],1)+1,3)</f>
        <v>Jul</v>
      </c>
      <c r="O1152" s="5">
        <f>DATEVALUE(Player_1[[#This Row],[Month]]&amp;" "&amp;Player_1[[#This Row],[Day]]&amp;", "&amp;Player_1[[#This Row],[Year]])</f>
        <v>43293</v>
      </c>
      <c r="P1152" s="58">
        <f>COUNTIFS(A:A,Player_1[[#This Row],[Tournament]],E:E,Player_1[[#This Row],[Round]])</f>
        <v>0</v>
      </c>
      <c r="Q1152" s="58" t="str">
        <f t="shared" si="17"/>
        <v>Konopiště Open 2018</v>
      </c>
      <c r="R1152" s="58">
        <f>SUMIFS('Player 2 Rounds'!F:F,'Player 2 Rounds'!Q:Q,Q1152,'Player 2 Rounds'!E:E,E1152)</f>
        <v>0</v>
      </c>
      <c r="S1152" s="58">
        <f>IF(AND(Player_1[[#This Row],[Opponent Score]]&gt;0,Player_1[[#This Row],[Opponent Score]]&gt;Player_1[[#This Row],[Score]],K:K=TRUE())=TRUE(),1,0)</f>
        <v>0</v>
      </c>
    </row>
    <row r="1153" spans="1:19" x14ac:dyDescent="0.25">
      <c r="A1153" s="58" t="s">
        <v>355</v>
      </c>
      <c r="B1153" s="58" t="s">
        <v>13</v>
      </c>
      <c r="C1153" s="58" t="s">
        <v>356</v>
      </c>
      <c r="D1153" s="58" t="s">
        <v>17</v>
      </c>
      <c r="E1153" s="58"/>
      <c r="F1153">
        <v>57</v>
      </c>
      <c r="G1153">
        <v>1046</v>
      </c>
      <c r="H1153" s="58" t="s">
        <v>11</v>
      </c>
      <c r="I1153" s="58" t="s">
        <v>11</v>
      </c>
      <c r="J1153" s="58" t="b">
        <f>IF(COUNTIFS('Player 2 Rounds'!A:A,Player_1[[#This Row],[Tournament]],'Player 2 Rounds'!C:C,Player_1[[#This Row],[Date]])&gt;0,TRUE(),FALSE())</f>
        <v>1</v>
      </c>
      <c r="K1153" s="58" t="b">
        <f>IF(COUNTIFS('Player 2 Rounds'!A:A,Player_1[[#This Row],[Tournament]],'Player 2 Rounds'!C:C,Player_1[[#This Row],[Date]],'Player 2 Rounds'!D:D,Player_1[[#This Row],[Division]])&gt;0,TRUE(),FALSE())</f>
        <v>1</v>
      </c>
      <c r="L1153" s="58" t="str">
        <f>RIGHT(Player_1[[#This Row],[Date]],4)</f>
        <v>2018</v>
      </c>
      <c r="M1153" s="58" t="str">
        <f>LEFT(Player_1[[#This Row],[Date]],FIND("-",Player_1[[#This Row],[Date]],1)-1)</f>
        <v>5</v>
      </c>
      <c r="N1153" s="58" t="str">
        <f>MID(Player_1[[#This Row],[Date]],FIND("-",Player_1[[#This Row],[Date]],1)+1,3)</f>
        <v>Sep</v>
      </c>
      <c r="O1153" s="5">
        <f>DATEVALUE(Player_1[[#This Row],[Month]]&amp;" "&amp;Player_1[[#This Row],[Day]]&amp;", "&amp;Player_1[[#This Row],[Year]])</f>
        <v>43348</v>
      </c>
      <c r="P1153" s="58">
        <f>COUNTIFS(A:A,Player_1[[#This Row],[Tournament]],E:E,Player_1[[#This Row],[Round]])</f>
        <v>0</v>
      </c>
      <c r="Q1153" s="58" t="str">
        <f t="shared" si="17"/>
        <v>2018 PDGA Professional Disc Golf World Championships</v>
      </c>
      <c r="R1153" s="58">
        <f>SUMIFS('Player 2 Rounds'!F:F,'Player 2 Rounds'!Q:Q,Q1153,'Player 2 Rounds'!E:E,E1153)</f>
        <v>0</v>
      </c>
      <c r="S1153" s="58">
        <f>IF(AND(Player_1[[#This Row],[Opponent Score]]&gt;0,Player_1[[#This Row],[Opponent Score]]&gt;Player_1[[#This Row],[Score]],K:K=TRUE())=TRUE(),1,0)</f>
        <v>0</v>
      </c>
    </row>
    <row r="1154" spans="1:19" x14ac:dyDescent="0.25">
      <c r="A1154" s="58" t="s">
        <v>95</v>
      </c>
      <c r="B1154" s="58" t="s">
        <v>58</v>
      </c>
      <c r="C1154" s="58" t="s">
        <v>96</v>
      </c>
      <c r="D1154" s="58" t="s">
        <v>17</v>
      </c>
      <c r="E1154" s="58"/>
      <c r="F1154">
        <v>49</v>
      </c>
      <c r="G1154">
        <v>1043</v>
      </c>
      <c r="H1154" s="58" t="s">
        <v>11</v>
      </c>
      <c r="I1154" s="58" t="s">
        <v>11</v>
      </c>
      <c r="J1154" s="58" t="b">
        <f>IF(COUNTIFS('Player 2 Rounds'!A:A,Player_1[[#This Row],[Tournament]],'Player 2 Rounds'!C:C,Player_1[[#This Row],[Date]])&gt;0,TRUE(),FALSE())</f>
        <v>1</v>
      </c>
      <c r="K1154" s="58" t="b">
        <f>IF(COUNTIFS('Player 2 Rounds'!A:A,Player_1[[#This Row],[Tournament]],'Player 2 Rounds'!C:C,Player_1[[#This Row],[Date]],'Player 2 Rounds'!D:D,Player_1[[#This Row],[Division]])&gt;0,TRUE(),FALSE())</f>
        <v>1</v>
      </c>
      <c r="L1154" s="58" t="str">
        <f>RIGHT(Player_1[[#This Row],[Date]],4)</f>
        <v>2014</v>
      </c>
      <c r="M1154" s="58" t="str">
        <f>LEFT(Player_1[[#This Row],[Date]],FIND("-",Player_1[[#This Row],[Date]],1)-1)</f>
        <v>26</v>
      </c>
      <c r="N1154" s="58" t="str">
        <f>MID(Player_1[[#This Row],[Date]],FIND("-",Player_1[[#This Row],[Date]],1)+1,3)</f>
        <v>Feb</v>
      </c>
      <c r="O1154" s="5">
        <f>DATEVALUE(Player_1[[#This Row],[Month]]&amp;" "&amp;Player_1[[#This Row],[Day]]&amp;", "&amp;Player_1[[#This Row],[Year]])</f>
        <v>41696</v>
      </c>
      <c r="P1154" s="58">
        <f>COUNTIFS(A:A,Player_1[[#This Row],[Tournament]],E:E,Player_1[[#This Row],[Round]])</f>
        <v>0</v>
      </c>
      <c r="Q1154" s="58" t="str">
        <f t="shared" ref="Q1154:Q1189" si="18">IF(ISERROR(FIND(L1154,A1154,1))=TRUE(),L1154&amp;" "&amp;A1154,A1154)</f>
        <v>2014 The 26th Annual Memorial Championship presented by Discraft</v>
      </c>
      <c r="R1154" s="58">
        <f>SUMIFS('Player 2 Rounds'!F:F,'Player 2 Rounds'!Q:Q,Q1154,'Player 2 Rounds'!E:E,E1154)</f>
        <v>0</v>
      </c>
      <c r="S1154" s="58">
        <f>IF(AND(Player_1[[#This Row],[Opponent Score]]&gt;0,Player_1[[#This Row],[Opponent Score]]&gt;Player_1[[#This Row],[Score]],K:K=TRUE())=TRUE(),1,0)</f>
        <v>0</v>
      </c>
    </row>
    <row r="1155" spans="1:19" x14ac:dyDescent="0.25">
      <c r="A1155" s="58" t="s">
        <v>86</v>
      </c>
      <c r="B1155" s="58" t="s">
        <v>13</v>
      </c>
      <c r="C1155" s="58" t="s">
        <v>267</v>
      </c>
      <c r="D1155" s="58" t="s">
        <v>17</v>
      </c>
      <c r="E1155" s="58"/>
      <c r="F1155">
        <v>53</v>
      </c>
      <c r="G1155">
        <v>1066</v>
      </c>
      <c r="H1155" s="58" t="s">
        <v>11</v>
      </c>
      <c r="I1155" s="58" t="s">
        <v>11</v>
      </c>
      <c r="J1155" s="58" t="b">
        <f>IF(COUNTIFS('Player 2 Rounds'!A:A,Player_1[[#This Row],[Tournament]],'Player 2 Rounds'!C:C,Player_1[[#This Row],[Date]])&gt;0,TRUE(),FALSE())</f>
        <v>1</v>
      </c>
      <c r="K1155" s="58" t="b">
        <f>IF(COUNTIFS('Player 2 Rounds'!A:A,Player_1[[#This Row],[Tournament]],'Player 2 Rounds'!C:C,Player_1[[#This Row],[Date]],'Player 2 Rounds'!D:D,Player_1[[#This Row],[Division]])&gt;0,TRUE(),FALSE())</f>
        <v>1</v>
      </c>
      <c r="L1155" s="58" t="str">
        <f>RIGHT(Player_1[[#This Row],[Date]],4)</f>
        <v>2017</v>
      </c>
      <c r="M1155" s="58" t="str">
        <f>LEFT(Player_1[[#This Row],[Date]],FIND("-",Player_1[[#This Row],[Date]],1)-1)</f>
        <v>20</v>
      </c>
      <c r="N1155" s="58" t="str">
        <f>MID(Player_1[[#This Row],[Date]],FIND("-",Player_1[[#This Row],[Date]],1)+1,3)</f>
        <v>Jul</v>
      </c>
      <c r="O1155" s="5">
        <f>DATEVALUE(Player_1[[#This Row],[Month]]&amp;" "&amp;Player_1[[#This Row],[Day]]&amp;", "&amp;Player_1[[#This Row],[Year]])</f>
        <v>42936</v>
      </c>
      <c r="P1155" s="58">
        <f>COUNTIFS(A:A,Player_1[[#This Row],[Tournament]],E:E,Player_1[[#This Row],[Round]])</f>
        <v>0</v>
      </c>
      <c r="Q1155" s="58" t="str">
        <f t="shared" si="18"/>
        <v>2017 European Open</v>
      </c>
      <c r="R1155" s="58">
        <f>SUMIFS('Player 2 Rounds'!F:F,'Player 2 Rounds'!Q:Q,Q1155,'Player 2 Rounds'!E:E,E1155)</f>
        <v>0</v>
      </c>
      <c r="S1155" s="58">
        <f>IF(AND(Player_1[[#This Row],[Opponent Score]]&gt;0,Player_1[[#This Row],[Opponent Score]]&gt;Player_1[[#This Row],[Score]],K:K=TRUE())=TRUE(),1,0)</f>
        <v>0</v>
      </c>
    </row>
    <row r="1156" spans="1:19" x14ac:dyDescent="0.25">
      <c r="A1156" s="58" t="s">
        <v>401</v>
      </c>
      <c r="B1156" s="58" t="s">
        <v>58</v>
      </c>
      <c r="C1156" s="58" t="s">
        <v>402</v>
      </c>
      <c r="D1156" s="58" t="s">
        <v>17</v>
      </c>
      <c r="E1156" s="58"/>
      <c r="F1156">
        <v>53</v>
      </c>
      <c r="G1156">
        <v>1059</v>
      </c>
      <c r="H1156" s="58" t="s">
        <v>11</v>
      </c>
      <c r="I1156" s="58" t="s">
        <v>11</v>
      </c>
      <c r="J1156" s="58" t="b">
        <f>IF(COUNTIFS('Player 2 Rounds'!A:A,Player_1[[#This Row],[Tournament]],'Player 2 Rounds'!C:C,Player_1[[#This Row],[Date]])&gt;0,TRUE(),FALSE())</f>
        <v>1</v>
      </c>
      <c r="K1156" s="58" t="b">
        <f>IF(COUNTIFS('Player 2 Rounds'!A:A,Player_1[[#This Row],[Tournament]],'Player 2 Rounds'!C:C,Player_1[[#This Row],[Date]],'Player 2 Rounds'!D:D,Player_1[[#This Row],[Division]])&gt;0,TRUE(),FALSE())</f>
        <v>1</v>
      </c>
      <c r="L1156" s="58" t="str">
        <f>RIGHT(Player_1[[#This Row],[Date]],4)</f>
        <v>2013</v>
      </c>
      <c r="M1156" s="58" t="str">
        <f>LEFT(Player_1[[#This Row],[Date]],FIND("-",Player_1[[#This Row],[Date]],1)-1)</f>
        <v>22</v>
      </c>
      <c r="N1156" s="58" t="str">
        <f>MID(Player_1[[#This Row],[Date]],FIND("-",Player_1[[#This Row],[Date]],1)+1,3)</f>
        <v>Aug</v>
      </c>
      <c r="O1156" s="5">
        <f>DATEVALUE(Player_1[[#This Row],[Month]]&amp;" "&amp;Player_1[[#This Row],[Day]]&amp;", "&amp;Player_1[[#This Row],[Year]])</f>
        <v>41508</v>
      </c>
      <c r="P1156" s="58">
        <f>COUNTIFS(A:A,Player_1[[#This Row],[Tournament]],E:E,Player_1[[#This Row],[Round]])</f>
        <v>0</v>
      </c>
      <c r="Q1156" s="58" t="str">
        <f t="shared" si="18"/>
        <v>2013 Vibram Open</v>
      </c>
      <c r="R1156" s="58">
        <f>SUMIFS('Player 2 Rounds'!F:F,'Player 2 Rounds'!Q:Q,Q1156,'Player 2 Rounds'!E:E,E1156)</f>
        <v>0</v>
      </c>
      <c r="S1156" s="58">
        <f>IF(AND(Player_1[[#This Row],[Opponent Score]]&gt;0,Player_1[[#This Row],[Opponent Score]]&gt;Player_1[[#This Row],[Score]],K:K=TRUE())=TRUE(),1,0)</f>
        <v>0</v>
      </c>
    </row>
    <row r="1157" spans="1:19" x14ac:dyDescent="0.25">
      <c r="A1157" s="58" t="s">
        <v>924</v>
      </c>
      <c r="B1157" s="58" t="s">
        <v>9</v>
      </c>
      <c r="C1157" s="58" t="s">
        <v>406</v>
      </c>
      <c r="D1157" s="58" t="s">
        <v>17</v>
      </c>
      <c r="E1157" s="58"/>
      <c r="F1157">
        <v>48</v>
      </c>
      <c r="G1157">
        <v>1055</v>
      </c>
      <c r="H1157" s="58" t="s">
        <v>11</v>
      </c>
      <c r="I1157" s="58" t="s">
        <v>11</v>
      </c>
      <c r="J1157" s="58" t="b">
        <f>IF(COUNTIFS('Player 2 Rounds'!A:A,Player_1[[#This Row],[Tournament]],'Player 2 Rounds'!C:C,Player_1[[#This Row],[Date]])&gt;0,TRUE(),FALSE())</f>
        <v>0</v>
      </c>
      <c r="K1157" s="58" t="b">
        <f>IF(COUNTIFS('Player 2 Rounds'!A:A,Player_1[[#This Row],[Tournament]],'Player 2 Rounds'!C:C,Player_1[[#This Row],[Date]],'Player 2 Rounds'!D:D,Player_1[[#This Row],[Division]])&gt;0,TRUE(),FALSE())</f>
        <v>0</v>
      </c>
      <c r="L1157" s="58" t="str">
        <f>RIGHT(Player_1[[#This Row],[Date]],4)</f>
        <v>2013</v>
      </c>
      <c r="M1157" s="58" t="str">
        <f>LEFT(Player_1[[#This Row],[Date]],FIND("-",Player_1[[#This Row],[Date]],1)-1)</f>
        <v>17</v>
      </c>
      <c r="N1157" s="58" t="str">
        <f>MID(Player_1[[#This Row],[Date]],FIND("-",Player_1[[#This Row],[Date]],1)+1,3)</f>
        <v>Aug</v>
      </c>
      <c r="O1157" s="5">
        <f>DATEVALUE(Player_1[[#This Row],[Month]]&amp;" "&amp;Player_1[[#This Row],[Day]]&amp;", "&amp;Player_1[[#This Row],[Year]])</f>
        <v>41503</v>
      </c>
      <c r="P1157" s="58">
        <f>COUNTIFS(A:A,Player_1[[#This Row],[Tournament]],E:E,Player_1[[#This Row],[Round]])</f>
        <v>0</v>
      </c>
      <c r="Q1157" s="58" t="str">
        <f t="shared" si="18"/>
        <v>2013 Scholl's Bicycle Centers presents The 25th Pittsburgh Flying Disc Open</v>
      </c>
      <c r="R1157" s="58">
        <f>SUMIFS('Player 2 Rounds'!F:F,'Player 2 Rounds'!Q:Q,Q1157,'Player 2 Rounds'!E:E,E1157)</f>
        <v>0</v>
      </c>
      <c r="S1157" s="58">
        <f>IF(AND(Player_1[[#This Row],[Opponent Score]]&gt;0,Player_1[[#This Row],[Opponent Score]]&gt;Player_1[[#This Row],[Score]],K:K=TRUE())=TRUE(),1,0)</f>
        <v>0</v>
      </c>
    </row>
    <row r="1158" spans="1:19" x14ac:dyDescent="0.25">
      <c r="A1158" s="58" t="s">
        <v>91</v>
      </c>
      <c r="B1158" s="58" t="s">
        <v>13</v>
      </c>
      <c r="C1158" s="58" t="s">
        <v>159</v>
      </c>
      <c r="D1158" s="58" t="s">
        <v>17</v>
      </c>
      <c r="E1158" s="58"/>
      <c r="F1158">
        <v>68</v>
      </c>
      <c r="G1158">
        <v>1015</v>
      </c>
      <c r="H1158" s="58" t="s">
        <v>11</v>
      </c>
      <c r="I1158" s="58" t="s">
        <v>11</v>
      </c>
      <c r="J1158" s="58" t="b">
        <f>IF(COUNTIFS('Player 2 Rounds'!A:A,Player_1[[#This Row],[Tournament]],'Player 2 Rounds'!C:C,Player_1[[#This Row],[Date]])&gt;0,TRUE(),FALSE())</f>
        <v>1</v>
      </c>
      <c r="K1158" s="58" t="b">
        <f>IF(COUNTIFS('Player 2 Rounds'!A:A,Player_1[[#This Row],[Tournament]],'Player 2 Rounds'!C:C,Player_1[[#This Row],[Date]],'Player 2 Rounds'!D:D,Player_1[[#This Row],[Division]])&gt;0,TRUE(),FALSE())</f>
        <v>1</v>
      </c>
      <c r="L1158" s="58" t="str">
        <f>RIGHT(Player_1[[#This Row],[Date]],4)</f>
        <v>2010</v>
      </c>
      <c r="M1158" s="58" t="str">
        <f>LEFT(Player_1[[#This Row],[Date]],FIND("-",Player_1[[#This Row],[Date]],1)-1)</f>
        <v>6</v>
      </c>
      <c r="N1158" s="58" t="str">
        <f>MID(Player_1[[#This Row],[Date]],FIND("-",Player_1[[#This Row],[Date]],1)+1,3)</f>
        <v>Oct</v>
      </c>
      <c r="O1158" s="5">
        <f>DATEVALUE(Player_1[[#This Row],[Month]]&amp;" "&amp;Player_1[[#This Row],[Day]]&amp;", "&amp;Player_1[[#This Row],[Year]])</f>
        <v>40457</v>
      </c>
      <c r="P1158" s="58">
        <f>COUNTIFS(A:A,Player_1[[#This Row],[Tournament]],E:E,Player_1[[#This Row],[Round]])</f>
        <v>0</v>
      </c>
      <c r="Q1158" s="58" t="str">
        <f t="shared" si="18"/>
        <v>2010 United States Disc Golf Championship</v>
      </c>
      <c r="R1158" s="58">
        <f>SUMIFS('Player 2 Rounds'!F:F,'Player 2 Rounds'!Q:Q,Q1158,'Player 2 Rounds'!E:E,E1158)</f>
        <v>0</v>
      </c>
      <c r="S1158" s="58">
        <f>IF(AND(Player_1[[#This Row],[Opponent Score]]&gt;0,Player_1[[#This Row],[Opponent Score]]&gt;Player_1[[#This Row],[Score]],K:K=TRUE())=TRUE(),1,0)</f>
        <v>0</v>
      </c>
    </row>
    <row r="1159" spans="1:19" x14ac:dyDescent="0.25">
      <c r="A1159" s="58" t="s">
        <v>479</v>
      </c>
      <c r="B1159" s="58" t="s">
        <v>9</v>
      </c>
      <c r="C1159" s="58" t="s">
        <v>480</v>
      </c>
      <c r="D1159" s="58" t="s">
        <v>17</v>
      </c>
      <c r="E1159" s="58"/>
      <c r="F1159">
        <v>46</v>
      </c>
      <c r="G1159">
        <v>1031</v>
      </c>
      <c r="H1159" s="58" t="s">
        <v>11</v>
      </c>
      <c r="I1159" s="58" t="s">
        <v>11</v>
      </c>
      <c r="J1159" s="58" t="b">
        <f>IF(COUNTIFS('Player 2 Rounds'!A:A,Player_1[[#This Row],[Tournament]],'Player 2 Rounds'!C:C,Player_1[[#This Row],[Date]])&gt;0,TRUE(),FALSE())</f>
        <v>1</v>
      </c>
      <c r="K1159" s="58" t="b">
        <f>IF(COUNTIFS('Player 2 Rounds'!A:A,Player_1[[#This Row],[Tournament]],'Player 2 Rounds'!C:C,Player_1[[#This Row],[Date]],'Player 2 Rounds'!D:D,Player_1[[#This Row],[Division]])&gt;0,TRUE(),FALSE())</f>
        <v>1</v>
      </c>
      <c r="L1159" s="58" t="str">
        <f>RIGHT(Player_1[[#This Row],[Date]],4)</f>
        <v>2012</v>
      </c>
      <c r="M1159" s="58" t="str">
        <f>LEFT(Player_1[[#This Row],[Date]],FIND("-",Player_1[[#This Row],[Date]],1)-1)</f>
        <v>28</v>
      </c>
      <c r="N1159" s="58" t="str">
        <f>MID(Player_1[[#This Row],[Date]],FIND("-",Player_1[[#This Row],[Date]],1)+1,3)</f>
        <v>Jul</v>
      </c>
      <c r="O1159" s="5">
        <f>DATEVALUE(Player_1[[#This Row],[Month]]&amp;" "&amp;Player_1[[#This Row],[Day]]&amp;", "&amp;Player_1[[#This Row],[Year]])</f>
        <v>41118</v>
      </c>
      <c r="P1159" s="58">
        <f>COUNTIFS(A:A,Player_1[[#This Row],[Tournament]],E:E,Player_1[[#This Row],[Round]])</f>
        <v>0</v>
      </c>
      <c r="Q1159" s="58" t="str">
        <f t="shared" si="18"/>
        <v>2012 Scholl's Bicycle Centers Pittsburgh Flying Disc Open</v>
      </c>
      <c r="R1159" s="58">
        <f>SUMIFS('Player 2 Rounds'!F:F,'Player 2 Rounds'!Q:Q,Q1159,'Player 2 Rounds'!E:E,E1159)</f>
        <v>0</v>
      </c>
      <c r="S1159" s="58">
        <f>IF(AND(Player_1[[#This Row],[Opponent Score]]&gt;0,Player_1[[#This Row],[Opponent Score]]&gt;Player_1[[#This Row],[Score]],K:K=TRUE())=TRUE(),1,0)</f>
        <v>0</v>
      </c>
    </row>
    <row r="1160" spans="1:19" x14ac:dyDescent="0.25">
      <c r="A1160" s="58" t="s">
        <v>212</v>
      </c>
      <c r="B1160" s="58" t="s">
        <v>9</v>
      </c>
      <c r="C1160" s="58" t="s">
        <v>213</v>
      </c>
      <c r="D1160" s="58" t="s">
        <v>17</v>
      </c>
      <c r="E1160" s="58"/>
      <c r="F1160">
        <v>57</v>
      </c>
      <c r="G1160">
        <v>1039</v>
      </c>
      <c r="H1160" s="58" t="s">
        <v>11</v>
      </c>
      <c r="I1160" s="58" t="s">
        <v>11</v>
      </c>
      <c r="J1160" s="58" t="b">
        <f>IF(COUNTIFS('Player 2 Rounds'!A:A,Player_1[[#This Row],[Tournament]],'Player 2 Rounds'!C:C,Player_1[[#This Row],[Date]])&gt;0,TRUE(),FALSE())</f>
        <v>1</v>
      </c>
      <c r="K1160" s="58" t="b">
        <f>IF(COUNTIFS('Player 2 Rounds'!A:A,Player_1[[#This Row],[Tournament]],'Player 2 Rounds'!C:C,Player_1[[#This Row],[Date]],'Player 2 Rounds'!D:D,Player_1[[#This Row],[Division]])&gt;0,TRUE(),FALSE())</f>
        <v>1</v>
      </c>
      <c r="L1160" s="58" t="str">
        <f>RIGHT(Player_1[[#This Row],[Date]],4)</f>
        <v>2017</v>
      </c>
      <c r="M1160" s="58" t="str">
        <f>LEFT(Player_1[[#This Row],[Date]],FIND("-",Player_1[[#This Row],[Date]],1)-1)</f>
        <v>31</v>
      </c>
      <c r="N1160" s="58" t="str">
        <f>MID(Player_1[[#This Row],[Date]],FIND("-",Player_1[[#This Row],[Date]],1)+1,3)</f>
        <v>Aug</v>
      </c>
      <c r="O1160" s="5">
        <f>DATEVALUE(Player_1[[#This Row],[Month]]&amp;" "&amp;Player_1[[#This Row],[Day]]&amp;", "&amp;Player_1[[#This Row],[Year]])</f>
        <v>42978</v>
      </c>
      <c r="P1160" s="58">
        <f>COUNTIFS(A:A,Player_1[[#This Row],[Tournament]],E:E,Player_1[[#This Row],[Round]])</f>
        <v>0</v>
      </c>
      <c r="Q1160" s="58" t="str">
        <f t="shared" si="18"/>
        <v>2017 DGPT - Vibram Open</v>
      </c>
      <c r="R1160" s="58">
        <f>SUMIFS('Player 2 Rounds'!F:F,'Player 2 Rounds'!Q:Q,Q1160,'Player 2 Rounds'!E:E,E1160)</f>
        <v>0</v>
      </c>
      <c r="S1160" s="58">
        <f>IF(AND(Player_1[[#This Row],[Opponent Score]]&gt;0,Player_1[[#This Row],[Opponent Score]]&gt;Player_1[[#This Row],[Score]],K:K=TRUE())=TRUE(),1,0)</f>
        <v>0</v>
      </c>
    </row>
    <row r="1161" spans="1:19" x14ac:dyDescent="0.25">
      <c r="A1161" s="58" t="s">
        <v>579</v>
      </c>
      <c r="B1161" s="58" t="s">
        <v>58</v>
      </c>
      <c r="C1161" s="58" t="s">
        <v>580</v>
      </c>
      <c r="D1161" s="58" t="s">
        <v>17</v>
      </c>
      <c r="E1161" s="58"/>
      <c r="F1161">
        <v>54</v>
      </c>
      <c r="G1161">
        <v>1052</v>
      </c>
      <c r="H1161" s="58" t="s">
        <v>11</v>
      </c>
      <c r="I1161" s="58" t="s">
        <v>11</v>
      </c>
      <c r="J1161" s="58" t="b">
        <f>IF(COUNTIFS('Player 2 Rounds'!A:A,Player_1[[#This Row],[Tournament]],'Player 2 Rounds'!C:C,Player_1[[#This Row],[Date]])&gt;0,TRUE(),FALSE())</f>
        <v>1</v>
      </c>
      <c r="K1161" s="58" t="b">
        <f>IF(COUNTIFS('Player 2 Rounds'!A:A,Player_1[[#This Row],[Tournament]],'Player 2 Rounds'!C:C,Player_1[[#This Row],[Date]],'Player 2 Rounds'!D:D,Player_1[[#This Row],[Division]])&gt;0,TRUE(),FALSE())</f>
        <v>1</v>
      </c>
      <c r="L1161" s="58" t="str">
        <f>RIGHT(Player_1[[#This Row],[Date]],4)</f>
        <v>2021</v>
      </c>
      <c r="M1161" s="58" t="str">
        <f>LEFT(Player_1[[#This Row],[Date]],FIND("-",Player_1[[#This Row],[Date]],1)-1)</f>
        <v>25</v>
      </c>
      <c r="N1161" s="58" t="str">
        <f>MID(Player_1[[#This Row],[Date]],FIND("-",Player_1[[#This Row],[Date]],1)+1,3)</f>
        <v>Feb</v>
      </c>
      <c r="O1161" s="5">
        <f>DATEVALUE(Player_1[[#This Row],[Month]]&amp;" "&amp;Player_1[[#This Row],[Day]]&amp;", "&amp;Player_1[[#This Row],[Year]])</f>
        <v>44252</v>
      </c>
      <c r="P1161" s="58">
        <f>COUNTIFS(A:A,Player_1[[#This Row],[Tournament]],E:E,Player_1[[#This Row],[Round]])</f>
        <v>0</v>
      </c>
      <c r="Q1161" s="58" t="str">
        <f t="shared" si="18"/>
        <v>2021 DGPT - Las Vegas Challenge presented by Innova</v>
      </c>
      <c r="R1161" s="58">
        <f>SUMIFS('Player 2 Rounds'!F:F,'Player 2 Rounds'!Q:Q,Q1161,'Player 2 Rounds'!E:E,E1161)</f>
        <v>0</v>
      </c>
      <c r="S1161" s="58">
        <f>IF(AND(Player_1[[#This Row],[Opponent Score]]&gt;0,Player_1[[#This Row],[Opponent Score]]&gt;Player_1[[#This Row],[Score]],K:K=TRUE())=TRUE(),1,0)</f>
        <v>0</v>
      </c>
    </row>
    <row r="1162" spans="1:19" x14ac:dyDescent="0.25">
      <c r="A1162" s="58" t="s">
        <v>736</v>
      </c>
      <c r="B1162" s="58" t="s">
        <v>9</v>
      </c>
      <c r="C1162" s="58" t="s">
        <v>737</v>
      </c>
      <c r="D1162" s="58" t="s">
        <v>17</v>
      </c>
      <c r="E1162" s="58"/>
      <c r="F1162">
        <v>54</v>
      </c>
      <c r="G1162">
        <v>1035</v>
      </c>
      <c r="H1162" s="58" t="s">
        <v>11</v>
      </c>
      <c r="I1162" s="58" t="s">
        <v>11</v>
      </c>
      <c r="J1162" s="58" t="b">
        <f>IF(COUNTIFS('Player 2 Rounds'!A:A,Player_1[[#This Row],[Tournament]],'Player 2 Rounds'!C:C,Player_1[[#This Row],[Date]])&gt;0,TRUE(),FALSE())</f>
        <v>1</v>
      </c>
      <c r="K1162" s="58" t="b">
        <f>IF(COUNTIFS('Player 2 Rounds'!A:A,Player_1[[#This Row],[Tournament]],'Player 2 Rounds'!C:C,Player_1[[#This Row],[Date]],'Player 2 Rounds'!D:D,Player_1[[#This Row],[Division]])&gt;0,TRUE(),FALSE())</f>
        <v>1</v>
      </c>
      <c r="L1162" s="58" t="str">
        <f>RIGHT(Player_1[[#This Row],[Date]],4)</f>
        <v>2020</v>
      </c>
      <c r="M1162" s="58" t="str">
        <f>LEFT(Player_1[[#This Row],[Date]],FIND("-",Player_1[[#This Row],[Date]],1)-1)</f>
        <v>27</v>
      </c>
      <c r="N1162" s="58" t="str">
        <f>MID(Player_1[[#This Row],[Date]],FIND("-",Player_1[[#This Row],[Date]],1)+1,3)</f>
        <v>Feb</v>
      </c>
      <c r="O1162" s="5">
        <f>DATEVALUE(Player_1[[#This Row],[Month]]&amp;" "&amp;Player_1[[#This Row],[Day]]&amp;", "&amp;Player_1[[#This Row],[Year]])</f>
        <v>43888</v>
      </c>
      <c r="P1162" s="58">
        <f>COUNTIFS(A:A,Player_1[[#This Row],[Tournament]],E:E,Player_1[[#This Row],[Round]])</f>
        <v>0</v>
      </c>
      <c r="Q1162" s="58" t="str">
        <f t="shared" si="18"/>
        <v>2020 DGPT - The Memorial Championship presented by Discraft</v>
      </c>
      <c r="R1162" s="58">
        <f>SUMIFS('Player 2 Rounds'!F:F,'Player 2 Rounds'!Q:Q,Q1162,'Player 2 Rounds'!E:E,E1162)</f>
        <v>0</v>
      </c>
      <c r="S1162" s="58">
        <f>IF(AND(Player_1[[#This Row],[Opponent Score]]&gt;0,Player_1[[#This Row],[Opponent Score]]&gt;Player_1[[#This Row],[Score]],K:K=TRUE())=TRUE(),1,0)</f>
        <v>0</v>
      </c>
    </row>
    <row r="1163" spans="1:19" x14ac:dyDescent="0.25">
      <c r="A1163" s="58" t="s">
        <v>1083</v>
      </c>
      <c r="B1163" s="58" t="s">
        <v>9</v>
      </c>
      <c r="C1163" s="58" t="s">
        <v>1084</v>
      </c>
      <c r="D1163" s="58" t="s">
        <v>17</v>
      </c>
      <c r="E1163" s="58"/>
      <c r="F1163">
        <v>49</v>
      </c>
      <c r="G1163">
        <v>1081</v>
      </c>
      <c r="H1163" s="58" t="s">
        <v>11</v>
      </c>
      <c r="I1163" s="58" t="s">
        <v>11</v>
      </c>
      <c r="J1163" s="58" t="b">
        <f>IF(COUNTIFS('Player 2 Rounds'!A:A,Player_1[[#This Row],[Tournament]],'Player 2 Rounds'!C:C,Player_1[[#This Row],[Date]])&gt;0,TRUE(),FALSE())</f>
        <v>0</v>
      </c>
      <c r="K1163" s="58" t="b">
        <f>IF(COUNTIFS('Player 2 Rounds'!A:A,Player_1[[#This Row],[Tournament]],'Player 2 Rounds'!C:C,Player_1[[#This Row],[Date]],'Player 2 Rounds'!D:D,Player_1[[#This Row],[Division]])&gt;0,TRUE(),FALSE())</f>
        <v>0</v>
      </c>
      <c r="L1163" s="58" t="str">
        <f>RIGHT(Player_1[[#This Row],[Date]],4)</f>
        <v>2020</v>
      </c>
      <c r="M1163" s="58" t="str">
        <f>LEFT(Player_1[[#This Row],[Date]],FIND("-",Player_1[[#This Row],[Date]],1)-1)</f>
        <v>20</v>
      </c>
      <c r="N1163" s="58" t="str">
        <f>MID(Player_1[[#This Row],[Date]],FIND("-",Player_1[[#This Row],[Date]],1)+1,3)</f>
        <v>Feb</v>
      </c>
      <c r="O1163" s="5">
        <f>DATEVALUE(Player_1[[#This Row],[Month]]&amp;" "&amp;Player_1[[#This Row],[Day]]&amp;", "&amp;Player_1[[#This Row],[Year]])</f>
        <v>43881</v>
      </c>
      <c r="P1163" s="58">
        <f>COUNTIFS(A:A,Player_1[[#This Row],[Tournament]],E:E,Player_1[[#This Row],[Round]])</f>
        <v>0</v>
      </c>
      <c r="Q1163" s="58" t="str">
        <f t="shared" si="18"/>
        <v>2020 Las Vegas Challenge presented by Innova Champion Discs</v>
      </c>
      <c r="R1163" s="58">
        <f>SUMIFS('Player 2 Rounds'!F:F,'Player 2 Rounds'!Q:Q,Q1163,'Player 2 Rounds'!E:E,E1163)</f>
        <v>0</v>
      </c>
      <c r="S1163" s="58">
        <f>IF(AND(Player_1[[#This Row],[Opponent Score]]&gt;0,Player_1[[#This Row],[Opponent Score]]&gt;Player_1[[#This Row],[Score]],K:K=TRUE())=TRUE(),1,0)</f>
        <v>0</v>
      </c>
    </row>
    <row r="1164" spans="1:19" x14ac:dyDescent="0.25">
      <c r="A1164" s="58" t="s">
        <v>579</v>
      </c>
      <c r="B1164" s="58" t="s">
        <v>626</v>
      </c>
      <c r="C1164" s="58" t="s">
        <v>1012</v>
      </c>
      <c r="D1164" s="58" t="s">
        <v>17</v>
      </c>
      <c r="E1164" s="58"/>
      <c r="F1164">
        <v>54</v>
      </c>
      <c r="G1164">
        <v>1043</v>
      </c>
      <c r="H1164" s="58" t="s">
        <v>10</v>
      </c>
      <c r="I1164" s="58" t="s">
        <v>10</v>
      </c>
      <c r="J1164" s="58" t="b">
        <f>IF(COUNTIFS('Player 2 Rounds'!A:A,Player_1[[#This Row],[Tournament]],'Player 2 Rounds'!C:C,Player_1[[#This Row],[Date]])&gt;0,TRUE(),FALSE())</f>
        <v>0</v>
      </c>
      <c r="K1164" s="58" t="b">
        <f>IF(COUNTIFS('Player 2 Rounds'!A:A,Player_1[[#This Row],[Tournament]],'Player 2 Rounds'!C:C,Player_1[[#This Row],[Date]],'Player 2 Rounds'!D:D,Player_1[[#This Row],[Division]])&gt;0,TRUE(),FALSE())</f>
        <v>0</v>
      </c>
      <c r="L1164" s="58" t="str">
        <f>RIGHT(Player_1[[#This Row],[Date]],4)</f>
        <v>2022</v>
      </c>
      <c r="M1164" s="58" t="str">
        <f>LEFT(Player_1[[#This Row],[Date]],FIND("-",Player_1[[#This Row],[Date]],1)-1)</f>
        <v>24</v>
      </c>
      <c r="N1164" s="58" t="str">
        <f>MID(Player_1[[#This Row],[Date]],FIND("-",Player_1[[#This Row],[Date]],1)+1,3)</f>
        <v>Feb</v>
      </c>
      <c r="O1164" s="5">
        <f>DATEVALUE(Player_1[[#This Row],[Month]]&amp;" "&amp;Player_1[[#This Row],[Day]]&amp;", "&amp;Player_1[[#This Row],[Year]])</f>
        <v>44616</v>
      </c>
      <c r="P1164" s="58">
        <f>COUNTIFS(A:A,Player_1[[#This Row],[Tournament]],E:E,Player_1[[#This Row],[Round]])</f>
        <v>0</v>
      </c>
      <c r="Q1164" s="58" t="str">
        <f t="shared" si="18"/>
        <v>2022 DGPT - Las Vegas Challenge presented by Innova</v>
      </c>
      <c r="R1164" s="58">
        <f>SUMIFS('Player 2 Rounds'!F:F,'Player 2 Rounds'!Q:Q,Q1164,'Player 2 Rounds'!E:E,E1164)</f>
        <v>0</v>
      </c>
      <c r="S1164" s="58">
        <f>IF(AND(Player_1[[#This Row],[Opponent Score]]&gt;0,Player_1[[#This Row],[Opponent Score]]&gt;Player_1[[#This Row],[Score]],K:K=TRUE())=TRUE(),1,0)</f>
        <v>0</v>
      </c>
    </row>
    <row r="1165" spans="1:19" x14ac:dyDescent="0.25">
      <c r="A1165" s="58" t="s">
        <v>886</v>
      </c>
      <c r="B1165" s="58" t="s">
        <v>9</v>
      </c>
      <c r="C1165" s="58" t="s">
        <v>887</v>
      </c>
      <c r="D1165" s="58" t="s">
        <v>17</v>
      </c>
      <c r="E1165" s="58"/>
      <c r="F1165">
        <v>61</v>
      </c>
      <c r="G1165">
        <v>1028</v>
      </c>
      <c r="H1165" s="58" t="s">
        <v>11</v>
      </c>
      <c r="I1165" s="58" t="s">
        <v>11</v>
      </c>
      <c r="J1165" s="58" t="b">
        <f>IF(COUNTIFS('Player 2 Rounds'!A:A,Player_1[[#This Row],[Tournament]],'Player 2 Rounds'!C:C,Player_1[[#This Row],[Date]])&gt;0,TRUE(),FALSE())</f>
        <v>0</v>
      </c>
      <c r="K1165" s="58" t="b">
        <f>IF(COUNTIFS('Player 2 Rounds'!A:A,Player_1[[#This Row],[Tournament]],'Player 2 Rounds'!C:C,Player_1[[#This Row],[Date]],'Player 2 Rounds'!D:D,Player_1[[#This Row],[Division]])&gt;0,TRUE(),FALSE())</f>
        <v>0</v>
      </c>
      <c r="L1165" s="58" t="str">
        <f>RIGHT(Player_1[[#This Row],[Date]],4)</f>
        <v>2016</v>
      </c>
      <c r="M1165" s="58" t="str">
        <f>LEFT(Player_1[[#This Row],[Date]],FIND("-",Player_1[[#This Row],[Date]],1)-1)</f>
        <v>8</v>
      </c>
      <c r="N1165" s="58" t="str">
        <f>MID(Player_1[[#This Row],[Date]],FIND("-",Player_1[[#This Row],[Date]],1)+1,3)</f>
        <v>Jul</v>
      </c>
      <c r="O1165" s="5">
        <f>DATEVALUE(Player_1[[#This Row],[Month]]&amp;" "&amp;Player_1[[#This Row],[Day]]&amp;", "&amp;Player_1[[#This Row],[Year]])</f>
        <v>42559</v>
      </c>
      <c r="P1165" s="58">
        <f>COUNTIFS(A:A,Player_1[[#This Row],[Tournament]],E:E,Player_1[[#This Row],[Round]])</f>
        <v>0</v>
      </c>
      <c r="Q1165" s="58" t="str">
        <f t="shared" si="18"/>
        <v>2016 Legacy Discs Silver Cup XVI Pro Tour presented by Rollin' Ridge</v>
      </c>
      <c r="R1165" s="58">
        <f>SUMIFS('Player 2 Rounds'!F:F,'Player 2 Rounds'!Q:Q,Q1165,'Player 2 Rounds'!E:E,E1165)</f>
        <v>0</v>
      </c>
      <c r="S1165" s="58">
        <f>IF(AND(Player_1[[#This Row],[Opponent Score]]&gt;0,Player_1[[#This Row],[Opponent Score]]&gt;Player_1[[#This Row],[Score]],K:K=TRUE())=TRUE(),1,0)</f>
        <v>0</v>
      </c>
    </row>
    <row r="1166" spans="1:19" x14ac:dyDescent="0.25">
      <c r="A1166" s="58" t="s">
        <v>764</v>
      </c>
      <c r="B1166" s="58" t="s">
        <v>373</v>
      </c>
      <c r="C1166" s="58" t="s">
        <v>765</v>
      </c>
      <c r="D1166" s="58" t="s">
        <v>17</v>
      </c>
      <c r="E1166" s="58"/>
      <c r="F1166">
        <v>64</v>
      </c>
      <c r="G1166">
        <v>1007</v>
      </c>
      <c r="H1166" s="58" t="s">
        <v>11</v>
      </c>
      <c r="I1166" s="58" t="s">
        <v>11</v>
      </c>
      <c r="J1166" s="58" t="b">
        <f>IF(COUNTIFS('Player 2 Rounds'!A:A,Player_1[[#This Row],[Tournament]],'Player 2 Rounds'!C:C,Player_1[[#This Row],[Date]])&gt;0,TRUE(),FALSE())</f>
        <v>1</v>
      </c>
      <c r="K1166" s="58" t="b">
        <f>IF(COUNTIFS('Player 2 Rounds'!A:A,Player_1[[#This Row],[Tournament]],'Player 2 Rounds'!C:C,Player_1[[#This Row],[Date]],'Player 2 Rounds'!D:D,Player_1[[#This Row],[Division]])&gt;0,TRUE(),FALSE())</f>
        <v>1</v>
      </c>
      <c r="L1166" s="58" t="str">
        <f>RIGHT(Player_1[[#This Row],[Date]],4)</f>
        <v>2018</v>
      </c>
      <c r="M1166" s="58" t="str">
        <f>LEFT(Player_1[[#This Row],[Date]],FIND("-",Player_1[[#This Row],[Date]],1)-1)</f>
        <v>18</v>
      </c>
      <c r="N1166" s="58" t="str">
        <f>MID(Player_1[[#This Row],[Date]],FIND("-",Player_1[[#This Row],[Date]],1)+1,3)</f>
        <v>Oct</v>
      </c>
      <c r="O1166" s="5">
        <f>DATEVALUE(Player_1[[#This Row],[Month]]&amp;" "&amp;Player_1[[#This Row],[Day]]&amp;", "&amp;Player_1[[#This Row],[Year]])</f>
        <v>43391</v>
      </c>
      <c r="P1166" s="58">
        <f>COUNTIFS(A:A,Player_1[[#This Row],[Tournament]],E:E,Player_1[[#This Row],[Round]])</f>
        <v>0</v>
      </c>
      <c r="Q1166" s="58" t="str">
        <f t="shared" si="18"/>
        <v>2018 DGPT Tour Championship hosted by Prodigy</v>
      </c>
      <c r="R1166" s="58">
        <f>SUMIFS('Player 2 Rounds'!F:F,'Player 2 Rounds'!Q:Q,Q1166,'Player 2 Rounds'!E:E,E1166)</f>
        <v>0</v>
      </c>
      <c r="S1166" s="58">
        <f>IF(AND(Player_1[[#This Row],[Opponent Score]]&gt;0,Player_1[[#This Row],[Opponent Score]]&gt;Player_1[[#This Row],[Score]],K:K=TRUE())=TRUE(),1,0)</f>
        <v>0</v>
      </c>
    </row>
    <row r="1167" spans="1:19" x14ac:dyDescent="0.25">
      <c r="A1167" s="58" t="s">
        <v>232</v>
      </c>
      <c r="B1167" s="58" t="s">
        <v>58</v>
      </c>
      <c r="C1167" s="58" t="s">
        <v>233</v>
      </c>
      <c r="D1167" s="58" t="s">
        <v>17</v>
      </c>
      <c r="E1167" s="58"/>
      <c r="F1167">
        <v>51</v>
      </c>
      <c r="G1167">
        <v>1033</v>
      </c>
      <c r="H1167" s="58" t="s">
        <v>11</v>
      </c>
      <c r="I1167" s="58" t="s">
        <v>11</v>
      </c>
      <c r="J1167" s="58" t="b">
        <f>IF(COUNTIFS('Player 2 Rounds'!A:A,Player_1[[#This Row],[Tournament]],'Player 2 Rounds'!C:C,Player_1[[#This Row],[Date]])&gt;0,TRUE(),FALSE())</f>
        <v>1</v>
      </c>
      <c r="K1167" s="58" t="b">
        <f>IF(COUNTIFS('Player 2 Rounds'!A:A,Player_1[[#This Row],[Tournament]],'Player 2 Rounds'!C:C,Player_1[[#This Row],[Date]],'Player 2 Rounds'!D:D,Player_1[[#This Row],[Division]])&gt;0,TRUE(),FALSE())</f>
        <v>1</v>
      </c>
      <c r="L1167" s="58" t="str">
        <f>RIGHT(Player_1[[#This Row],[Date]],4)</f>
        <v>2011</v>
      </c>
      <c r="M1167" s="58" t="str">
        <f>LEFT(Player_1[[#This Row],[Date]],FIND("-",Player_1[[#This Row],[Date]],1)-1)</f>
        <v>27</v>
      </c>
      <c r="N1167" s="58" t="str">
        <f>MID(Player_1[[#This Row],[Date]],FIND("-",Player_1[[#This Row],[Date]],1)+1,3)</f>
        <v>Aug</v>
      </c>
      <c r="O1167" s="5">
        <f>DATEVALUE(Player_1[[#This Row],[Month]]&amp;" "&amp;Player_1[[#This Row],[Day]]&amp;", "&amp;Player_1[[#This Row],[Year]])</f>
        <v>40782</v>
      </c>
      <c r="P1167" s="58">
        <f>COUNTIFS(A:A,Player_1[[#This Row],[Tournament]],E:E,Player_1[[#This Row],[Round]])</f>
        <v>0</v>
      </c>
      <c r="Q1167" s="58" t="str">
        <f t="shared" si="18"/>
        <v>2011 Scholl's Bicycle Center Pittsburgh Flying Disc Open</v>
      </c>
      <c r="R1167" s="58">
        <f>SUMIFS('Player 2 Rounds'!F:F,'Player 2 Rounds'!Q:Q,Q1167,'Player 2 Rounds'!E:E,E1167)</f>
        <v>0</v>
      </c>
      <c r="S1167" s="58">
        <f>IF(AND(Player_1[[#This Row],[Opponent Score]]&gt;0,Player_1[[#This Row],[Opponent Score]]&gt;Player_1[[#This Row],[Score]],K:K=TRUE())=TRUE(),1,0)</f>
        <v>0</v>
      </c>
    </row>
    <row r="1168" spans="1:19" x14ac:dyDescent="0.25">
      <c r="A1168" s="58" t="s">
        <v>232</v>
      </c>
      <c r="B1168" s="58" t="s">
        <v>9</v>
      </c>
      <c r="C1168" s="58" t="s">
        <v>1015</v>
      </c>
      <c r="D1168" s="58" t="s">
        <v>17</v>
      </c>
      <c r="E1168" s="58"/>
      <c r="F1168">
        <v>48</v>
      </c>
      <c r="G1168">
        <v>1035</v>
      </c>
      <c r="H1168" s="58" t="s">
        <v>11</v>
      </c>
      <c r="I1168" s="58" t="s">
        <v>11</v>
      </c>
      <c r="J1168" s="58" t="b">
        <f>IF(COUNTIFS('Player 2 Rounds'!A:A,Player_1[[#This Row],[Tournament]],'Player 2 Rounds'!C:C,Player_1[[#This Row],[Date]])&gt;0,TRUE(),FALSE())</f>
        <v>0</v>
      </c>
      <c r="K1168" s="58" t="b">
        <f>IF(COUNTIFS('Player 2 Rounds'!A:A,Player_1[[#This Row],[Tournament]],'Player 2 Rounds'!C:C,Player_1[[#This Row],[Date]],'Player 2 Rounds'!D:D,Player_1[[#This Row],[Division]])&gt;0,TRUE(),FALSE())</f>
        <v>0</v>
      </c>
      <c r="L1168" s="58" t="str">
        <f>RIGHT(Player_1[[#This Row],[Date]],4)</f>
        <v>2010</v>
      </c>
      <c r="M1168" s="58" t="str">
        <f>LEFT(Player_1[[#This Row],[Date]],FIND("-",Player_1[[#This Row],[Date]],1)-1)</f>
        <v>7</v>
      </c>
      <c r="N1168" s="58" t="str">
        <f>MID(Player_1[[#This Row],[Date]],FIND("-",Player_1[[#This Row],[Date]],1)+1,3)</f>
        <v>Aug</v>
      </c>
      <c r="O1168" s="5">
        <f>DATEVALUE(Player_1[[#This Row],[Month]]&amp;" "&amp;Player_1[[#This Row],[Day]]&amp;", "&amp;Player_1[[#This Row],[Year]])</f>
        <v>40397</v>
      </c>
      <c r="P1168" s="58">
        <f>COUNTIFS(A:A,Player_1[[#This Row],[Tournament]],E:E,Player_1[[#This Row],[Round]])</f>
        <v>0</v>
      </c>
      <c r="Q1168" s="58" t="str">
        <f t="shared" si="18"/>
        <v>2010 Scholl's Bicycle Center Pittsburgh Flying Disc Open</v>
      </c>
      <c r="R1168" s="58">
        <f>SUMIFS('Player 2 Rounds'!F:F,'Player 2 Rounds'!Q:Q,Q1168,'Player 2 Rounds'!E:E,E1168)</f>
        <v>0</v>
      </c>
      <c r="S1168" s="58">
        <f>IF(AND(Player_1[[#This Row],[Opponent Score]]&gt;0,Player_1[[#This Row],[Opponent Score]]&gt;Player_1[[#This Row],[Score]],K:K=TRUE())=TRUE(),1,0)</f>
        <v>0</v>
      </c>
    </row>
    <row r="1169" spans="1:19" x14ac:dyDescent="0.25">
      <c r="A1169" s="58" t="s">
        <v>389</v>
      </c>
      <c r="B1169" s="58" t="s">
        <v>58</v>
      </c>
      <c r="C1169" s="58" t="s">
        <v>424</v>
      </c>
      <c r="D1169" s="58" t="s">
        <v>17</v>
      </c>
      <c r="E1169" s="58"/>
      <c r="F1169">
        <v>53</v>
      </c>
      <c r="G1169">
        <v>1060</v>
      </c>
      <c r="H1169" s="58" t="s">
        <v>11</v>
      </c>
      <c r="I1169" s="58" t="s">
        <v>11</v>
      </c>
      <c r="J1169" s="58" t="b">
        <f>IF(COUNTIFS('Player 2 Rounds'!A:A,Player_1[[#This Row],[Tournament]],'Player 2 Rounds'!C:C,Player_1[[#This Row],[Date]])&gt;0,TRUE(),FALSE())</f>
        <v>1</v>
      </c>
      <c r="K1169" s="58" t="b">
        <f>IF(COUNTIFS('Player 2 Rounds'!A:A,Player_1[[#This Row],[Tournament]],'Player 2 Rounds'!C:C,Player_1[[#This Row],[Date]],'Player 2 Rounds'!D:D,Player_1[[#This Row],[Division]])&gt;0,TRUE(),FALSE())</f>
        <v>1</v>
      </c>
      <c r="L1169" s="58" t="str">
        <f>RIGHT(Player_1[[#This Row],[Date]],4)</f>
        <v>2014</v>
      </c>
      <c r="M1169" s="58" t="str">
        <f>LEFT(Player_1[[#This Row],[Date]],FIND("-",Player_1[[#This Row],[Date]],1)-1)</f>
        <v>3</v>
      </c>
      <c r="N1169" s="58" t="str">
        <f>MID(Player_1[[#This Row],[Date]],FIND("-",Player_1[[#This Row],[Date]],1)+1,3)</f>
        <v>Jul</v>
      </c>
      <c r="O1169" s="5">
        <f>DATEVALUE(Player_1[[#This Row],[Month]]&amp;" "&amp;Player_1[[#This Row],[Day]]&amp;", "&amp;Player_1[[#This Row],[Year]])</f>
        <v>41823</v>
      </c>
      <c r="P1169" s="58">
        <f>COUNTIFS(A:A,Player_1[[#This Row],[Tournament]],E:E,Player_1[[#This Row],[Round]])</f>
        <v>0</v>
      </c>
      <c r="Q1169" s="58" t="str">
        <f t="shared" si="18"/>
        <v>2014 Vibram presents the Maple Hill Open</v>
      </c>
      <c r="R1169" s="58">
        <f>SUMIFS('Player 2 Rounds'!F:F,'Player 2 Rounds'!Q:Q,Q1169,'Player 2 Rounds'!E:E,E1169)</f>
        <v>0</v>
      </c>
      <c r="S1169" s="58">
        <f>IF(AND(Player_1[[#This Row],[Opponent Score]]&gt;0,Player_1[[#This Row],[Opponent Score]]&gt;Player_1[[#This Row],[Score]],K:K=TRUE())=TRUE(),1,0)</f>
        <v>0</v>
      </c>
    </row>
    <row r="1170" spans="1:19" x14ac:dyDescent="0.25">
      <c r="A1170" s="58" t="s">
        <v>362</v>
      </c>
      <c r="B1170" s="58" t="s">
        <v>9</v>
      </c>
      <c r="C1170" s="58" t="s">
        <v>363</v>
      </c>
      <c r="D1170" s="58" t="s">
        <v>17</v>
      </c>
      <c r="E1170" s="58"/>
      <c r="F1170">
        <v>53</v>
      </c>
      <c r="G1170">
        <v>1066</v>
      </c>
      <c r="H1170" s="58" t="s">
        <v>11</v>
      </c>
      <c r="I1170" s="58" t="s">
        <v>11</v>
      </c>
      <c r="J1170" s="58" t="b">
        <f>IF(COUNTIFS('Player 2 Rounds'!A:A,Player_1[[#This Row],[Tournament]],'Player 2 Rounds'!C:C,Player_1[[#This Row],[Date]])&gt;0,TRUE(),FALSE())</f>
        <v>1</v>
      </c>
      <c r="K1170" s="58" t="b">
        <f>IF(COUNTIFS('Player 2 Rounds'!A:A,Player_1[[#This Row],[Tournament]],'Player 2 Rounds'!C:C,Player_1[[#This Row],[Date]],'Player 2 Rounds'!D:D,Player_1[[#This Row],[Division]])&gt;0,TRUE(),FALSE())</f>
        <v>1</v>
      </c>
      <c r="L1170" s="58" t="str">
        <f>RIGHT(Player_1[[#This Row],[Date]],4)</f>
        <v>2018</v>
      </c>
      <c r="M1170" s="58" t="str">
        <f>LEFT(Player_1[[#This Row],[Date]],FIND("-",Player_1[[#This Row],[Date]],1)-1)</f>
        <v>9</v>
      </c>
      <c r="N1170" s="58" t="str">
        <f>MID(Player_1[[#This Row],[Date]],FIND("-",Player_1[[#This Row],[Date]],1)+1,3)</f>
        <v>Aug</v>
      </c>
      <c r="O1170" s="5">
        <f>DATEVALUE(Player_1[[#This Row],[Month]]&amp;" "&amp;Player_1[[#This Row],[Day]]&amp;", "&amp;Player_1[[#This Row],[Year]])</f>
        <v>43321</v>
      </c>
      <c r="P1170" s="58">
        <f>COUNTIFS(A:A,Player_1[[#This Row],[Tournament]],E:E,Player_1[[#This Row],[Round]])</f>
        <v>0</v>
      </c>
      <c r="Q1170" s="58" t="str">
        <f t="shared" si="18"/>
        <v>2018 DGPT - Discraft Ledgestone Insurance Open</v>
      </c>
      <c r="R1170" s="58">
        <f>SUMIFS('Player 2 Rounds'!F:F,'Player 2 Rounds'!Q:Q,Q1170,'Player 2 Rounds'!E:E,E1170)</f>
        <v>0</v>
      </c>
      <c r="S1170" s="58">
        <f>IF(AND(Player_1[[#This Row],[Opponent Score]]&gt;0,Player_1[[#This Row],[Opponent Score]]&gt;Player_1[[#This Row],[Score]],K:K=TRUE())=TRUE(),1,0)</f>
        <v>0</v>
      </c>
    </row>
    <row r="1171" spans="1:19" x14ac:dyDescent="0.25">
      <c r="A1171" s="58" t="s">
        <v>86</v>
      </c>
      <c r="B1171" s="58" t="s">
        <v>13</v>
      </c>
      <c r="C1171" s="58" t="s">
        <v>391</v>
      </c>
      <c r="D1171" s="58" t="s">
        <v>17</v>
      </c>
      <c r="E1171" s="58"/>
      <c r="F1171">
        <v>59</v>
      </c>
      <c r="G1171">
        <v>1043</v>
      </c>
      <c r="H1171" s="58" t="s">
        <v>11</v>
      </c>
      <c r="I1171" s="58" t="s">
        <v>11</v>
      </c>
      <c r="J1171" s="58" t="b">
        <f>IF(COUNTIFS('Player 2 Rounds'!A:A,Player_1[[#This Row],[Tournament]],'Player 2 Rounds'!C:C,Player_1[[#This Row],[Date]])&gt;0,TRUE(),FALSE())</f>
        <v>1</v>
      </c>
      <c r="K1171" s="58" t="b">
        <f>IF(COUNTIFS('Player 2 Rounds'!A:A,Player_1[[#This Row],[Tournament]],'Player 2 Rounds'!C:C,Player_1[[#This Row],[Date]],'Player 2 Rounds'!D:D,Player_1[[#This Row],[Division]])&gt;0,TRUE(),FALSE())</f>
        <v>1</v>
      </c>
      <c r="L1171" s="58" t="str">
        <f>RIGHT(Player_1[[#This Row],[Date]],4)</f>
        <v>2013</v>
      </c>
      <c r="M1171" s="58" t="str">
        <f>LEFT(Player_1[[#This Row],[Date]],FIND("-",Player_1[[#This Row],[Date]],1)-1)</f>
        <v>18</v>
      </c>
      <c r="N1171" s="58" t="str">
        <f>MID(Player_1[[#This Row],[Date]],FIND("-",Player_1[[#This Row],[Date]],1)+1,3)</f>
        <v>Jul</v>
      </c>
      <c r="O1171" s="5">
        <f>DATEVALUE(Player_1[[#This Row],[Month]]&amp;" "&amp;Player_1[[#This Row],[Day]]&amp;", "&amp;Player_1[[#This Row],[Year]])</f>
        <v>41473</v>
      </c>
      <c r="P1171" s="58">
        <f>COUNTIFS(A:A,Player_1[[#This Row],[Tournament]],E:E,Player_1[[#This Row],[Round]])</f>
        <v>0</v>
      </c>
      <c r="Q1171" s="58" t="str">
        <f t="shared" si="18"/>
        <v>2013 European Open</v>
      </c>
      <c r="R1171" s="58">
        <f>SUMIFS('Player 2 Rounds'!F:F,'Player 2 Rounds'!Q:Q,Q1171,'Player 2 Rounds'!E:E,E1171)</f>
        <v>0</v>
      </c>
      <c r="S1171" s="58">
        <f>IF(AND(Player_1[[#This Row],[Opponent Score]]&gt;0,Player_1[[#This Row],[Opponent Score]]&gt;Player_1[[#This Row],[Score]],K:K=TRUE())=TRUE(),1,0)</f>
        <v>0</v>
      </c>
    </row>
    <row r="1172" spans="1:19" x14ac:dyDescent="0.25">
      <c r="A1172" s="58" t="s">
        <v>562</v>
      </c>
      <c r="B1172" s="58" t="s">
        <v>58</v>
      </c>
      <c r="C1172" s="58" t="s">
        <v>563</v>
      </c>
      <c r="D1172" s="58" t="s">
        <v>17</v>
      </c>
      <c r="E1172" s="58"/>
      <c r="F1172">
        <v>54</v>
      </c>
      <c r="G1172">
        <v>1072</v>
      </c>
      <c r="H1172" s="58" t="s">
        <v>11</v>
      </c>
      <c r="I1172" s="58" t="s">
        <v>11</v>
      </c>
      <c r="J1172" s="58" t="b">
        <f>IF(COUNTIFS('Player 2 Rounds'!A:A,Player_1[[#This Row],[Tournament]],'Player 2 Rounds'!C:C,Player_1[[#This Row],[Date]])&gt;0,TRUE(),FALSE())</f>
        <v>1</v>
      </c>
      <c r="K1172" s="58" t="b">
        <f>IF(COUNTIFS('Player 2 Rounds'!A:A,Player_1[[#This Row],[Tournament]],'Player 2 Rounds'!C:C,Player_1[[#This Row],[Date]],'Player 2 Rounds'!D:D,Player_1[[#This Row],[Division]])&gt;0,TRUE(),FALSE())</f>
        <v>1</v>
      </c>
      <c r="L1172" s="58" t="str">
        <f>RIGHT(Player_1[[#This Row],[Date]],4)</f>
        <v>2021</v>
      </c>
      <c r="M1172" s="58" t="str">
        <f>LEFT(Player_1[[#This Row],[Date]],FIND("-",Player_1[[#This Row],[Date]],1)-1)</f>
        <v>9</v>
      </c>
      <c r="N1172" s="58" t="str">
        <f>MID(Player_1[[#This Row],[Date]],FIND("-",Player_1[[#This Row],[Date]],1)+1,3)</f>
        <v>Sep</v>
      </c>
      <c r="O1172" s="5">
        <f>DATEVALUE(Player_1[[#This Row],[Month]]&amp;" "&amp;Player_1[[#This Row],[Day]]&amp;", "&amp;Player_1[[#This Row],[Year]])</f>
        <v>44448</v>
      </c>
      <c r="P1172" s="58">
        <f>COUNTIFS(A:A,Player_1[[#This Row],[Tournament]],E:E,Player_1[[#This Row],[Round]])</f>
        <v>0</v>
      </c>
      <c r="Q1172" s="58" t="str">
        <f t="shared" si="18"/>
        <v>2021 DGPT - Discraft's Green Mountain Championship presented by Upper Park Disc Golf</v>
      </c>
      <c r="R1172" s="58">
        <f>SUMIFS('Player 2 Rounds'!F:F,'Player 2 Rounds'!Q:Q,Q1172,'Player 2 Rounds'!E:E,E1172)</f>
        <v>0</v>
      </c>
      <c r="S1172" s="58">
        <f>IF(AND(Player_1[[#This Row],[Opponent Score]]&gt;0,Player_1[[#This Row],[Opponent Score]]&gt;Player_1[[#This Row],[Score]],K:K=TRUE())=TRUE(),1,0)</f>
        <v>0</v>
      </c>
    </row>
    <row r="1173" spans="1:19" x14ac:dyDescent="0.25">
      <c r="A1173" s="58" t="s">
        <v>200</v>
      </c>
      <c r="B1173" s="58" t="s">
        <v>58</v>
      </c>
      <c r="C1173" s="58" t="s">
        <v>1011</v>
      </c>
      <c r="D1173" s="58" t="s">
        <v>17</v>
      </c>
      <c r="E1173" s="58"/>
      <c r="F1173">
        <v>64</v>
      </c>
      <c r="G1173">
        <v>983</v>
      </c>
      <c r="H1173" s="58" t="s">
        <v>11</v>
      </c>
      <c r="I1173" s="58" t="s">
        <v>11</v>
      </c>
      <c r="J1173" s="58" t="b">
        <f>IF(COUNTIFS('Player 2 Rounds'!A:A,Player_1[[#This Row],[Tournament]],'Player 2 Rounds'!C:C,Player_1[[#This Row],[Date]])&gt;0,TRUE(),FALSE())</f>
        <v>0</v>
      </c>
      <c r="K1173" s="58" t="b">
        <f>IF(COUNTIFS('Player 2 Rounds'!A:A,Player_1[[#This Row],[Tournament]],'Player 2 Rounds'!C:C,Player_1[[#This Row],[Date]],'Player 2 Rounds'!D:D,Player_1[[#This Row],[Division]])&gt;0,TRUE(),FALSE())</f>
        <v>0</v>
      </c>
      <c r="L1173" s="58" t="str">
        <f>RIGHT(Player_1[[#This Row],[Date]],4)</f>
        <v>2010</v>
      </c>
      <c r="M1173" s="58" t="str">
        <f>LEFT(Player_1[[#This Row],[Date]],FIND("-",Player_1[[#This Row],[Date]],1)-1)</f>
        <v>13</v>
      </c>
      <c r="N1173" s="58" t="str">
        <f>MID(Player_1[[#This Row],[Date]],FIND("-",Player_1[[#This Row],[Date]],1)+1,3)</f>
        <v>Aug</v>
      </c>
      <c r="O1173" s="5">
        <f>DATEVALUE(Player_1[[#This Row],[Month]]&amp;" "&amp;Player_1[[#This Row],[Day]]&amp;", "&amp;Player_1[[#This Row],[Year]])</f>
        <v>40403</v>
      </c>
      <c r="P1173" s="58">
        <f>COUNTIFS(A:A,Player_1[[#This Row],[Tournament]],E:E,Player_1[[#This Row],[Round]])</f>
        <v>0</v>
      </c>
      <c r="Q1173" s="58" t="str">
        <f t="shared" si="18"/>
        <v>2010 Vibram Open at Maple Hill</v>
      </c>
      <c r="R1173" s="58">
        <f>SUMIFS('Player 2 Rounds'!F:F,'Player 2 Rounds'!Q:Q,Q1173,'Player 2 Rounds'!E:E,E1173)</f>
        <v>0</v>
      </c>
      <c r="S1173" s="58">
        <f>IF(AND(Player_1[[#This Row],[Opponent Score]]&gt;0,Player_1[[#This Row],[Opponent Score]]&gt;Player_1[[#This Row],[Score]],K:K=TRUE())=TRUE(),1,0)</f>
        <v>0</v>
      </c>
    </row>
    <row r="1174" spans="1:19" x14ac:dyDescent="0.25">
      <c r="A1174" s="58" t="s">
        <v>389</v>
      </c>
      <c r="B1174" s="58" t="s">
        <v>58</v>
      </c>
      <c r="C1174" s="58" t="s">
        <v>390</v>
      </c>
      <c r="D1174" s="58" t="s">
        <v>17</v>
      </c>
      <c r="E1174" s="58"/>
      <c r="F1174">
        <v>57</v>
      </c>
      <c r="G1174">
        <v>1030</v>
      </c>
      <c r="H1174" s="58" t="s">
        <v>11</v>
      </c>
      <c r="I1174" s="58" t="s">
        <v>11</v>
      </c>
      <c r="J1174" s="58" t="b">
        <f>IF(COUNTIFS('Player 2 Rounds'!A:A,Player_1[[#This Row],[Tournament]],'Player 2 Rounds'!C:C,Player_1[[#This Row],[Date]])&gt;0,TRUE(),FALSE())</f>
        <v>1</v>
      </c>
      <c r="K1174" s="58" t="b">
        <f>IF(COUNTIFS('Player 2 Rounds'!A:A,Player_1[[#This Row],[Tournament]],'Player 2 Rounds'!C:C,Player_1[[#This Row],[Date]],'Player 2 Rounds'!D:D,Player_1[[#This Row],[Division]])&gt;0,TRUE(),FALSE())</f>
        <v>1</v>
      </c>
      <c r="L1174" s="58" t="str">
        <f>RIGHT(Player_1[[#This Row],[Date]],4)</f>
        <v>2015</v>
      </c>
      <c r="M1174" s="58" t="str">
        <f>LEFT(Player_1[[#This Row],[Date]],FIND("-",Player_1[[#This Row],[Date]],1)-1)</f>
        <v>25</v>
      </c>
      <c r="N1174" s="58" t="str">
        <f>MID(Player_1[[#This Row],[Date]],FIND("-",Player_1[[#This Row],[Date]],1)+1,3)</f>
        <v>Jun</v>
      </c>
      <c r="O1174" s="5">
        <f>DATEVALUE(Player_1[[#This Row],[Month]]&amp;" "&amp;Player_1[[#This Row],[Day]]&amp;", "&amp;Player_1[[#This Row],[Year]])</f>
        <v>42180</v>
      </c>
      <c r="P1174" s="58">
        <f>COUNTIFS(A:A,Player_1[[#This Row],[Tournament]],E:E,Player_1[[#This Row],[Round]])</f>
        <v>0</v>
      </c>
      <c r="Q1174" s="58" t="str">
        <f t="shared" si="18"/>
        <v>2015 Vibram presents the Maple Hill Open</v>
      </c>
      <c r="R1174" s="58">
        <f>SUMIFS('Player 2 Rounds'!F:F,'Player 2 Rounds'!Q:Q,Q1174,'Player 2 Rounds'!E:E,E1174)</f>
        <v>0</v>
      </c>
      <c r="S1174" s="58">
        <f>IF(AND(Player_1[[#This Row],[Opponent Score]]&gt;0,Player_1[[#This Row],[Opponent Score]]&gt;Player_1[[#This Row],[Score]],K:K=TRUE())=TRUE(),1,0)</f>
        <v>0</v>
      </c>
    </row>
    <row r="1175" spans="1:19" x14ac:dyDescent="0.25">
      <c r="A1175" s="58" t="s">
        <v>240</v>
      </c>
      <c r="B1175" s="58" t="s">
        <v>9</v>
      </c>
      <c r="C1175" s="58" t="s">
        <v>241</v>
      </c>
      <c r="D1175" s="58" t="s">
        <v>17</v>
      </c>
      <c r="E1175" s="58"/>
      <c r="F1175">
        <v>59</v>
      </c>
      <c r="G1175">
        <v>1033</v>
      </c>
      <c r="H1175" s="58" t="s">
        <v>11</v>
      </c>
      <c r="I1175" s="58" t="s">
        <v>11</v>
      </c>
      <c r="J1175" s="58" t="b">
        <f>IF(COUNTIFS('Player 2 Rounds'!A:A,Player_1[[#This Row],[Tournament]],'Player 2 Rounds'!C:C,Player_1[[#This Row],[Date]])&gt;0,TRUE(),FALSE())</f>
        <v>1</v>
      </c>
      <c r="K1175" s="58" t="b">
        <f>IF(COUNTIFS('Player 2 Rounds'!A:A,Player_1[[#This Row],[Tournament]],'Player 2 Rounds'!C:C,Player_1[[#This Row],[Date]],'Player 2 Rounds'!D:D,Player_1[[#This Row],[Division]])&gt;0,TRUE(),FALSE())</f>
        <v>1</v>
      </c>
      <c r="L1175" s="58" t="str">
        <f>RIGHT(Player_1[[#This Row],[Date]],4)</f>
        <v>2017</v>
      </c>
      <c r="M1175" s="58" t="str">
        <f>LEFT(Player_1[[#This Row],[Date]],FIND("-",Player_1[[#This Row],[Date]],1)-1)</f>
        <v>3</v>
      </c>
      <c r="N1175" s="58" t="str">
        <f>MID(Player_1[[#This Row],[Date]],FIND("-",Player_1[[#This Row],[Date]],1)+1,3)</f>
        <v>Aug</v>
      </c>
      <c r="O1175" s="5">
        <f>DATEVALUE(Player_1[[#This Row],[Month]]&amp;" "&amp;Player_1[[#This Row],[Day]]&amp;", "&amp;Player_1[[#This Row],[Year]])</f>
        <v>42950</v>
      </c>
      <c r="P1175" s="58">
        <f>COUNTIFS(A:A,Player_1[[#This Row],[Tournament]],E:E,Player_1[[#This Row],[Round]])</f>
        <v>0</v>
      </c>
      <c r="Q1175" s="58" t="str">
        <f t="shared" si="18"/>
        <v>2017 Ledgestone Insurance Open presented by Discraft</v>
      </c>
      <c r="R1175" s="58">
        <f>SUMIFS('Player 2 Rounds'!F:F,'Player 2 Rounds'!Q:Q,Q1175,'Player 2 Rounds'!E:E,E1175)</f>
        <v>0</v>
      </c>
      <c r="S1175" s="58">
        <f>IF(AND(Player_1[[#This Row],[Opponent Score]]&gt;0,Player_1[[#This Row],[Opponent Score]]&gt;Player_1[[#This Row],[Score]],K:K=TRUE())=TRUE(),1,0)</f>
        <v>0</v>
      </c>
    </row>
    <row r="1176" spans="1:19" x14ac:dyDescent="0.25">
      <c r="A1176" s="58" t="s">
        <v>401</v>
      </c>
      <c r="B1176" s="58" t="s">
        <v>58</v>
      </c>
      <c r="C1176" s="58" t="s">
        <v>490</v>
      </c>
      <c r="D1176" s="58" t="s">
        <v>17</v>
      </c>
      <c r="E1176" s="58"/>
      <c r="F1176">
        <v>59</v>
      </c>
      <c r="G1176">
        <v>1024</v>
      </c>
      <c r="H1176" s="58" t="s">
        <v>11</v>
      </c>
      <c r="I1176" s="58" t="s">
        <v>11</v>
      </c>
      <c r="J1176" s="58" t="b">
        <f>IF(COUNTIFS('Player 2 Rounds'!A:A,Player_1[[#This Row],[Tournament]],'Player 2 Rounds'!C:C,Player_1[[#This Row],[Date]])&gt;0,TRUE(),FALSE())</f>
        <v>1</v>
      </c>
      <c r="K1176" s="58" t="b">
        <f>IF(COUNTIFS('Player 2 Rounds'!A:A,Player_1[[#This Row],[Tournament]],'Player 2 Rounds'!C:C,Player_1[[#This Row],[Date]],'Player 2 Rounds'!D:D,Player_1[[#This Row],[Division]])&gt;0,TRUE(),FALSE())</f>
        <v>1</v>
      </c>
      <c r="L1176" s="58" t="str">
        <f>RIGHT(Player_1[[#This Row],[Date]],4)</f>
        <v>2012</v>
      </c>
      <c r="M1176" s="58" t="str">
        <f>LEFT(Player_1[[#This Row],[Date]],FIND("-",Player_1[[#This Row],[Date]],1)-1)</f>
        <v>16</v>
      </c>
      <c r="N1176" s="58" t="str">
        <f>MID(Player_1[[#This Row],[Date]],FIND("-",Player_1[[#This Row],[Date]],1)+1,3)</f>
        <v>Aug</v>
      </c>
      <c r="O1176" s="5">
        <f>DATEVALUE(Player_1[[#This Row],[Month]]&amp;" "&amp;Player_1[[#This Row],[Day]]&amp;", "&amp;Player_1[[#This Row],[Year]])</f>
        <v>41137</v>
      </c>
      <c r="P1176" s="58">
        <f>COUNTIFS(A:A,Player_1[[#This Row],[Tournament]],E:E,Player_1[[#This Row],[Round]])</f>
        <v>0</v>
      </c>
      <c r="Q1176" s="58" t="str">
        <f t="shared" si="18"/>
        <v>2012 Vibram Open</v>
      </c>
      <c r="R1176" s="58">
        <f>SUMIFS('Player 2 Rounds'!F:F,'Player 2 Rounds'!Q:Q,Q1176,'Player 2 Rounds'!E:E,E1176)</f>
        <v>0</v>
      </c>
      <c r="S1176" s="58">
        <f>IF(AND(Player_1[[#This Row],[Opponent Score]]&gt;0,Player_1[[#This Row],[Opponent Score]]&gt;Player_1[[#This Row],[Score]],K:K=TRUE())=TRUE(),1,0)</f>
        <v>0</v>
      </c>
    </row>
    <row r="1177" spans="1:19" x14ac:dyDescent="0.25">
      <c r="A1177" s="58" t="s">
        <v>462</v>
      </c>
      <c r="B1177" s="58" t="s">
        <v>58</v>
      </c>
      <c r="C1177" s="58" t="s">
        <v>463</v>
      </c>
      <c r="D1177" s="58" t="s">
        <v>17</v>
      </c>
      <c r="E1177" s="58"/>
      <c r="F1177">
        <v>52</v>
      </c>
      <c r="G1177">
        <v>1062</v>
      </c>
      <c r="H1177" s="58" t="s">
        <v>11</v>
      </c>
      <c r="I1177" s="58" t="s">
        <v>11</v>
      </c>
      <c r="J1177" s="58" t="b">
        <f>IF(COUNTIFS('Player 2 Rounds'!A:A,Player_1[[#This Row],[Tournament]],'Player 2 Rounds'!C:C,Player_1[[#This Row],[Date]])&gt;0,TRUE(),FALSE())</f>
        <v>1</v>
      </c>
      <c r="K1177" s="58" t="b">
        <f>IF(COUNTIFS('Player 2 Rounds'!A:A,Player_1[[#This Row],[Tournament]],'Player 2 Rounds'!C:C,Player_1[[#This Row],[Date]],'Player 2 Rounds'!D:D,Player_1[[#This Row],[Division]])&gt;0,TRUE(),FALSE())</f>
        <v>1</v>
      </c>
      <c r="L1177" s="58" t="str">
        <f>RIGHT(Player_1[[#This Row],[Date]],4)</f>
        <v>2016</v>
      </c>
      <c r="M1177" s="58" t="str">
        <f>LEFT(Player_1[[#This Row],[Date]],FIND("-",Player_1[[#This Row],[Date]],1)-1)</f>
        <v>23</v>
      </c>
      <c r="N1177" s="58" t="str">
        <f>MID(Player_1[[#This Row],[Date]],FIND("-",Player_1[[#This Row],[Date]],1)+1,3)</f>
        <v>Jun</v>
      </c>
      <c r="O1177" s="5">
        <f>DATEVALUE(Player_1[[#This Row],[Month]]&amp;" "&amp;Player_1[[#This Row],[Day]]&amp;", "&amp;Player_1[[#This Row],[Year]])</f>
        <v>42544</v>
      </c>
      <c r="P1177" s="58">
        <f>COUNTIFS(A:A,Player_1[[#This Row],[Tournament]],E:E,Player_1[[#This Row],[Round]])</f>
        <v>0</v>
      </c>
      <c r="Q1177" s="58" t="str">
        <f t="shared" si="18"/>
        <v>2016 The Vibram Open</v>
      </c>
      <c r="R1177" s="58">
        <f>SUMIFS('Player 2 Rounds'!F:F,'Player 2 Rounds'!Q:Q,Q1177,'Player 2 Rounds'!E:E,E1177)</f>
        <v>0</v>
      </c>
      <c r="S1177" s="58">
        <f>IF(AND(Player_1[[#This Row],[Opponent Score]]&gt;0,Player_1[[#This Row],[Opponent Score]]&gt;Player_1[[#This Row],[Score]],K:K=TRUE())=TRUE(),1,0)</f>
        <v>0</v>
      </c>
    </row>
    <row r="1178" spans="1:19" x14ac:dyDescent="0.25">
      <c r="A1178" s="58" t="s">
        <v>673</v>
      </c>
      <c r="B1178" s="58" t="s">
        <v>58</v>
      </c>
      <c r="C1178" s="58" t="s">
        <v>674</v>
      </c>
      <c r="D1178" s="58" t="s">
        <v>17</v>
      </c>
      <c r="E1178" s="58"/>
      <c r="F1178">
        <v>56</v>
      </c>
      <c r="G1178">
        <v>1048</v>
      </c>
      <c r="H1178" s="58" t="s">
        <v>10</v>
      </c>
      <c r="I1178" s="58" t="s">
        <v>10</v>
      </c>
      <c r="J1178" s="58" t="b">
        <f>IF(COUNTIFS('Player 2 Rounds'!A:A,Player_1[[#This Row],[Tournament]],'Player 2 Rounds'!C:C,Player_1[[#This Row],[Date]])&gt;0,TRUE(),FALSE())</f>
        <v>1</v>
      </c>
      <c r="K1178" s="58" t="b">
        <f>IF(COUNTIFS('Player 2 Rounds'!A:A,Player_1[[#This Row],[Tournament]],'Player 2 Rounds'!C:C,Player_1[[#This Row],[Date]],'Player 2 Rounds'!D:D,Player_1[[#This Row],[Division]])&gt;0,TRUE(),FALSE())</f>
        <v>1</v>
      </c>
      <c r="L1178" s="58" t="str">
        <f>RIGHT(Player_1[[#This Row],[Date]],4)</f>
        <v>2021</v>
      </c>
      <c r="M1178" s="58" t="str">
        <f>LEFT(Player_1[[#This Row],[Date]],FIND("-",Player_1[[#This Row],[Date]],1)-1)</f>
        <v>23</v>
      </c>
      <c r="N1178" s="58" t="str">
        <f>MID(Player_1[[#This Row],[Date]],FIND("-",Player_1[[#This Row],[Date]],1)+1,3)</f>
        <v>Sep</v>
      </c>
      <c r="O1178" s="5">
        <f>DATEVALUE(Player_1[[#This Row],[Month]]&amp;" "&amp;Player_1[[#This Row],[Day]]&amp;", "&amp;Player_1[[#This Row],[Year]])</f>
        <v>44462</v>
      </c>
      <c r="P1178" s="58">
        <f>COUNTIFS(A:A,Player_1[[#This Row],[Tournament]],E:E,Player_1[[#This Row],[Round]])</f>
        <v>0</v>
      </c>
      <c r="Q1178" s="58" t="str">
        <f t="shared" si="18"/>
        <v>2021 Music City Open Presented by Dynamic Discs - NT Finale</v>
      </c>
      <c r="R1178" s="58">
        <f>SUMIFS('Player 2 Rounds'!F:F,'Player 2 Rounds'!Q:Q,Q1178,'Player 2 Rounds'!E:E,E1178)</f>
        <v>0</v>
      </c>
      <c r="S1178" s="58">
        <f>IF(AND(Player_1[[#This Row],[Opponent Score]]&gt;0,Player_1[[#This Row],[Opponent Score]]&gt;Player_1[[#This Row],[Score]],K:K=TRUE())=TRUE(),1,0)</f>
        <v>0</v>
      </c>
    </row>
    <row r="1179" spans="1:19" x14ac:dyDescent="0.25">
      <c r="A1179" s="58" t="s">
        <v>179</v>
      </c>
      <c r="B1179" s="58" t="s">
        <v>13</v>
      </c>
      <c r="C1179" s="58" t="s">
        <v>180</v>
      </c>
      <c r="D1179" s="58" t="s">
        <v>17</v>
      </c>
      <c r="E1179" s="58"/>
      <c r="F1179">
        <v>57</v>
      </c>
      <c r="G1179">
        <v>1061</v>
      </c>
      <c r="H1179" s="58" t="s">
        <v>11</v>
      </c>
      <c r="I1179" s="58" t="s">
        <v>11</v>
      </c>
      <c r="J1179" s="58" t="b">
        <f>IF(COUNTIFS('Player 2 Rounds'!A:A,Player_1[[#This Row],[Tournament]],'Player 2 Rounds'!C:C,Player_1[[#This Row],[Date]])&gt;0,TRUE(),FALSE())</f>
        <v>1</v>
      </c>
      <c r="K1179" s="58" t="b">
        <f>IF(COUNTIFS('Player 2 Rounds'!A:A,Player_1[[#This Row],[Tournament]],'Player 2 Rounds'!C:C,Player_1[[#This Row],[Date]],'Player 2 Rounds'!D:D,Player_1[[#This Row],[Division]])&gt;0,TRUE(),FALSE())</f>
        <v>1</v>
      </c>
      <c r="L1179" s="58" t="str">
        <f>RIGHT(Player_1[[#This Row],[Date]],4)</f>
        <v>2014</v>
      </c>
      <c r="M1179" s="58" t="str">
        <f>LEFT(Player_1[[#This Row],[Date]],FIND("-",Player_1[[#This Row],[Date]],1)-1)</f>
        <v>12</v>
      </c>
      <c r="N1179" s="58" t="str">
        <f>MID(Player_1[[#This Row],[Date]],FIND("-",Player_1[[#This Row],[Date]],1)+1,3)</f>
        <v>Aug</v>
      </c>
      <c r="O1179" s="5">
        <f>DATEVALUE(Player_1[[#This Row],[Month]]&amp;" "&amp;Player_1[[#This Row],[Day]]&amp;", "&amp;Player_1[[#This Row],[Year]])</f>
        <v>41863</v>
      </c>
      <c r="P1179" s="58">
        <f>COUNTIFS(A:A,Player_1[[#This Row],[Tournament]],E:E,Player_1[[#This Row],[Round]])</f>
        <v>0</v>
      </c>
      <c r="Q1179" s="58" t="str">
        <f t="shared" si="18"/>
        <v>2014 PDGA Professional Disc Golf World Championships</v>
      </c>
      <c r="R1179" s="58">
        <f>SUMIFS('Player 2 Rounds'!F:F,'Player 2 Rounds'!Q:Q,Q1179,'Player 2 Rounds'!E:E,E1179)</f>
        <v>0</v>
      </c>
      <c r="S1179" s="58">
        <f>IF(AND(Player_1[[#This Row],[Opponent Score]]&gt;0,Player_1[[#This Row],[Opponent Score]]&gt;Player_1[[#This Row],[Score]],K:K=TRUE())=TRUE(),1,0)</f>
        <v>0</v>
      </c>
    </row>
    <row r="1180" spans="1:19" x14ac:dyDescent="0.25">
      <c r="A1180" s="58" t="s">
        <v>228</v>
      </c>
      <c r="B1180" s="58" t="s">
        <v>13</v>
      </c>
      <c r="C1180" s="58" t="s">
        <v>229</v>
      </c>
      <c r="D1180" s="58" t="s">
        <v>17</v>
      </c>
      <c r="E1180" s="58"/>
      <c r="F1180">
        <v>60</v>
      </c>
      <c r="G1180">
        <v>1001</v>
      </c>
      <c r="H1180" s="58" t="s">
        <v>11</v>
      </c>
      <c r="I1180" s="58" t="s">
        <v>11</v>
      </c>
      <c r="J1180" s="58" t="b">
        <f>IF(COUNTIFS('Player 2 Rounds'!A:A,Player_1[[#This Row],[Tournament]],'Player 2 Rounds'!C:C,Player_1[[#This Row],[Date]])&gt;0,TRUE(),FALSE())</f>
        <v>1</v>
      </c>
      <c r="K1180" s="58" t="b">
        <f>IF(COUNTIFS('Player 2 Rounds'!A:A,Player_1[[#This Row],[Tournament]],'Player 2 Rounds'!C:C,Player_1[[#This Row],[Date]],'Player 2 Rounds'!D:D,Player_1[[#This Row],[Division]])&gt;0,TRUE(),FALSE())</f>
        <v>1</v>
      </c>
      <c r="L1180" s="58" t="str">
        <f>RIGHT(Player_1[[#This Row],[Date]],4)</f>
        <v>2011</v>
      </c>
      <c r="M1180" s="58" t="str">
        <f>LEFT(Player_1[[#This Row],[Date]],FIND("-",Player_1[[#This Row],[Date]],1)-1)</f>
        <v>9</v>
      </c>
      <c r="N1180" s="58" t="str">
        <f>MID(Player_1[[#This Row],[Date]],FIND("-",Player_1[[#This Row],[Date]],1)+1,3)</f>
        <v>Aug</v>
      </c>
      <c r="O1180" s="5">
        <f>DATEVALUE(Player_1[[#This Row],[Month]]&amp;" "&amp;Player_1[[#This Row],[Day]]&amp;", "&amp;Player_1[[#This Row],[Year]])</f>
        <v>40764</v>
      </c>
      <c r="P1180" s="58">
        <f>COUNTIFS(A:A,Player_1[[#This Row],[Tournament]],E:E,Player_1[[#This Row],[Round]])</f>
        <v>0</v>
      </c>
      <c r="Q1180" s="58" t="str">
        <f t="shared" si="18"/>
        <v>2011 PDGA Professional Disc Golf World Championships</v>
      </c>
      <c r="R1180" s="58">
        <f>SUMIFS('Player 2 Rounds'!F:F,'Player 2 Rounds'!Q:Q,Q1180,'Player 2 Rounds'!E:E,E1180)</f>
        <v>0</v>
      </c>
      <c r="S1180" s="58">
        <f>IF(AND(Player_1[[#This Row],[Opponent Score]]&gt;0,Player_1[[#This Row],[Opponent Score]]&gt;Player_1[[#This Row],[Score]],K:K=TRUE())=TRUE(),1,0)</f>
        <v>0</v>
      </c>
    </row>
    <row r="1181" spans="1:19" x14ac:dyDescent="0.25">
      <c r="A1181" s="58" t="s">
        <v>961</v>
      </c>
      <c r="B1181" s="58" t="s">
        <v>13</v>
      </c>
      <c r="C1181" s="58" t="s">
        <v>98</v>
      </c>
      <c r="D1181" s="58" t="s">
        <v>962</v>
      </c>
      <c r="E1181" s="58"/>
      <c r="F1181">
        <v>54</v>
      </c>
      <c r="G1181">
        <v>964</v>
      </c>
      <c r="H1181" s="58" t="s">
        <v>11</v>
      </c>
      <c r="I1181" s="58" t="s">
        <v>11</v>
      </c>
      <c r="J1181" s="58" t="b">
        <f>IF(COUNTIFS('Player 2 Rounds'!A:A,Player_1[[#This Row],[Tournament]],'Player 2 Rounds'!C:C,Player_1[[#This Row],[Date]])&gt;0,TRUE(),FALSE())</f>
        <v>0</v>
      </c>
      <c r="K1181" s="58" t="b">
        <f>IF(COUNTIFS('Player 2 Rounds'!A:A,Player_1[[#This Row],[Tournament]],'Player 2 Rounds'!C:C,Player_1[[#This Row],[Date]],'Player 2 Rounds'!D:D,Player_1[[#This Row],[Division]])&gt;0,TRUE(),FALSE())</f>
        <v>0</v>
      </c>
      <c r="L1181" s="58" t="str">
        <f>RIGHT(Player_1[[#This Row],[Date]],4)</f>
        <v>2009</v>
      </c>
      <c r="M1181" s="58" t="str">
        <f>LEFT(Player_1[[#This Row],[Date]],FIND("-",Player_1[[#This Row],[Date]],1)-1)</f>
        <v>27</v>
      </c>
      <c r="N1181" s="58" t="str">
        <f>MID(Player_1[[#This Row],[Date]],FIND("-",Player_1[[#This Row],[Date]],1)+1,3)</f>
        <v>Jul</v>
      </c>
      <c r="O1181" s="5">
        <f>DATEVALUE(Player_1[[#This Row],[Month]]&amp;" "&amp;Player_1[[#This Row],[Day]]&amp;", "&amp;Player_1[[#This Row],[Year]])</f>
        <v>40021</v>
      </c>
      <c r="P1181" s="58">
        <f>COUNTIFS(A:A,Player_1[[#This Row],[Tournament]],E:E,Player_1[[#This Row],[Round]])</f>
        <v>0</v>
      </c>
      <c r="Q1181" s="58" t="str">
        <f t="shared" si="18"/>
        <v>2009 PDGA Amateur Disc Golf World Championships</v>
      </c>
      <c r="R1181" s="58">
        <f>SUMIFS('Player 2 Rounds'!F:F,'Player 2 Rounds'!Q:Q,Q1181,'Player 2 Rounds'!E:E,E1181)</f>
        <v>0</v>
      </c>
      <c r="S1181" s="58">
        <f>IF(AND(Player_1[[#This Row],[Opponent Score]]&gt;0,Player_1[[#This Row],[Opponent Score]]&gt;Player_1[[#This Row],[Score]],K:K=TRUE())=TRUE(),1,0)</f>
        <v>0</v>
      </c>
    </row>
    <row r="1182" spans="1:19" x14ac:dyDescent="0.25">
      <c r="A1182" s="58" t="s">
        <v>762</v>
      </c>
      <c r="B1182" s="58" t="s">
        <v>58</v>
      </c>
      <c r="C1182" s="58" t="s">
        <v>763</v>
      </c>
      <c r="D1182" s="58" t="s">
        <v>17</v>
      </c>
      <c r="E1182" s="58"/>
      <c r="F1182">
        <v>57</v>
      </c>
      <c r="G1182">
        <v>1044</v>
      </c>
      <c r="H1182" s="58" t="s">
        <v>11</v>
      </c>
      <c r="I1182" s="58" t="s">
        <v>11</v>
      </c>
      <c r="J1182" s="58" t="b">
        <f>IF(COUNTIFS('Player 2 Rounds'!A:A,Player_1[[#This Row],[Tournament]],'Player 2 Rounds'!C:C,Player_1[[#This Row],[Date]])&gt;0,TRUE(),FALSE())</f>
        <v>1</v>
      </c>
      <c r="K1182" s="58" t="b">
        <f>IF(COUNTIFS('Player 2 Rounds'!A:A,Player_1[[#This Row],[Tournament]],'Player 2 Rounds'!C:C,Player_1[[#This Row],[Date]],'Player 2 Rounds'!D:D,Player_1[[#This Row],[Division]])&gt;0,TRUE(),FALSE())</f>
        <v>1</v>
      </c>
      <c r="L1182" s="58" t="str">
        <f>RIGHT(Player_1[[#This Row],[Date]],4)</f>
        <v>2021</v>
      </c>
      <c r="M1182" s="58" t="str">
        <f>LEFT(Player_1[[#This Row],[Date]],FIND("-",Player_1[[#This Row],[Date]],1)-1)</f>
        <v>14</v>
      </c>
      <c r="N1182" s="58" t="str">
        <f>MID(Player_1[[#This Row],[Date]],FIND("-",Player_1[[#This Row],[Date]],1)+1,3)</f>
        <v>Oct</v>
      </c>
      <c r="O1182" s="5">
        <f>DATEVALUE(Player_1[[#This Row],[Month]]&amp;" "&amp;Player_1[[#This Row],[Day]]&amp;", "&amp;Player_1[[#This Row],[Year]])</f>
        <v>44483</v>
      </c>
      <c r="P1182" s="58">
        <f>COUNTIFS(A:A,Player_1[[#This Row],[Tournament]],E:E,Player_1[[#This Row],[Round]])</f>
        <v>0</v>
      </c>
      <c r="Q1182" s="58" t="str">
        <f t="shared" si="18"/>
        <v>2021 DGPT Championship Presented by Guaranteed Rate</v>
      </c>
      <c r="R1182" s="58">
        <f>SUMIFS('Player 2 Rounds'!F:F,'Player 2 Rounds'!Q:Q,Q1182,'Player 2 Rounds'!E:E,E1182)</f>
        <v>0</v>
      </c>
      <c r="S1182" s="58">
        <f>IF(AND(Player_1[[#This Row],[Opponent Score]]&gt;0,Player_1[[#This Row],[Opponent Score]]&gt;Player_1[[#This Row],[Score]],K:K=TRUE())=TRUE(),1,0)</f>
        <v>0</v>
      </c>
    </row>
    <row r="1183" spans="1:19" x14ac:dyDescent="0.25">
      <c r="A1183" s="58" t="s">
        <v>764</v>
      </c>
      <c r="B1183" s="58" t="s">
        <v>373</v>
      </c>
      <c r="C1183" s="58" t="s">
        <v>765</v>
      </c>
      <c r="D1183" s="58" t="s">
        <v>17</v>
      </c>
      <c r="E1183" s="58"/>
      <c r="F1183">
        <v>55</v>
      </c>
      <c r="G1183">
        <v>1068</v>
      </c>
      <c r="H1183" s="58" t="s">
        <v>11</v>
      </c>
      <c r="I1183" s="58" t="s">
        <v>11</v>
      </c>
      <c r="J1183" s="58" t="b">
        <f>IF(COUNTIFS('Player 2 Rounds'!A:A,Player_1[[#This Row],[Tournament]],'Player 2 Rounds'!C:C,Player_1[[#This Row],[Date]])&gt;0,TRUE(),FALSE())</f>
        <v>1</v>
      </c>
      <c r="K1183" s="58" t="b">
        <f>IF(COUNTIFS('Player 2 Rounds'!A:A,Player_1[[#This Row],[Tournament]],'Player 2 Rounds'!C:C,Player_1[[#This Row],[Date]],'Player 2 Rounds'!D:D,Player_1[[#This Row],[Division]])&gt;0,TRUE(),FALSE())</f>
        <v>1</v>
      </c>
      <c r="L1183" s="58" t="str">
        <f>RIGHT(Player_1[[#This Row],[Date]],4)</f>
        <v>2018</v>
      </c>
      <c r="M1183" s="58" t="str">
        <f>LEFT(Player_1[[#This Row],[Date]],FIND("-",Player_1[[#This Row],[Date]],1)-1)</f>
        <v>18</v>
      </c>
      <c r="N1183" s="58" t="str">
        <f>MID(Player_1[[#This Row],[Date]],FIND("-",Player_1[[#This Row],[Date]],1)+1,3)</f>
        <v>Oct</v>
      </c>
      <c r="O1183" s="5">
        <f>DATEVALUE(Player_1[[#This Row],[Month]]&amp;" "&amp;Player_1[[#This Row],[Day]]&amp;", "&amp;Player_1[[#This Row],[Year]])</f>
        <v>43391</v>
      </c>
      <c r="P1183" s="58">
        <f>COUNTIFS(A:A,Player_1[[#This Row],[Tournament]],E:E,Player_1[[#This Row],[Round]])</f>
        <v>0</v>
      </c>
      <c r="Q1183" s="58" t="str">
        <f t="shared" si="18"/>
        <v>2018 DGPT Tour Championship hosted by Prodigy</v>
      </c>
      <c r="R1183" s="58">
        <f>SUMIFS('Player 2 Rounds'!F:F,'Player 2 Rounds'!Q:Q,Q1183,'Player 2 Rounds'!E:E,E1183)</f>
        <v>0</v>
      </c>
      <c r="S1183" s="58">
        <f>IF(AND(Player_1[[#This Row],[Opponent Score]]&gt;0,Player_1[[#This Row],[Opponent Score]]&gt;Player_1[[#This Row],[Score]],K:K=TRUE())=TRUE(),1,0)</f>
        <v>0</v>
      </c>
    </row>
    <row r="1184" spans="1:19" x14ac:dyDescent="0.25">
      <c r="A1184" s="58" t="s">
        <v>165</v>
      </c>
      <c r="B1184" s="58" t="s">
        <v>13</v>
      </c>
      <c r="C1184" s="58" t="s">
        <v>166</v>
      </c>
      <c r="D1184" s="58" t="s">
        <v>17</v>
      </c>
      <c r="E1184" s="58"/>
      <c r="F1184">
        <v>52</v>
      </c>
      <c r="G1184">
        <v>1034</v>
      </c>
      <c r="H1184" s="58" t="s">
        <v>11</v>
      </c>
      <c r="I1184" s="58" t="s">
        <v>11</v>
      </c>
      <c r="J1184" s="58" t="b">
        <f>IF(COUNTIFS('Player 2 Rounds'!A:A,Player_1[[#This Row],[Tournament]],'Player 2 Rounds'!C:C,Player_1[[#This Row],[Date]])&gt;0,TRUE(),FALSE())</f>
        <v>1</v>
      </c>
      <c r="K1184" s="58" t="b">
        <f>IF(COUNTIFS('Player 2 Rounds'!A:A,Player_1[[#This Row],[Tournament]],'Player 2 Rounds'!C:C,Player_1[[#This Row],[Date]],'Player 2 Rounds'!D:D,Player_1[[#This Row],[Division]])&gt;0,TRUE(),FALSE())</f>
        <v>1</v>
      </c>
      <c r="L1184" s="58" t="str">
        <f>RIGHT(Player_1[[#This Row],[Date]],4)</f>
        <v>2016</v>
      </c>
      <c r="M1184" s="58" t="str">
        <f>LEFT(Player_1[[#This Row],[Date]],FIND("-",Player_1[[#This Row],[Date]],1)-1)</f>
        <v>6</v>
      </c>
      <c r="N1184" s="58" t="str">
        <f>MID(Player_1[[#This Row],[Date]],FIND("-",Player_1[[#This Row],[Date]],1)+1,3)</f>
        <v>Aug</v>
      </c>
      <c r="O1184" s="5">
        <f>DATEVALUE(Player_1[[#This Row],[Month]]&amp;" "&amp;Player_1[[#This Row],[Day]]&amp;", "&amp;Player_1[[#This Row],[Year]])</f>
        <v>42588</v>
      </c>
      <c r="P1184" s="58">
        <f>COUNTIFS(A:A,Player_1[[#This Row],[Tournament]],E:E,Player_1[[#This Row],[Round]])</f>
        <v>0</v>
      </c>
      <c r="Q1184" s="58" t="str">
        <f t="shared" si="18"/>
        <v>2016 PDGA Professional Disc Golf World Championships presented by Dynamic Discs</v>
      </c>
      <c r="R1184" s="58">
        <f>SUMIFS('Player 2 Rounds'!F:F,'Player 2 Rounds'!Q:Q,Q1184,'Player 2 Rounds'!E:E,E1184)</f>
        <v>0</v>
      </c>
      <c r="S1184" s="58">
        <f>IF(AND(Player_1[[#This Row],[Opponent Score]]&gt;0,Player_1[[#This Row],[Opponent Score]]&gt;Player_1[[#This Row],[Score]],K:K=TRUE())=TRUE(),1,0)</f>
        <v>0</v>
      </c>
    </row>
    <row r="1185" spans="1:19" x14ac:dyDescent="0.25">
      <c r="A1185" s="58" t="s">
        <v>766</v>
      </c>
      <c r="B1185" s="58" t="s">
        <v>9</v>
      </c>
      <c r="C1185" s="58" t="s">
        <v>767</v>
      </c>
      <c r="D1185" s="58" t="s">
        <v>17</v>
      </c>
      <c r="E1185" s="58"/>
      <c r="F1185">
        <v>62</v>
      </c>
      <c r="G1185">
        <v>1016</v>
      </c>
      <c r="H1185" s="58" t="s">
        <v>11</v>
      </c>
      <c r="I1185" s="58" t="s">
        <v>11</v>
      </c>
      <c r="J1185" s="58" t="b">
        <f>IF(COUNTIFS('Player 2 Rounds'!A:A,Player_1[[#This Row],[Tournament]],'Player 2 Rounds'!C:C,Player_1[[#This Row],[Date]])&gt;0,TRUE(),FALSE())</f>
        <v>1</v>
      </c>
      <c r="K1185" s="58" t="b">
        <f>IF(COUNTIFS('Player 2 Rounds'!A:A,Player_1[[#This Row],[Tournament]],'Player 2 Rounds'!C:C,Player_1[[#This Row],[Date]],'Player 2 Rounds'!D:D,Player_1[[#This Row],[Division]])&gt;0,TRUE(),FALSE())</f>
        <v>1</v>
      </c>
      <c r="L1185" s="58" t="str">
        <f>RIGHT(Player_1[[#This Row],[Date]],4)</f>
        <v>2020</v>
      </c>
      <c r="M1185" s="58" t="str">
        <f>LEFT(Player_1[[#This Row],[Date]],FIND("-",Player_1[[#This Row],[Date]],1)-1)</f>
        <v>15</v>
      </c>
      <c r="N1185" s="58" t="str">
        <f>MID(Player_1[[#This Row],[Date]],FIND("-",Player_1[[#This Row],[Date]],1)+1,3)</f>
        <v>Oct</v>
      </c>
      <c r="O1185" s="5">
        <f>DATEVALUE(Player_1[[#This Row],[Month]]&amp;" "&amp;Player_1[[#This Row],[Day]]&amp;", "&amp;Player_1[[#This Row],[Year]])</f>
        <v>44119</v>
      </c>
      <c r="P1185" s="58">
        <f>COUNTIFS(A:A,Player_1[[#This Row],[Tournament]],E:E,Player_1[[#This Row],[Round]])</f>
        <v>0</v>
      </c>
      <c r="Q1185" s="58" t="str">
        <f t="shared" si="18"/>
        <v>2020 DGPT Tour Championship presented by GRIP6</v>
      </c>
      <c r="R1185" s="58">
        <f>SUMIFS('Player 2 Rounds'!F:F,'Player 2 Rounds'!Q:Q,Q1185,'Player 2 Rounds'!E:E,E1185)</f>
        <v>0</v>
      </c>
      <c r="S1185" s="58">
        <f>IF(AND(Player_1[[#This Row],[Opponent Score]]&gt;0,Player_1[[#This Row],[Opponent Score]]&gt;Player_1[[#This Row],[Score]],K:K=TRUE())=TRUE(),1,0)</f>
        <v>0</v>
      </c>
    </row>
    <row r="1186" spans="1:19" x14ac:dyDescent="0.25">
      <c r="A1186" s="58" t="s">
        <v>1016</v>
      </c>
      <c r="B1186" s="58" t="s">
        <v>13</v>
      </c>
      <c r="C1186" s="58" t="s">
        <v>1017</v>
      </c>
      <c r="D1186" s="58" t="s">
        <v>1018</v>
      </c>
      <c r="E1186" s="58"/>
      <c r="F1186">
        <v>54</v>
      </c>
      <c r="G1186">
        <v>997</v>
      </c>
      <c r="H1186" s="58" t="s">
        <v>11</v>
      </c>
      <c r="I1186" s="58" t="s">
        <v>11</v>
      </c>
      <c r="J1186" s="58" t="b">
        <f>IF(COUNTIFS('Player 2 Rounds'!A:A,Player_1[[#This Row],[Tournament]],'Player 2 Rounds'!C:C,Player_1[[#This Row],[Date]])&gt;0,TRUE(),FALSE())</f>
        <v>0</v>
      </c>
      <c r="K1186" s="58" t="b">
        <f>IF(COUNTIFS('Player 2 Rounds'!A:A,Player_1[[#This Row],[Tournament]],'Player 2 Rounds'!C:C,Player_1[[#This Row],[Date]],'Player 2 Rounds'!D:D,Player_1[[#This Row],[Division]])&gt;0,TRUE(),FALSE())</f>
        <v>0</v>
      </c>
      <c r="L1186" s="58" t="str">
        <f>RIGHT(Player_1[[#This Row],[Date]],4)</f>
        <v>2010</v>
      </c>
      <c r="M1186" s="58" t="str">
        <f>LEFT(Player_1[[#This Row],[Date]],FIND("-",Player_1[[#This Row],[Date]],1)-1)</f>
        <v>29</v>
      </c>
      <c r="N1186" s="58" t="str">
        <f>MID(Player_1[[#This Row],[Date]],FIND("-",Player_1[[#This Row],[Date]],1)+1,3)</f>
        <v>Jun</v>
      </c>
      <c r="O1186" s="5">
        <f>DATEVALUE(Player_1[[#This Row],[Month]]&amp;" "&amp;Player_1[[#This Row],[Day]]&amp;", "&amp;Player_1[[#This Row],[Year]])</f>
        <v>40358</v>
      </c>
      <c r="P1186" s="58">
        <f>COUNTIFS(A:A,Player_1[[#This Row],[Tournament]],E:E,Player_1[[#This Row],[Round]])</f>
        <v>0</v>
      </c>
      <c r="Q1186" s="58" t="str">
        <f t="shared" si="18"/>
        <v>2010 PDGA Amateur Disc Golf World Championships</v>
      </c>
      <c r="R1186" s="58">
        <f>SUMIFS('Player 2 Rounds'!F:F,'Player 2 Rounds'!Q:Q,Q1186,'Player 2 Rounds'!E:E,E1186)</f>
        <v>0</v>
      </c>
      <c r="S1186" s="58">
        <f>IF(AND(Player_1[[#This Row],[Opponent Score]]&gt;0,Player_1[[#This Row],[Opponent Score]]&gt;Player_1[[#This Row],[Score]],K:K=TRUE())=TRUE(),1,0)</f>
        <v>0</v>
      </c>
    </row>
    <row r="1187" spans="1:19" x14ac:dyDescent="0.25">
      <c r="A1187" s="58" t="s">
        <v>99</v>
      </c>
      <c r="B1187" s="58" t="s">
        <v>13</v>
      </c>
      <c r="C1187" s="58" t="s">
        <v>100</v>
      </c>
      <c r="D1187" s="58" t="s">
        <v>17</v>
      </c>
      <c r="E1187" s="58"/>
      <c r="F1187">
        <v>44</v>
      </c>
      <c r="G1187">
        <v>1081</v>
      </c>
      <c r="H1187" s="58" t="s">
        <v>11</v>
      </c>
      <c r="I1187" s="58" t="s">
        <v>11</v>
      </c>
      <c r="J1187" s="58" t="b">
        <f>IF(COUNTIFS('Player 2 Rounds'!A:A,Player_1[[#This Row],[Tournament]],'Player 2 Rounds'!C:C,Player_1[[#This Row],[Date]])&gt;0,TRUE(),FALSE())</f>
        <v>1</v>
      </c>
      <c r="K1187" s="58" t="b">
        <f>IF(COUNTIFS('Player 2 Rounds'!A:A,Player_1[[#This Row],[Tournament]],'Player 2 Rounds'!C:C,Player_1[[#This Row],[Date]],'Player 2 Rounds'!D:D,Player_1[[#This Row],[Division]])&gt;0,TRUE(),FALSE())</f>
        <v>1</v>
      </c>
      <c r="L1187" s="58" t="str">
        <f>RIGHT(Player_1[[#This Row],[Date]],4)</f>
        <v>2013</v>
      </c>
      <c r="M1187" s="58" t="str">
        <f>LEFT(Player_1[[#This Row],[Date]],FIND("-",Player_1[[#This Row],[Date]],1)-1)</f>
        <v>3</v>
      </c>
      <c r="N1187" s="58" t="str">
        <f>MID(Player_1[[#This Row],[Date]],FIND("-",Player_1[[#This Row],[Date]],1)+1,3)</f>
        <v>Aug</v>
      </c>
      <c r="O1187" s="5">
        <f>DATEVALUE(Player_1[[#This Row],[Month]]&amp;" "&amp;Player_1[[#This Row],[Day]]&amp;", "&amp;Player_1[[#This Row],[Year]])</f>
        <v>41489</v>
      </c>
      <c r="P1187" s="58">
        <f>COUNTIFS(A:A,Player_1[[#This Row],[Tournament]],E:E,Player_1[[#This Row],[Round]])</f>
        <v>0</v>
      </c>
      <c r="Q1187" s="58" t="str">
        <f t="shared" si="18"/>
        <v>2013 PDGA Professional Disc Golf World Championships</v>
      </c>
      <c r="R1187" s="58">
        <f>SUMIFS('Player 2 Rounds'!F:F,'Player 2 Rounds'!Q:Q,Q1187,'Player 2 Rounds'!E:E,E1187)</f>
        <v>0</v>
      </c>
      <c r="S1187" s="58">
        <f>IF(AND(Player_1[[#This Row],[Opponent Score]]&gt;0,Player_1[[#This Row],[Opponent Score]]&gt;Player_1[[#This Row],[Score]],K:K=TRUE())=TRUE(),1,0)</f>
        <v>0</v>
      </c>
    </row>
    <row r="1188" spans="1:19" x14ac:dyDescent="0.25">
      <c r="A1188" s="58" t="s">
        <v>147</v>
      </c>
      <c r="B1188" s="58" t="s">
        <v>13</v>
      </c>
      <c r="C1188" s="58" t="s">
        <v>148</v>
      </c>
      <c r="D1188" s="58" t="s">
        <v>17</v>
      </c>
      <c r="E1188" s="58"/>
      <c r="F1188">
        <v>54</v>
      </c>
      <c r="G1188">
        <v>1034</v>
      </c>
      <c r="H1188" s="58" t="s">
        <v>11</v>
      </c>
      <c r="I1188" s="58" t="s">
        <v>11</v>
      </c>
      <c r="J1188" s="58" t="b">
        <f>IF(COUNTIFS('Player 2 Rounds'!A:A,Player_1[[#This Row],[Tournament]],'Player 2 Rounds'!C:C,Player_1[[#This Row],[Date]])&gt;0,TRUE(),FALSE())</f>
        <v>1</v>
      </c>
      <c r="K1188" s="58" t="b">
        <f>IF(COUNTIFS('Player 2 Rounds'!A:A,Player_1[[#This Row],[Tournament]],'Player 2 Rounds'!C:C,Player_1[[#This Row],[Date]],'Player 2 Rounds'!D:D,Player_1[[#This Row],[Division]])&gt;0,TRUE(),FALSE())</f>
        <v>1</v>
      </c>
      <c r="L1188" s="58" t="str">
        <f>RIGHT(Player_1[[#This Row],[Date]],4)</f>
        <v>2012</v>
      </c>
      <c r="M1188" s="58" t="str">
        <f>LEFT(Player_1[[#This Row],[Date]],FIND("-",Player_1[[#This Row],[Date]],1)-1)</f>
        <v>14</v>
      </c>
      <c r="N1188" s="58" t="str">
        <f>MID(Player_1[[#This Row],[Date]],FIND("-",Player_1[[#This Row],[Date]],1)+1,3)</f>
        <v>Jul</v>
      </c>
      <c r="O1188" s="5">
        <f>DATEVALUE(Player_1[[#This Row],[Month]]&amp;" "&amp;Player_1[[#This Row],[Day]]&amp;", "&amp;Player_1[[#This Row],[Year]])</f>
        <v>41104</v>
      </c>
      <c r="P1188" s="58">
        <f>COUNTIFS(A:A,Player_1[[#This Row],[Tournament]],E:E,Player_1[[#This Row],[Round]])</f>
        <v>0</v>
      </c>
      <c r="Q1188" s="58" t="str">
        <f t="shared" si="18"/>
        <v>2012 PDGA Professional Disc Golf World Championships</v>
      </c>
      <c r="R1188" s="58">
        <f>SUMIFS('Player 2 Rounds'!F:F,'Player 2 Rounds'!Q:Q,Q1188,'Player 2 Rounds'!E:E,E1188)</f>
        <v>0</v>
      </c>
      <c r="S1188" s="58">
        <f>IF(AND(Player_1[[#This Row],[Opponent Score]]&gt;0,Player_1[[#This Row],[Opponent Score]]&gt;Player_1[[#This Row],[Score]],K:K=TRUE())=TRUE(),1,0)</f>
        <v>0</v>
      </c>
    </row>
    <row r="1189" spans="1:19" x14ac:dyDescent="0.25">
      <c r="A1189" s="58" t="s">
        <v>162</v>
      </c>
      <c r="B1189" s="58" t="s">
        <v>13</v>
      </c>
      <c r="C1189" s="58" t="s">
        <v>163</v>
      </c>
      <c r="D1189" s="58" t="s">
        <v>17</v>
      </c>
      <c r="E1189" s="58"/>
      <c r="F1189">
        <v>57</v>
      </c>
      <c r="G1189">
        <v>1049</v>
      </c>
      <c r="H1189" s="58" t="s">
        <v>11</v>
      </c>
      <c r="I1189" s="58" t="s">
        <v>11</v>
      </c>
      <c r="J1189" s="58" t="b">
        <f>IF(COUNTIFS('Player 2 Rounds'!A:A,Player_1[[#This Row],[Tournament]],'Player 2 Rounds'!C:C,Player_1[[#This Row],[Date]])&gt;0,TRUE(),FALSE())</f>
        <v>1</v>
      </c>
      <c r="K1189" s="58" t="b">
        <f>IF(COUNTIFS('Player 2 Rounds'!A:A,Player_1[[#This Row],[Tournament]],'Player 2 Rounds'!C:C,Player_1[[#This Row],[Date]],'Player 2 Rounds'!D:D,Player_1[[#This Row],[Division]])&gt;0,TRUE(),FALSE())</f>
        <v>1</v>
      </c>
      <c r="L1189" s="58" t="str">
        <f>RIGHT(Player_1[[#This Row],[Date]],4)</f>
        <v>2015</v>
      </c>
      <c r="M1189" s="58" t="str">
        <f>LEFT(Player_1[[#This Row],[Date]],FIND("-",Player_1[[#This Row],[Date]],1)-1)</f>
        <v>4</v>
      </c>
      <c r="N1189" s="58" t="str">
        <f>MID(Player_1[[#This Row],[Date]],FIND("-",Player_1[[#This Row],[Date]],1)+1,3)</f>
        <v>Aug</v>
      </c>
      <c r="O1189" s="5">
        <f>DATEVALUE(Player_1[[#This Row],[Month]]&amp;" "&amp;Player_1[[#This Row],[Day]]&amp;", "&amp;Player_1[[#This Row],[Year]])</f>
        <v>42220</v>
      </c>
      <c r="P1189" s="58">
        <f>COUNTIFS(A:A,Player_1[[#This Row],[Tournament]],E:E,Player_1[[#This Row],[Round]])</f>
        <v>0</v>
      </c>
      <c r="Q1189" s="58" t="str">
        <f t="shared" si="18"/>
        <v>2015 PDGA Professional Disc Golf World Championships</v>
      </c>
      <c r="R1189" s="58">
        <f>SUMIFS('Player 2 Rounds'!F:F,'Player 2 Rounds'!Q:Q,Q1189,'Player 2 Rounds'!E:E,E1189)</f>
        <v>0</v>
      </c>
      <c r="S1189" s="58">
        <f>IF(AND(Player_1[[#This Row],[Opponent Score]]&gt;0,Player_1[[#This Row],[Opponent Score]]&gt;Player_1[[#This Row],[Score]],K:K=TRUE())=TRUE(),1,0)</f>
        <v>0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8A290-0876-4CB9-8D6A-DDAB1939962F}">
  <sheetPr codeName="Sheet5"/>
  <dimension ref="A1:S1245"/>
  <sheetViews>
    <sheetView topLeftCell="K1" zoomScaleNormal="100" workbookViewId="0">
      <selection activeCell="S3" sqref="S3"/>
    </sheetView>
  </sheetViews>
  <sheetFormatPr defaultRowHeight="15" x14ac:dyDescent="0.25"/>
  <cols>
    <col min="1" max="1" width="81.140625" bestFit="1" customWidth="1"/>
    <col min="2" max="2" width="6.7109375" bestFit="1" customWidth="1"/>
    <col min="3" max="3" width="21.7109375" bestFit="1" customWidth="1"/>
    <col min="4" max="4" width="10.42578125" bestFit="1" customWidth="1"/>
    <col min="5" max="5" width="9" bestFit="1" customWidth="1"/>
    <col min="6" max="6" width="8.140625" bestFit="1" customWidth="1"/>
    <col min="7" max="7" width="8.85546875" bestFit="1" customWidth="1"/>
    <col min="8" max="8" width="12" bestFit="1" customWidth="1"/>
    <col min="9" max="9" width="11" bestFit="1" customWidth="1"/>
    <col min="10" max="10" width="20.85546875" bestFit="1" customWidth="1"/>
    <col min="11" max="11" width="15.85546875" bestFit="1" customWidth="1"/>
    <col min="12" max="12" width="7.28515625" bestFit="1" customWidth="1"/>
    <col min="13" max="13" width="6.5703125" bestFit="1" customWidth="1"/>
    <col min="14" max="14" width="9.28515625" bestFit="1" customWidth="1"/>
    <col min="15" max="15" width="12" bestFit="1" customWidth="1"/>
    <col min="16" max="16" width="11.140625" bestFit="1" customWidth="1"/>
    <col min="17" max="17" width="81.140625" bestFit="1" customWidth="1"/>
    <col min="18" max="18" width="17.7109375" bestFit="1" customWidth="1"/>
    <col min="19" max="19" width="11.140625" bestFit="1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20</v>
      </c>
      <c r="K1" t="s">
        <v>29</v>
      </c>
      <c r="L1" t="s">
        <v>34</v>
      </c>
      <c r="M1" t="s">
        <v>35</v>
      </c>
      <c r="N1" t="s">
        <v>36</v>
      </c>
      <c r="O1" t="s">
        <v>33</v>
      </c>
      <c r="P1" t="s">
        <v>19</v>
      </c>
      <c r="Q1" t="s">
        <v>41</v>
      </c>
      <c r="R1" t="s">
        <v>50</v>
      </c>
      <c r="S1" t="s">
        <v>51</v>
      </c>
    </row>
    <row r="2" spans="1:19" x14ac:dyDescent="0.25">
      <c r="A2" t="s">
        <v>192</v>
      </c>
      <c r="B2" t="s">
        <v>58</v>
      </c>
      <c r="C2" t="s">
        <v>193</v>
      </c>
      <c r="D2" t="s">
        <v>17</v>
      </c>
      <c r="E2">
        <v>1</v>
      </c>
      <c r="F2">
        <v>55</v>
      </c>
      <c r="G2">
        <v>998</v>
      </c>
      <c r="H2" t="s">
        <v>11</v>
      </c>
      <c r="I2" t="s">
        <v>11</v>
      </c>
      <c r="J2" t="b">
        <f>IF(COUNTIFS('Player 1 Rounds'!A:A,Player_2[[#This Row],[Tournament]],'Player 1 Rounds'!C:C,Player_2[[#This Row],[Date]])&gt;0,TRUE(),FALSE())</f>
        <v>1</v>
      </c>
      <c r="K2" t="b">
        <f>IF(COUNTIFS('Player 1 Rounds'!A:A,Player_2[[#This Row],[Tournament]],'Player 1 Rounds'!C:C,Player_2[[#This Row],[Date]],'Player 1 Rounds'!D:D,Player_2[[#This Row],[Division]])&gt;0,TRUE(),FALSE())</f>
        <v>1</v>
      </c>
      <c r="L2" t="str">
        <f>RIGHT(Player_2[[#This Row],[Date]],4)</f>
        <v>2017</v>
      </c>
      <c r="M2" t="str">
        <f>LEFT(Player_2[[#This Row],[Date]],FIND("-",Player_2[[#This Row],[Date]],1)-1)</f>
        <v>13</v>
      </c>
      <c r="N2" t="str">
        <f>MID(Player_2[[#This Row],[Date]],FIND("-",Player_2[[#This Row],[Date]],1)+1,3)</f>
        <v>Oct</v>
      </c>
      <c r="O2" s="5">
        <f>DATEVALUE(Player_2[[#This Row],[Month]]&amp;" "&amp;Player_2[[#This Row],[Day]]&amp;", "&amp;Player_2[[#This Row],[Year]])</f>
        <v>43021</v>
      </c>
      <c r="P2">
        <f>COUNTIFS(A:A,Player_2[[#This Row],[Tournament]],E:E,Player_2[[#This Row],[Round]])</f>
        <v>1</v>
      </c>
      <c r="Q2" t="str">
        <f t="shared" ref="Q2:Q65" si="0">IF(ISERROR(FIND(L2,A2,1))=TRUE(),L2&amp;" "&amp;A2,A2)</f>
        <v>2017 Ed Headrick Disc Golf Hall of Fame Classic presented by ProActive Sports Disc Golf - National Tour Finale</v>
      </c>
      <c r="R2">
        <f>SUMIFS('Player 1 Rounds'!F:F,'Player 1 Rounds'!Q:Q,Q2,'Player 1 Rounds'!E:E,E2)</f>
        <v>51</v>
      </c>
      <c r="S2">
        <f>IF(AND(Player_2[[#This Row],[Opponent Score]]&gt;0,Player_2[[#This Row],[Opponent Score]]&gt;Player_2[[#This Row],[Score]],K:K=TRUE())=TRUE(),1,0)</f>
        <v>0</v>
      </c>
    </row>
    <row r="3" spans="1:19" x14ac:dyDescent="0.25">
      <c r="A3" t="s">
        <v>89</v>
      </c>
      <c r="B3" t="s">
        <v>14</v>
      </c>
      <c r="C3" t="s">
        <v>117</v>
      </c>
      <c r="D3" t="s">
        <v>17</v>
      </c>
      <c r="E3">
        <v>1</v>
      </c>
      <c r="F3">
        <v>57</v>
      </c>
      <c r="G3">
        <v>1031</v>
      </c>
      <c r="H3" t="s">
        <v>11</v>
      </c>
      <c r="I3" t="s">
        <v>11</v>
      </c>
      <c r="J3" t="b">
        <f>IF(COUNTIFS('Player 1 Rounds'!A:A,Player_2[[#This Row],[Tournament]],'Player 1 Rounds'!C:C,Player_2[[#This Row],[Date]])&gt;0,TRUE(),FALSE())</f>
        <v>1</v>
      </c>
      <c r="K3" t="b">
        <f>IF(COUNTIFS('Player 1 Rounds'!A:A,Player_2[[#This Row],[Tournament]],'Player 1 Rounds'!C:C,Player_2[[#This Row],[Date]],'Player 1 Rounds'!D:D,Player_2[[#This Row],[Division]])&gt;0,TRUE(),FALSE())</f>
        <v>1</v>
      </c>
      <c r="L3" t="str">
        <f>RIGHT(Player_2[[#This Row],[Date]],4)</f>
        <v>2011</v>
      </c>
      <c r="M3" t="str">
        <f>LEFT(Player_2[[#This Row],[Date]],FIND("-",Player_2[[#This Row],[Date]],1)-1)</f>
        <v>12</v>
      </c>
      <c r="N3" t="str">
        <f>MID(Player_2[[#This Row],[Date]],FIND("-",Player_2[[#This Row],[Date]],1)+1,3)</f>
        <v>Nov</v>
      </c>
      <c r="O3" s="5">
        <f>DATEVALUE(Player_2[[#This Row],[Month]]&amp;" "&amp;Player_2[[#This Row],[Day]]&amp;", "&amp;Player_2[[#This Row],[Year]])</f>
        <v>40859</v>
      </c>
      <c r="P3">
        <f>COUNTIFS(A:A,Player_2[[#This Row],[Tournament]],E:E,Player_2[[#This Row],[Round]])</f>
        <v>1</v>
      </c>
      <c r="Q3" t="str">
        <f t="shared" si="0"/>
        <v>2011 Moccasin Lake Open</v>
      </c>
      <c r="R3">
        <f>SUMIFS('Player 1 Rounds'!F:F,'Player 1 Rounds'!Q:Q,Q3,'Player 1 Rounds'!E:E,E3)</f>
        <v>61</v>
      </c>
      <c r="S3">
        <f>IF(AND(Player_2[[#This Row],[Opponent Score]]&gt;0,Player_2[[#This Row],[Opponent Score]]&gt;Player_2[[#This Row],[Score]],K:K=TRUE())=TRUE(),1,0)</f>
        <v>1</v>
      </c>
    </row>
    <row r="4" spans="1:19" x14ac:dyDescent="0.25">
      <c r="A4" t="s">
        <v>194</v>
      </c>
      <c r="B4" t="s">
        <v>9</v>
      </c>
      <c r="C4" t="s">
        <v>195</v>
      </c>
      <c r="D4" t="s">
        <v>17</v>
      </c>
      <c r="E4">
        <v>1</v>
      </c>
      <c r="F4">
        <v>49</v>
      </c>
      <c r="G4">
        <v>1058</v>
      </c>
      <c r="H4" t="s">
        <v>11</v>
      </c>
      <c r="I4" t="s">
        <v>11</v>
      </c>
      <c r="J4" t="b">
        <f>IF(COUNTIFS('Player 1 Rounds'!A:A,Player_2[[#This Row],[Tournament]],'Player 1 Rounds'!C:C,Player_2[[#This Row],[Date]])&gt;0,TRUE(),FALSE())</f>
        <v>1</v>
      </c>
      <c r="K4" t="b">
        <f>IF(COUNTIFS('Player 1 Rounds'!A:A,Player_2[[#This Row],[Tournament]],'Player 1 Rounds'!C:C,Player_2[[#This Row],[Date]],'Player 1 Rounds'!D:D,Player_2[[#This Row],[Division]])&gt;0,TRUE(),FALSE())</f>
        <v>1</v>
      </c>
      <c r="L4" t="str">
        <f>RIGHT(Player_2[[#This Row],[Date]],4)</f>
        <v>2017</v>
      </c>
      <c r="M4" t="str">
        <f>LEFT(Player_2[[#This Row],[Date]],FIND("-",Player_2[[#This Row],[Date]],1)-1)</f>
        <v>13</v>
      </c>
      <c r="N4" t="str">
        <f>MID(Player_2[[#This Row],[Date]],FIND("-",Player_2[[#This Row],[Date]],1)+1,3)</f>
        <v>Sep</v>
      </c>
      <c r="O4" s="5">
        <f>DATEVALUE(Player_2[[#This Row],[Month]]&amp;" "&amp;Player_2[[#This Row],[Day]]&amp;", "&amp;Player_2[[#This Row],[Year]])</f>
        <v>42991</v>
      </c>
      <c r="P4">
        <f>COUNTIFS(A:A,Player_2[[#This Row],[Tournament]],E:E,Player_2[[#This Row],[Round]])</f>
        <v>1</v>
      </c>
      <c r="Q4" t="str">
        <f t="shared" si="0"/>
        <v>2017 Discraft's Green Mountain Championship</v>
      </c>
      <c r="R4">
        <f>SUMIFS('Player 1 Rounds'!F:F,'Player 1 Rounds'!Q:Q,Q4,'Player 1 Rounds'!E:E,E4)</f>
        <v>50</v>
      </c>
      <c r="S4">
        <f>IF(AND(Player_2[[#This Row],[Opponent Score]]&gt;0,Player_2[[#This Row],[Opponent Score]]&gt;Player_2[[#This Row],[Score]],K:K=TRUE())=TRUE(),1,0)</f>
        <v>1</v>
      </c>
    </row>
    <row r="5" spans="1:19" x14ac:dyDescent="0.25">
      <c r="A5" t="s">
        <v>196</v>
      </c>
      <c r="B5" t="s">
        <v>14</v>
      </c>
      <c r="C5" t="s">
        <v>197</v>
      </c>
      <c r="D5" t="s">
        <v>17</v>
      </c>
      <c r="E5">
        <v>1</v>
      </c>
      <c r="F5">
        <v>53</v>
      </c>
      <c r="G5">
        <v>1010</v>
      </c>
      <c r="H5" t="s">
        <v>11</v>
      </c>
      <c r="I5" t="s">
        <v>11</v>
      </c>
      <c r="J5" t="b">
        <f>IF(COUNTIFS('Player 1 Rounds'!A:A,Player_2[[#This Row],[Tournament]],'Player 1 Rounds'!C:C,Player_2[[#This Row],[Date]])&gt;0,TRUE(),FALSE())</f>
        <v>0</v>
      </c>
      <c r="K5" t="b">
        <f>IF(COUNTIFS('Player 1 Rounds'!A:A,Player_2[[#This Row],[Tournament]],'Player 1 Rounds'!C:C,Player_2[[#This Row],[Date]],'Player 1 Rounds'!D:D,Player_2[[#This Row],[Division]])&gt;0,TRUE(),FALSE())</f>
        <v>0</v>
      </c>
      <c r="L5" t="str">
        <f>RIGHT(Player_2[[#This Row],[Date]],4)</f>
        <v>2011</v>
      </c>
      <c r="M5" t="str">
        <f>LEFT(Player_2[[#This Row],[Date]],FIND("-",Player_2[[#This Row],[Date]],1)-1)</f>
        <v>5</v>
      </c>
      <c r="N5" t="str">
        <f>MID(Player_2[[#This Row],[Date]],FIND("-",Player_2[[#This Row],[Date]],1)+1,3)</f>
        <v>Nov</v>
      </c>
      <c r="O5" s="5">
        <f>DATEVALUE(Player_2[[#This Row],[Month]]&amp;" "&amp;Player_2[[#This Row],[Day]]&amp;", "&amp;Player_2[[#This Row],[Year]])</f>
        <v>40852</v>
      </c>
      <c r="P5">
        <f>COUNTIFS(A:A,Player_2[[#This Row],[Tournament]],E:E,Player_2[[#This Row],[Round]])</f>
        <v>1</v>
      </c>
      <c r="Q5" t="str">
        <f t="shared" si="0"/>
        <v>2011 Cloud 9 Open</v>
      </c>
      <c r="R5">
        <f>SUMIFS('Player 1 Rounds'!F:F,'Player 1 Rounds'!Q:Q,Q5,'Player 1 Rounds'!E:E,E5)</f>
        <v>0</v>
      </c>
      <c r="S5">
        <f>IF(AND(Player_2[[#This Row],[Opponent Score]]&gt;0,Player_2[[#This Row],[Opponent Score]]&gt;Player_2[[#This Row],[Score]],K:K=TRUE())=TRUE(),1,0)</f>
        <v>0</v>
      </c>
    </row>
    <row r="6" spans="1:19" x14ac:dyDescent="0.25">
      <c r="A6" t="s">
        <v>198</v>
      </c>
      <c r="B6" t="s">
        <v>9</v>
      </c>
      <c r="C6" t="s">
        <v>199</v>
      </c>
      <c r="D6" t="s">
        <v>17</v>
      </c>
      <c r="E6">
        <v>1</v>
      </c>
      <c r="F6">
        <v>43</v>
      </c>
      <c r="G6">
        <v>1055</v>
      </c>
      <c r="H6" t="s">
        <v>11</v>
      </c>
      <c r="I6" t="s">
        <v>11</v>
      </c>
      <c r="J6" t="b">
        <f>IF(COUNTIFS('Player 1 Rounds'!A:A,Player_2[[#This Row],[Tournament]],'Player 1 Rounds'!C:C,Player_2[[#This Row],[Date]])&gt;0,TRUE(),FALSE())</f>
        <v>0</v>
      </c>
      <c r="K6" t="b">
        <f>IF(COUNTIFS('Player 1 Rounds'!A:A,Player_2[[#This Row],[Tournament]],'Player 1 Rounds'!C:C,Player_2[[#This Row],[Date]],'Player 1 Rounds'!D:D,Player_2[[#This Row],[Division]])&gt;0,TRUE(),FALSE())</f>
        <v>0</v>
      </c>
      <c r="L6" t="str">
        <f>RIGHT(Player_2[[#This Row],[Date]],4)</f>
        <v>2017</v>
      </c>
      <c r="M6" t="str">
        <f>LEFT(Player_2[[#This Row],[Date]],FIND("-",Player_2[[#This Row],[Date]],1)-1)</f>
        <v>4</v>
      </c>
      <c r="N6" t="str">
        <f>MID(Player_2[[#This Row],[Date]],FIND("-",Player_2[[#This Row],[Date]],1)+1,3)</f>
        <v>Nov</v>
      </c>
      <c r="O6" s="5">
        <f>DATEVALUE(Player_2[[#This Row],[Month]]&amp;" "&amp;Player_2[[#This Row],[Day]]&amp;", "&amp;Player_2[[#This Row],[Year]])</f>
        <v>43043</v>
      </c>
      <c r="P6">
        <f>COUNTIFS(A:A,Player_2[[#This Row],[Tournament]],E:E,Player_2[[#This Row],[Round]])</f>
        <v>1</v>
      </c>
      <c r="Q6" t="str">
        <f t="shared" si="0"/>
        <v>2017 20th Annual Fall Colors presented by Dynamic Discs</v>
      </c>
      <c r="R6">
        <f>SUMIFS('Player 1 Rounds'!F:F,'Player 1 Rounds'!Q:Q,Q6,'Player 1 Rounds'!E:E,E6)</f>
        <v>0</v>
      </c>
      <c r="S6">
        <f>IF(AND(Player_2[[#This Row],[Opponent Score]]&gt;0,Player_2[[#This Row],[Opponent Score]]&gt;Player_2[[#This Row],[Score]],K:K=TRUE())=TRUE(),1,0)</f>
        <v>0</v>
      </c>
    </row>
    <row r="7" spans="1:19" x14ac:dyDescent="0.25">
      <c r="A7" t="s">
        <v>200</v>
      </c>
      <c r="B7" t="s">
        <v>58</v>
      </c>
      <c r="C7" t="s">
        <v>201</v>
      </c>
      <c r="D7" t="s">
        <v>17</v>
      </c>
      <c r="E7">
        <v>1</v>
      </c>
      <c r="F7">
        <v>60</v>
      </c>
      <c r="G7">
        <v>1021</v>
      </c>
      <c r="H7" t="s">
        <v>11</v>
      </c>
      <c r="I7" t="s">
        <v>11</v>
      </c>
      <c r="J7" t="b">
        <f>IF(COUNTIFS('Player 1 Rounds'!A:A,Player_2[[#This Row],[Tournament]],'Player 1 Rounds'!C:C,Player_2[[#This Row],[Date]])&gt;0,TRUE(),FALSE())</f>
        <v>1</v>
      </c>
      <c r="K7" t="b">
        <f>IF(COUNTIFS('Player 1 Rounds'!A:A,Player_2[[#This Row],[Tournament]],'Player 1 Rounds'!C:C,Player_2[[#This Row],[Date]],'Player 1 Rounds'!D:D,Player_2[[#This Row],[Division]])&gt;0,TRUE(),FALSE())</f>
        <v>1</v>
      </c>
      <c r="L7" t="str">
        <f>RIGHT(Player_2[[#This Row],[Date]],4)</f>
        <v>2011</v>
      </c>
      <c r="M7" t="str">
        <f>LEFT(Player_2[[#This Row],[Date]],FIND("-",Player_2[[#This Row],[Date]],1)-1)</f>
        <v>2</v>
      </c>
      <c r="N7" t="str">
        <f>MID(Player_2[[#This Row],[Date]],FIND("-",Player_2[[#This Row],[Date]],1)+1,3)</f>
        <v>Sep</v>
      </c>
      <c r="O7" s="5">
        <f>DATEVALUE(Player_2[[#This Row],[Month]]&amp;" "&amp;Player_2[[#This Row],[Day]]&amp;", "&amp;Player_2[[#This Row],[Year]])</f>
        <v>40788</v>
      </c>
      <c r="P7">
        <f>COUNTIFS(A:A,Player_2[[#This Row],[Tournament]],E:E,Player_2[[#This Row],[Round]])</f>
        <v>1</v>
      </c>
      <c r="Q7" t="str">
        <f t="shared" si="0"/>
        <v>2011 Vibram Open at Maple Hill</v>
      </c>
      <c r="R7">
        <f>SUMIFS('Player 1 Rounds'!F:F,'Player 1 Rounds'!Q:Q,Q7,'Player 1 Rounds'!E:E,E7)</f>
        <v>55</v>
      </c>
      <c r="S7">
        <f>IF(AND(Player_2[[#This Row],[Opponent Score]]&gt;0,Player_2[[#This Row],[Opponent Score]]&gt;Player_2[[#This Row],[Score]],K:K=TRUE())=TRUE(),1,0)</f>
        <v>0</v>
      </c>
    </row>
    <row r="8" spans="1:19" x14ac:dyDescent="0.25">
      <c r="A8" t="s">
        <v>141</v>
      </c>
      <c r="B8" t="s">
        <v>13</v>
      </c>
      <c r="C8" t="s">
        <v>142</v>
      </c>
      <c r="D8" t="s">
        <v>17</v>
      </c>
      <c r="E8">
        <v>1</v>
      </c>
      <c r="F8">
        <v>59</v>
      </c>
      <c r="G8">
        <v>1041</v>
      </c>
      <c r="H8" t="s">
        <v>11</v>
      </c>
      <c r="I8" t="s">
        <v>11</v>
      </c>
      <c r="J8" t="b">
        <f>IF(COUNTIFS('Player 1 Rounds'!A:A,Player_2[[#This Row],[Tournament]],'Player 1 Rounds'!C:C,Player_2[[#This Row],[Date]])&gt;0,TRUE(),FALSE())</f>
        <v>1</v>
      </c>
      <c r="K8" t="b">
        <f>IF(COUNTIFS('Player 1 Rounds'!A:A,Player_2[[#This Row],[Tournament]],'Player 1 Rounds'!C:C,Player_2[[#This Row],[Date]],'Player 1 Rounds'!D:D,Player_2[[#This Row],[Division]])&gt;0,TRUE(),FALSE())</f>
        <v>1</v>
      </c>
      <c r="L8" t="str">
        <f>RIGHT(Player_2[[#This Row],[Date]],4)</f>
        <v>2011</v>
      </c>
      <c r="M8" t="str">
        <f>LEFT(Player_2[[#This Row],[Date]],FIND("-",Player_2[[#This Row],[Date]],1)-1)</f>
        <v>23</v>
      </c>
      <c r="N8" t="str">
        <f>MID(Player_2[[#This Row],[Date]],FIND("-",Player_2[[#This Row],[Date]],1)+1,3)</f>
        <v>Sep</v>
      </c>
      <c r="O8" s="5">
        <f>DATEVALUE(Player_2[[#This Row],[Month]]&amp;" "&amp;Player_2[[#This Row],[Day]]&amp;", "&amp;Player_2[[#This Row],[Year]])</f>
        <v>40809</v>
      </c>
      <c r="P8">
        <f>COUNTIFS(A:A,Player_2[[#This Row],[Tournament]],E:E,Player_2[[#This Row],[Round]])</f>
        <v>1</v>
      </c>
      <c r="Q8" t="str">
        <f t="shared" si="0"/>
        <v>2011 The PDGA Championship</v>
      </c>
      <c r="R8">
        <f>SUMIFS('Player 1 Rounds'!F:F,'Player 1 Rounds'!Q:Q,Q8,'Player 1 Rounds'!E:E,E8)</f>
        <v>58</v>
      </c>
      <c r="S8">
        <f>IF(AND(Player_2[[#This Row],[Opponent Score]]&gt;0,Player_2[[#This Row],[Opponent Score]]&gt;Player_2[[#This Row],[Score]],K:K=TRUE())=TRUE(),1,0)</f>
        <v>0</v>
      </c>
    </row>
    <row r="9" spans="1:19" x14ac:dyDescent="0.25">
      <c r="A9" t="s">
        <v>202</v>
      </c>
      <c r="B9" t="s">
        <v>58</v>
      </c>
      <c r="C9" t="s">
        <v>203</v>
      </c>
      <c r="D9" t="s">
        <v>17</v>
      </c>
      <c r="E9">
        <v>1</v>
      </c>
      <c r="F9">
        <v>54</v>
      </c>
      <c r="G9">
        <v>1053</v>
      </c>
      <c r="H9" t="s">
        <v>11</v>
      </c>
      <c r="I9" t="s">
        <v>11</v>
      </c>
      <c r="J9" t="b">
        <f>IF(COUNTIFS('Player 1 Rounds'!A:A,Player_2[[#This Row],[Tournament]],'Player 1 Rounds'!C:C,Player_2[[#This Row],[Date]])&gt;0,TRUE(),FALSE())</f>
        <v>1</v>
      </c>
      <c r="K9" t="b">
        <f>IF(COUNTIFS('Player 1 Rounds'!A:A,Player_2[[#This Row],[Tournament]],'Player 1 Rounds'!C:C,Player_2[[#This Row],[Date]],'Player 1 Rounds'!D:D,Player_2[[#This Row],[Division]])&gt;0,TRUE(),FALSE())</f>
        <v>1</v>
      </c>
      <c r="L9" t="str">
        <f>RIGHT(Player_2[[#This Row],[Date]],4)</f>
        <v>2017</v>
      </c>
      <c r="M9" t="str">
        <f>LEFT(Player_2[[#This Row],[Date]],FIND("-",Player_2[[#This Row],[Date]],1)-1)</f>
        <v>25</v>
      </c>
      <c r="N9" t="str">
        <f>MID(Player_2[[#This Row],[Date]],FIND("-",Player_2[[#This Row],[Date]],1)+1,3)</f>
        <v>Aug</v>
      </c>
      <c r="O9" s="5">
        <f>DATEVALUE(Player_2[[#This Row],[Month]]&amp;" "&amp;Player_2[[#This Row],[Day]]&amp;", "&amp;Player_2[[#This Row],[Year]])</f>
        <v>42972</v>
      </c>
      <c r="P9">
        <f>COUNTIFS(A:A,Player_2[[#This Row],[Tournament]],E:E,Player_2[[#This Row],[Round]])</f>
        <v>1</v>
      </c>
      <c r="Q9" t="str">
        <f t="shared" si="0"/>
        <v>2017 Pittsburgh Flying Disc Open Presented by Discraft</v>
      </c>
      <c r="R9">
        <f>SUMIFS('Player 1 Rounds'!F:F,'Player 1 Rounds'!Q:Q,Q9,'Player 1 Rounds'!E:E,E9)</f>
        <v>54</v>
      </c>
      <c r="S9">
        <f>IF(AND(Player_2[[#This Row],[Opponent Score]]&gt;0,Player_2[[#This Row],[Opponent Score]]&gt;Player_2[[#This Row],[Score]],K:K=TRUE())=TRUE(),1,0)</f>
        <v>0</v>
      </c>
    </row>
    <row r="10" spans="1:19" x14ac:dyDescent="0.25">
      <c r="A10" t="s">
        <v>204</v>
      </c>
      <c r="B10" t="s">
        <v>14</v>
      </c>
      <c r="C10" t="s">
        <v>205</v>
      </c>
      <c r="D10" t="s">
        <v>17</v>
      </c>
      <c r="E10">
        <v>1</v>
      </c>
      <c r="F10">
        <v>67</v>
      </c>
      <c r="G10">
        <v>1005</v>
      </c>
      <c r="H10" t="s">
        <v>11</v>
      </c>
      <c r="I10" t="s">
        <v>11</v>
      </c>
      <c r="J10" t="b">
        <f>IF(COUNTIFS('Player 1 Rounds'!A:A,Player_2[[#This Row],[Tournament]],'Player 1 Rounds'!C:C,Player_2[[#This Row],[Date]])&gt;0,TRUE(),FALSE())</f>
        <v>0</v>
      </c>
      <c r="K10" t="b">
        <f>IF(COUNTIFS('Player 1 Rounds'!A:A,Player_2[[#This Row],[Tournament]],'Player 1 Rounds'!C:C,Player_2[[#This Row],[Date]],'Player 1 Rounds'!D:D,Player_2[[#This Row],[Division]])&gt;0,TRUE(),FALSE())</f>
        <v>0</v>
      </c>
      <c r="L10" t="str">
        <f>RIGHT(Player_2[[#This Row],[Date]],4)</f>
        <v>2017</v>
      </c>
      <c r="M10" t="str">
        <f>LEFT(Player_2[[#This Row],[Date]],FIND("-",Player_2[[#This Row],[Date]],1)-1)</f>
        <v>17</v>
      </c>
      <c r="N10" t="str">
        <f>MID(Player_2[[#This Row],[Date]],FIND("-",Player_2[[#This Row],[Date]],1)+1,3)</f>
        <v>Aug</v>
      </c>
      <c r="O10" s="5">
        <f>DATEVALUE(Player_2[[#This Row],[Month]]&amp;" "&amp;Player_2[[#This Row],[Day]]&amp;", "&amp;Player_2[[#This Row],[Year]])</f>
        <v>42964</v>
      </c>
      <c r="P10">
        <f>COUNTIFS(A:A,Player_2[[#This Row],[Tournament]],E:E,Player_2[[#This Row],[Round]])</f>
        <v>1</v>
      </c>
      <c r="Q10" t="str">
        <f t="shared" si="0"/>
        <v>2017 DGPT - Idlewild Open driven by Innova &amp; The Nati</v>
      </c>
      <c r="R10">
        <f>SUMIFS('Player 1 Rounds'!F:F,'Player 1 Rounds'!Q:Q,Q10,'Player 1 Rounds'!E:E,E10)</f>
        <v>0</v>
      </c>
      <c r="S10">
        <f>IF(AND(Player_2[[#This Row],[Opponent Score]]&gt;0,Player_2[[#This Row],[Opponent Score]]&gt;Player_2[[#This Row],[Score]],K:K=TRUE())=TRUE(),1,0)</f>
        <v>0</v>
      </c>
    </row>
    <row r="11" spans="1:19" x14ac:dyDescent="0.25">
      <c r="A11" t="s">
        <v>206</v>
      </c>
      <c r="B11" t="s">
        <v>14</v>
      </c>
      <c r="C11" t="s">
        <v>207</v>
      </c>
      <c r="D11" t="s">
        <v>17</v>
      </c>
      <c r="E11">
        <v>1</v>
      </c>
      <c r="F11">
        <v>53</v>
      </c>
      <c r="G11">
        <v>1046</v>
      </c>
      <c r="H11" t="s">
        <v>11</v>
      </c>
      <c r="I11" t="s">
        <v>11</v>
      </c>
      <c r="J11" t="b">
        <f>IF(COUNTIFS('Player 1 Rounds'!A:A,Player_2[[#This Row],[Tournament]],'Player 1 Rounds'!C:C,Player_2[[#This Row],[Date]])&gt;0,TRUE(),FALSE())</f>
        <v>0</v>
      </c>
      <c r="K11" t="b">
        <f>IF(COUNTIFS('Player 1 Rounds'!A:A,Player_2[[#This Row],[Tournament]],'Player 1 Rounds'!C:C,Player_2[[#This Row],[Date]],'Player 1 Rounds'!D:D,Player_2[[#This Row],[Division]])&gt;0,TRUE(),FALSE())</f>
        <v>0</v>
      </c>
      <c r="L11" t="str">
        <f>RIGHT(Player_2[[#This Row],[Date]],4)</f>
        <v>2012</v>
      </c>
      <c r="M11" t="str">
        <f>LEFT(Player_2[[#This Row],[Date]],FIND("-",Player_2[[#This Row],[Date]],1)-1)</f>
        <v>18</v>
      </c>
      <c r="N11" t="str">
        <f>MID(Player_2[[#This Row],[Date]],FIND("-",Player_2[[#This Row],[Date]],1)+1,3)</f>
        <v>Feb</v>
      </c>
      <c r="O11" s="5">
        <f>DATEVALUE(Player_2[[#This Row],[Month]]&amp;" "&amp;Player_2[[#This Row],[Day]]&amp;", "&amp;Player_2[[#This Row],[Year]])</f>
        <v>40957</v>
      </c>
      <c r="P11">
        <f>COUNTIFS(A:A,Player_2[[#This Row],[Tournament]],E:E,Player_2[[#This Row],[Round]])</f>
        <v>1</v>
      </c>
      <c r="Q11" t="str">
        <f t="shared" si="0"/>
        <v>2012 34th annual Wintertime Open - Pro</v>
      </c>
      <c r="R11">
        <f>SUMIFS('Player 1 Rounds'!F:F,'Player 1 Rounds'!Q:Q,Q11,'Player 1 Rounds'!E:E,E11)</f>
        <v>0</v>
      </c>
      <c r="S11">
        <f>IF(AND(Player_2[[#This Row],[Opponent Score]]&gt;0,Player_2[[#This Row],[Opponent Score]]&gt;Player_2[[#This Row],[Score]],K:K=TRUE())=TRUE(),1,0)</f>
        <v>0</v>
      </c>
    </row>
    <row r="12" spans="1:19" x14ac:dyDescent="0.25">
      <c r="A12" t="s">
        <v>208</v>
      </c>
      <c r="B12" t="s">
        <v>12</v>
      </c>
      <c r="C12" t="s">
        <v>209</v>
      </c>
      <c r="D12" t="s">
        <v>17</v>
      </c>
      <c r="E12">
        <v>1</v>
      </c>
      <c r="F12">
        <v>63</v>
      </c>
      <c r="G12">
        <v>977</v>
      </c>
      <c r="H12" t="s">
        <v>11</v>
      </c>
      <c r="I12" t="s">
        <v>11</v>
      </c>
      <c r="J12" t="b">
        <f>IF(COUNTIFS('Player 1 Rounds'!A:A,Player_2[[#This Row],[Tournament]],'Player 1 Rounds'!C:C,Player_2[[#This Row],[Date]])&gt;0,TRUE(),FALSE())</f>
        <v>0</v>
      </c>
      <c r="K12" t="b">
        <f>IF(COUNTIFS('Player 1 Rounds'!A:A,Player_2[[#This Row],[Tournament]],'Player 1 Rounds'!C:C,Player_2[[#This Row],[Date]],'Player 1 Rounds'!D:D,Player_2[[#This Row],[Division]])&gt;0,TRUE(),FALSE())</f>
        <v>0</v>
      </c>
      <c r="L12" t="str">
        <f>RIGHT(Player_2[[#This Row],[Date]],4)</f>
        <v>2012</v>
      </c>
      <c r="M12" t="str">
        <f>LEFT(Player_2[[#This Row],[Date]],FIND("-",Player_2[[#This Row],[Date]],1)-1)</f>
        <v>21</v>
      </c>
      <c r="N12" t="str">
        <f>MID(Player_2[[#This Row],[Date]],FIND("-",Player_2[[#This Row],[Date]],1)+1,3)</f>
        <v>Jan</v>
      </c>
      <c r="O12" s="5">
        <f>DATEVALUE(Player_2[[#This Row],[Month]]&amp;" "&amp;Player_2[[#This Row],[Day]]&amp;", "&amp;Player_2[[#This Row],[Year]])</f>
        <v>40929</v>
      </c>
      <c r="P12">
        <f>COUNTIFS(A:A,Player_2[[#This Row],[Tournament]],E:E,Player_2[[#This Row],[Round]])</f>
        <v>4</v>
      </c>
      <c r="Q12" t="str">
        <f t="shared" si="0"/>
        <v>2012 Ice Bowl in Paradise</v>
      </c>
      <c r="R12">
        <f>SUMIFS('Player 1 Rounds'!F:F,'Player 1 Rounds'!Q:Q,Q12,'Player 1 Rounds'!E:E,E12)</f>
        <v>0</v>
      </c>
      <c r="S12">
        <f>IF(AND(Player_2[[#This Row],[Opponent Score]]&gt;0,Player_2[[#This Row],[Opponent Score]]&gt;Player_2[[#This Row],[Score]],K:K=TRUE())=TRUE(),1,0)</f>
        <v>0</v>
      </c>
    </row>
    <row r="13" spans="1:19" x14ac:dyDescent="0.25">
      <c r="A13" t="s">
        <v>210</v>
      </c>
      <c r="B13" t="s">
        <v>14</v>
      </c>
      <c r="C13" t="s">
        <v>211</v>
      </c>
      <c r="D13" t="s">
        <v>17</v>
      </c>
      <c r="E13">
        <v>1</v>
      </c>
      <c r="F13">
        <v>61</v>
      </c>
      <c r="G13">
        <v>1009</v>
      </c>
      <c r="H13" t="s">
        <v>11</v>
      </c>
      <c r="I13" t="s">
        <v>11</v>
      </c>
      <c r="J13" t="b">
        <f>IF(COUNTIFS('Player 1 Rounds'!A:A,Player_2[[#This Row],[Tournament]],'Player 1 Rounds'!C:C,Player_2[[#This Row],[Date]])&gt;0,TRUE(),FALSE())</f>
        <v>0</v>
      </c>
      <c r="K13" t="b">
        <f>IF(COUNTIFS('Player 1 Rounds'!A:A,Player_2[[#This Row],[Tournament]],'Player 1 Rounds'!C:C,Player_2[[#This Row],[Date]],'Player 1 Rounds'!D:D,Player_2[[#This Row],[Division]])&gt;0,TRUE(),FALSE())</f>
        <v>0</v>
      </c>
      <c r="L13" t="str">
        <f>RIGHT(Player_2[[#This Row],[Date]],4)</f>
        <v>2017</v>
      </c>
      <c r="M13" t="str">
        <f>LEFT(Player_2[[#This Row],[Date]],FIND("-",Player_2[[#This Row],[Date]],1)-1)</f>
        <v>9</v>
      </c>
      <c r="N13" t="str">
        <f>MID(Player_2[[#This Row],[Date]],FIND("-",Player_2[[#This Row],[Date]],1)+1,3)</f>
        <v>Sep</v>
      </c>
      <c r="O13" s="5">
        <f>DATEVALUE(Player_2[[#This Row],[Month]]&amp;" "&amp;Player_2[[#This Row],[Day]]&amp;", "&amp;Player_2[[#This Row],[Year]])</f>
        <v>42987</v>
      </c>
      <c r="P13">
        <f>COUNTIFS(A:A,Player_2[[#This Row],[Tournament]],E:E,Player_2[[#This Row],[Round]])</f>
        <v>1</v>
      </c>
      <c r="Q13" t="str">
        <f t="shared" si="0"/>
        <v>2017 Nantucket Disc Golf Open - Pros</v>
      </c>
      <c r="R13">
        <f>SUMIFS('Player 1 Rounds'!F:F,'Player 1 Rounds'!Q:Q,Q13,'Player 1 Rounds'!E:E,E13)</f>
        <v>0</v>
      </c>
      <c r="S13">
        <f>IF(AND(Player_2[[#This Row],[Opponent Score]]&gt;0,Player_2[[#This Row],[Opponent Score]]&gt;Player_2[[#This Row],[Score]],K:K=TRUE())=TRUE(),1,0)</f>
        <v>0</v>
      </c>
    </row>
    <row r="14" spans="1:19" x14ac:dyDescent="0.25">
      <c r="A14" t="s">
        <v>212</v>
      </c>
      <c r="B14" t="s">
        <v>9</v>
      </c>
      <c r="C14" t="s">
        <v>213</v>
      </c>
      <c r="D14" t="s">
        <v>17</v>
      </c>
      <c r="E14">
        <v>1</v>
      </c>
      <c r="F14">
        <v>58</v>
      </c>
      <c r="G14">
        <v>1024</v>
      </c>
      <c r="H14" t="s">
        <v>11</v>
      </c>
      <c r="I14" t="s">
        <v>11</v>
      </c>
      <c r="J14" t="b">
        <f>IF(COUNTIFS('Player 1 Rounds'!A:A,Player_2[[#This Row],[Tournament]],'Player 1 Rounds'!C:C,Player_2[[#This Row],[Date]])&gt;0,TRUE(),FALSE())</f>
        <v>1</v>
      </c>
      <c r="K14" t="b">
        <f>IF(COUNTIFS('Player 1 Rounds'!A:A,Player_2[[#This Row],[Tournament]],'Player 1 Rounds'!C:C,Player_2[[#This Row],[Date]],'Player 1 Rounds'!D:D,Player_2[[#This Row],[Division]])&gt;0,TRUE(),FALSE())</f>
        <v>1</v>
      </c>
      <c r="L14" t="str">
        <f>RIGHT(Player_2[[#This Row],[Date]],4)</f>
        <v>2017</v>
      </c>
      <c r="M14" t="str">
        <f>LEFT(Player_2[[#This Row],[Date]],FIND("-",Player_2[[#This Row],[Date]],1)-1)</f>
        <v>31</v>
      </c>
      <c r="N14" t="str">
        <f>MID(Player_2[[#This Row],[Date]],FIND("-",Player_2[[#This Row],[Date]],1)+1,3)</f>
        <v>Aug</v>
      </c>
      <c r="O14" s="5">
        <f>DATEVALUE(Player_2[[#This Row],[Month]]&amp;" "&amp;Player_2[[#This Row],[Day]]&amp;", "&amp;Player_2[[#This Row],[Year]])</f>
        <v>42978</v>
      </c>
      <c r="P14">
        <f>COUNTIFS(A:A,Player_2[[#This Row],[Tournament]],E:E,Player_2[[#This Row],[Round]])</f>
        <v>1</v>
      </c>
      <c r="Q14" t="str">
        <f t="shared" si="0"/>
        <v>2017 DGPT - Vibram Open</v>
      </c>
      <c r="R14">
        <f>SUMIFS('Player 1 Rounds'!F:F,'Player 1 Rounds'!Q:Q,Q14,'Player 1 Rounds'!E:E,E14)</f>
        <v>53</v>
      </c>
      <c r="S14">
        <f>IF(AND(Player_2[[#This Row],[Opponent Score]]&gt;0,Player_2[[#This Row],[Opponent Score]]&gt;Player_2[[#This Row],[Score]],K:K=TRUE())=TRUE(),1,0)</f>
        <v>0</v>
      </c>
    </row>
    <row r="15" spans="1:19" x14ac:dyDescent="0.25">
      <c r="A15" t="s">
        <v>214</v>
      </c>
      <c r="B15" t="s">
        <v>14</v>
      </c>
      <c r="C15" t="s">
        <v>215</v>
      </c>
      <c r="D15" t="s">
        <v>17</v>
      </c>
      <c r="E15">
        <v>1</v>
      </c>
      <c r="F15">
        <v>54</v>
      </c>
      <c r="G15">
        <v>1007</v>
      </c>
      <c r="H15" t="s">
        <v>11</v>
      </c>
      <c r="I15" t="s">
        <v>11</v>
      </c>
      <c r="J15" t="b">
        <f>IF(COUNTIFS('Player 1 Rounds'!A:A,Player_2[[#This Row],[Tournament]],'Player 1 Rounds'!C:C,Player_2[[#This Row],[Date]])&gt;0,TRUE(),FALSE())</f>
        <v>0</v>
      </c>
      <c r="K15" t="b">
        <f>IF(COUNTIFS('Player 1 Rounds'!A:A,Player_2[[#This Row],[Tournament]],'Player 1 Rounds'!C:C,Player_2[[#This Row],[Date]],'Player 1 Rounds'!D:D,Player_2[[#This Row],[Division]])&gt;0,TRUE(),FALSE())</f>
        <v>0</v>
      </c>
      <c r="L15" t="str">
        <f>RIGHT(Player_2[[#This Row],[Date]],4)</f>
        <v>2011</v>
      </c>
      <c r="M15" t="str">
        <f>LEFT(Player_2[[#This Row],[Date]],FIND("-",Player_2[[#This Row],[Date]],1)-1)</f>
        <v>10</v>
      </c>
      <c r="N15" t="str">
        <f>MID(Player_2[[#This Row],[Date]],FIND("-",Player_2[[#This Row],[Date]],1)+1,3)</f>
        <v>Dec</v>
      </c>
      <c r="O15" s="5">
        <f>DATEVALUE(Player_2[[#This Row],[Month]]&amp;" "&amp;Player_2[[#This Row],[Day]]&amp;", "&amp;Player_2[[#This Row],[Year]])</f>
        <v>40887</v>
      </c>
      <c r="P15">
        <f>COUNTIFS(A:A,Player_2[[#This Row],[Tournament]],E:E,Player_2[[#This Row],[Round]])</f>
        <v>1</v>
      </c>
      <c r="Q15" t="str">
        <f t="shared" si="0"/>
        <v>Southern Arizona Disc Golf Classic 2011</v>
      </c>
      <c r="R15">
        <f>SUMIFS('Player 1 Rounds'!F:F,'Player 1 Rounds'!Q:Q,Q15,'Player 1 Rounds'!E:E,E15)</f>
        <v>0</v>
      </c>
      <c r="S15">
        <f>IF(AND(Player_2[[#This Row],[Opponent Score]]&gt;0,Player_2[[#This Row],[Opponent Score]]&gt;Player_2[[#This Row],[Score]],K:K=TRUE())=TRUE(),1,0)</f>
        <v>0</v>
      </c>
    </row>
    <row r="16" spans="1:19" x14ac:dyDescent="0.25">
      <c r="A16" t="s">
        <v>216</v>
      </c>
      <c r="B16" t="s">
        <v>164</v>
      </c>
      <c r="C16" t="s">
        <v>217</v>
      </c>
      <c r="D16" t="s">
        <v>17</v>
      </c>
      <c r="E16">
        <v>1</v>
      </c>
      <c r="F16">
        <v>50</v>
      </c>
      <c r="G16">
        <v>1065</v>
      </c>
      <c r="H16" t="s">
        <v>11</v>
      </c>
      <c r="I16" t="s">
        <v>11</v>
      </c>
      <c r="J16" t="b">
        <f>IF(COUNTIFS('Player 1 Rounds'!A:A,Player_2[[#This Row],[Tournament]],'Player 1 Rounds'!C:C,Player_2[[#This Row],[Date]])&gt;0,TRUE(),FALSE())</f>
        <v>0</v>
      </c>
      <c r="K16" t="b">
        <f>IF(COUNTIFS('Player 1 Rounds'!A:A,Player_2[[#This Row],[Tournament]],'Player 1 Rounds'!C:C,Player_2[[#This Row],[Date]],'Player 1 Rounds'!D:D,Player_2[[#This Row],[Division]])&gt;0,TRUE(),FALSE())</f>
        <v>0</v>
      </c>
      <c r="L16" t="str">
        <f>RIGHT(Player_2[[#This Row],[Date]],4)</f>
        <v>2018</v>
      </c>
      <c r="M16" t="str">
        <f>LEFT(Player_2[[#This Row],[Date]],FIND("-",Player_2[[#This Row],[Date]],1)-1)</f>
        <v>23</v>
      </c>
      <c r="N16" t="str">
        <f>MID(Player_2[[#This Row],[Date]],FIND("-",Player_2[[#This Row],[Date]],1)+1,3)</f>
        <v>Mar</v>
      </c>
      <c r="O16" s="5">
        <f>DATEVALUE(Player_2[[#This Row],[Month]]&amp;" "&amp;Player_2[[#This Row],[Day]]&amp;", "&amp;Player_2[[#This Row],[Year]])</f>
        <v>43182</v>
      </c>
      <c r="P16">
        <f>COUNTIFS(A:A,Player_2[[#This Row],[Tournament]],E:E,Player_2[[#This Row],[Round]])</f>
        <v>1</v>
      </c>
      <c r="Q16" t="str">
        <f t="shared" si="0"/>
        <v>2018 Discraft presents Sun King's Throw Down the Mountain VI (Weekend 2)</v>
      </c>
      <c r="R16">
        <f>SUMIFS('Player 1 Rounds'!F:F,'Player 1 Rounds'!Q:Q,Q16,'Player 1 Rounds'!E:E,E16)</f>
        <v>0</v>
      </c>
      <c r="S16">
        <f>IF(AND(Player_2[[#This Row],[Opponent Score]]&gt;0,Player_2[[#This Row],[Opponent Score]]&gt;Player_2[[#This Row],[Score]],K:K=TRUE())=TRUE(),1,0)</f>
        <v>0</v>
      </c>
    </row>
    <row r="17" spans="1:19" x14ac:dyDescent="0.25">
      <c r="A17" t="s">
        <v>218</v>
      </c>
      <c r="B17" t="s">
        <v>9</v>
      </c>
      <c r="C17" t="s">
        <v>219</v>
      </c>
      <c r="D17" t="s">
        <v>17</v>
      </c>
      <c r="E17">
        <v>1</v>
      </c>
      <c r="F17">
        <v>57</v>
      </c>
      <c r="G17">
        <v>1033</v>
      </c>
      <c r="H17" t="s">
        <v>11</v>
      </c>
      <c r="I17" t="s">
        <v>11</v>
      </c>
      <c r="J17" t="b">
        <f>IF(COUNTIFS('Player 1 Rounds'!A:A,Player_2[[#This Row],[Tournament]],'Player 1 Rounds'!C:C,Player_2[[#This Row],[Date]])&gt;0,TRUE(),FALSE())</f>
        <v>1</v>
      </c>
      <c r="K17" t="b">
        <f>IF(COUNTIFS('Player 1 Rounds'!A:A,Player_2[[#This Row],[Tournament]],'Player 1 Rounds'!C:C,Player_2[[#This Row],[Date]],'Player 1 Rounds'!D:D,Player_2[[#This Row],[Division]])&gt;0,TRUE(),FALSE())</f>
        <v>1</v>
      </c>
      <c r="L17" t="str">
        <f>RIGHT(Player_2[[#This Row],[Date]],4)</f>
        <v>2018</v>
      </c>
      <c r="M17" t="str">
        <f>LEFT(Player_2[[#This Row],[Date]],FIND("-",Player_2[[#This Row],[Date]],1)-1)</f>
        <v>15</v>
      </c>
      <c r="N17" t="str">
        <f>MID(Player_2[[#This Row],[Date]],FIND("-",Player_2[[#This Row],[Date]],1)+1,3)</f>
        <v>Mar</v>
      </c>
      <c r="O17" s="5">
        <f>DATEVALUE(Player_2[[#This Row],[Month]]&amp;" "&amp;Player_2[[#This Row],[Day]]&amp;", "&amp;Player_2[[#This Row],[Year]])</f>
        <v>43174</v>
      </c>
      <c r="P17">
        <f>COUNTIFS(A:A,Player_2[[#This Row],[Tournament]],E:E,Player_2[[#This Row],[Round]])</f>
        <v>2</v>
      </c>
      <c r="Q17" t="str">
        <f t="shared" si="0"/>
        <v>2018 DGPT - Waco Annual Charity Open presented by Dynamic Discs</v>
      </c>
      <c r="R17">
        <f>SUMIFS('Player 1 Rounds'!F:F,'Player 1 Rounds'!Q:Q,Q17,'Player 1 Rounds'!E:E,E17)</f>
        <v>61</v>
      </c>
      <c r="S17">
        <f>IF(AND(Player_2[[#This Row],[Opponent Score]]&gt;0,Player_2[[#This Row],[Opponent Score]]&gt;Player_2[[#This Row],[Score]],K:K=TRUE())=TRUE(),1,0)</f>
        <v>1</v>
      </c>
    </row>
    <row r="18" spans="1:19" x14ac:dyDescent="0.25">
      <c r="A18" t="s">
        <v>220</v>
      </c>
      <c r="B18" t="s">
        <v>12</v>
      </c>
      <c r="C18" t="s">
        <v>221</v>
      </c>
      <c r="D18" t="s">
        <v>17</v>
      </c>
      <c r="E18">
        <v>1</v>
      </c>
      <c r="F18">
        <v>38</v>
      </c>
      <c r="G18">
        <v>1000</v>
      </c>
      <c r="H18" t="s">
        <v>11</v>
      </c>
      <c r="I18" t="s">
        <v>11</v>
      </c>
      <c r="J18" t="b">
        <f>IF(COUNTIFS('Player 1 Rounds'!A:A,Player_2[[#This Row],[Tournament]],'Player 1 Rounds'!C:C,Player_2[[#This Row],[Date]])&gt;0,TRUE(),FALSE())</f>
        <v>0</v>
      </c>
      <c r="K18" t="b">
        <f>IF(COUNTIFS('Player 1 Rounds'!A:A,Player_2[[#This Row],[Tournament]],'Player 1 Rounds'!C:C,Player_2[[#This Row],[Date]],'Player 1 Rounds'!D:D,Player_2[[#This Row],[Division]])&gt;0,TRUE(),FALSE())</f>
        <v>0</v>
      </c>
      <c r="L18" t="str">
        <f>RIGHT(Player_2[[#This Row],[Date]],4)</f>
        <v>2011</v>
      </c>
      <c r="M18" t="str">
        <f>LEFT(Player_2[[#This Row],[Date]],FIND("-",Player_2[[#This Row],[Date]],1)-1)</f>
        <v>9</v>
      </c>
      <c r="N18" t="str">
        <f>MID(Player_2[[#This Row],[Date]],FIND("-",Player_2[[#This Row],[Date]],1)+1,3)</f>
        <v>Jul</v>
      </c>
      <c r="O18" s="5">
        <f>DATEVALUE(Player_2[[#This Row],[Month]]&amp;" "&amp;Player_2[[#This Row],[Day]]&amp;", "&amp;Player_2[[#This Row],[Year]])</f>
        <v>40733</v>
      </c>
      <c r="P18">
        <f>COUNTIFS(A:A,Player_2[[#This Row],[Tournament]],E:E,Player_2[[#This Row],[Round]])</f>
        <v>1</v>
      </c>
      <c r="Q18" t="str">
        <f t="shared" si="0"/>
        <v>2011 Allgau Limited</v>
      </c>
      <c r="R18">
        <f>SUMIFS('Player 1 Rounds'!F:F,'Player 1 Rounds'!Q:Q,Q18,'Player 1 Rounds'!E:E,E18)</f>
        <v>0</v>
      </c>
      <c r="S18">
        <f>IF(AND(Player_2[[#This Row],[Opponent Score]]&gt;0,Player_2[[#This Row],[Opponent Score]]&gt;Player_2[[#This Row],[Score]],K:K=TRUE())=TRUE(),1,0)</f>
        <v>0</v>
      </c>
    </row>
    <row r="19" spans="1:19" x14ac:dyDescent="0.25">
      <c r="A19" t="s">
        <v>127</v>
      </c>
      <c r="B19" t="s">
        <v>9</v>
      </c>
      <c r="C19" t="s">
        <v>222</v>
      </c>
      <c r="D19" t="s">
        <v>17</v>
      </c>
      <c r="E19">
        <v>1</v>
      </c>
      <c r="F19">
        <v>51</v>
      </c>
      <c r="G19">
        <v>1047</v>
      </c>
      <c r="H19" t="s">
        <v>11</v>
      </c>
      <c r="I19" t="s">
        <v>11</v>
      </c>
      <c r="J19" t="b">
        <f>IF(COUNTIFS('Player 1 Rounds'!A:A,Player_2[[#This Row],[Tournament]],'Player 1 Rounds'!C:C,Player_2[[#This Row],[Date]])&gt;0,TRUE(),FALSE())</f>
        <v>0</v>
      </c>
      <c r="K19" t="b">
        <f>IF(COUNTIFS('Player 1 Rounds'!A:A,Player_2[[#This Row],[Tournament]],'Player 1 Rounds'!C:C,Player_2[[#This Row],[Date]],'Player 1 Rounds'!D:D,Player_2[[#This Row],[Division]])&gt;0,TRUE(),FALSE())</f>
        <v>0</v>
      </c>
      <c r="L19" t="str">
        <f>RIGHT(Player_2[[#This Row],[Date]],4)</f>
        <v>2011</v>
      </c>
      <c r="M19" t="str">
        <f>LEFT(Player_2[[#This Row],[Date]],FIND("-",Player_2[[#This Row],[Date]],1)-1)</f>
        <v>2</v>
      </c>
      <c r="N19" t="str">
        <f>MID(Player_2[[#This Row],[Date]],FIND("-",Player_2[[#This Row],[Date]],1)+1,3)</f>
        <v>Jul</v>
      </c>
      <c r="O19" s="5">
        <f>DATEVALUE(Player_2[[#This Row],[Month]]&amp;" "&amp;Player_2[[#This Row],[Day]]&amp;", "&amp;Player_2[[#This Row],[Year]])</f>
        <v>40726</v>
      </c>
      <c r="P19">
        <f>COUNTIFS(A:A,Player_2[[#This Row],[Tournament]],E:E,Player_2[[#This Row],[Round]])</f>
        <v>1</v>
      </c>
      <c r="Q19" t="str">
        <f t="shared" si="0"/>
        <v>2011 Stockholm Open</v>
      </c>
      <c r="R19">
        <f>SUMIFS('Player 1 Rounds'!F:F,'Player 1 Rounds'!Q:Q,Q19,'Player 1 Rounds'!E:E,E19)</f>
        <v>0</v>
      </c>
      <c r="S19">
        <f>IF(AND(Player_2[[#This Row],[Opponent Score]]&gt;0,Player_2[[#This Row],[Opponent Score]]&gt;Player_2[[#This Row],[Score]],K:K=TRUE())=TRUE(),1,0)</f>
        <v>0</v>
      </c>
    </row>
    <row r="20" spans="1:19" x14ac:dyDescent="0.25">
      <c r="A20" t="s">
        <v>223</v>
      </c>
      <c r="B20" t="s">
        <v>164</v>
      </c>
      <c r="C20" t="s">
        <v>224</v>
      </c>
      <c r="D20" t="s">
        <v>17</v>
      </c>
      <c r="E20">
        <v>1</v>
      </c>
      <c r="F20">
        <v>50</v>
      </c>
      <c r="G20">
        <v>1068</v>
      </c>
      <c r="H20" t="s">
        <v>11</v>
      </c>
      <c r="I20" t="s">
        <v>11</v>
      </c>
      <c r="J20" t="b">
        <f>IF(COUNTIFS('Player 1 Rounds'!A:A,Player_2[[#This Row],[Tournament]],'Player 1 Rounds'!C:C,Player_2[[#This Row],[Date]])&gt;0,TRUE(),FALSE())</f>
        <v>1</v>
      </c>
      <c r="K20" t="b">
        <f>IF(COUNTIFS('Player 1 Rounds'!A:A,Player_2[[#This Row],[Tournament]],'Player 1 Rounds'!C:C,Player_2[[#This Row],[Date]],'Player 1 Rounds'!D:D,Player_2[[#This Row],[Division]])&gt;0,TRUE(),FALSE())</f>
        <v>1</v>
      </c>
      <c r="L20" t="str">
        <f>RIGHT(Player_2[[#This Row],[Date]],4)</f>
        <v>2011</v>
      </c>
      <c r="M20" t="str">
        <f>LEFT(Player_2[[#This Row],[Date]],FIND("-",Player_2[[#This Row],[Date]],1)-1)</f>
        <v>17</v>
      </c>
      <c r="N20" t="str">
        <f>MID(Player_2[[#This Row],[Date]],FIND("-",Player_2[[#This Row],[Date]],1)+1,3)</f>
        <v>Jun</v>
      </c>
      <c r="O20" s="5">
        <f>DATEVALUE(Player_2[[#This Row],[Month]]&amp;" "&amp;Player_2[[#This Row],[Day]]&amp;", "&amp;Player_2[[#This Row],[Year]])</f>
        <v>40711</v>
      </c>
      <c r="P20">
        <f>COUNTIFS(A:A,Player_2[[#This Row],[Tournament]],E:E,Player_2[[#This Row],[Round]])</f>
        <v>3</v>
      </c>
      <c r="Q20" t="str">
        <f t="shared" si="0"/>
        <v>2011 Summertime Open</v>
      </c>
      <c r="R20">
        <f>SUMIFS('Player 1 Rounds'!F:F,'Player 1 Rounds'!Q:Q,Q20,'Player 1 Rounds'!E:E,E20)</f>
        <v>61</v>
      </c>
      <c r="S20">
        <f>IF(AND(Player_2[[#This Row],[Opponent Score]]&gt;0,Player_2[[#This Row],[Opponent Score]]&gt;Player_2[[#This Row],[Score]],K:K=TRUE())=TRUE(),1,0)</f>
        <v>1</v>
      </c>
    </row>
    <row r="21" spans="1:19" x14ac:dyDescent="0.25">
      <c r="A21" t="s">
        <v>225</v>
      </c>
      <c r="B21" t="s">
        <v>9</v>
      </c>
      <c r="C21" t="s">
        <v>226</v>
      </c>
      <c r="D21" t="s">
        <v>17</v>
      </c>
      <c r="E21">
        <v>1</v>
      </c>
      <c r="F21">
        <v>55</v>
      </c>
      <c r="G21">
        <v>1048</v>
      </c>
      <c r="H21" t="s">
        <v>11</v>
      </c>
      <c r="I21" t="s">
        <v>11</v>
      </c>
      <c r="J21" t="b">
        <f>IF(COUNTIFS('Player 1 Rounds'!A:A,Player_2[[#This Row],[Tournament]],'Player 1 Rounds'!C:C,Player_2[[#This Row],[Date]])&gt;0,TRUE(),FALSE())</f>
        <v>1</v>
      </c>
      <c r="K21" t="b">
        <f>IF(COUNTIFS('Player 1 Rounds'!A:A,Player_2[[#This Row],[Tournament]],'Player 1 Rounds'!C:C,Player_2[[#This Row],[Date]],'Player 1 Rounds'!D:D,Player_2[[#This Row],[Division]])&gt;0,TRUE(),FALSE())</f>
        <v>1</v>
      </c>
      <c r="L21" t="str">
        <f>RIGHT(Player_2[[#This Row],[Date]],4)</f>
        <v>2018</v>
      </c>
      <c r="M21" t="str">
        <f>LEFT(Player_2[[#This Row],[Date]],FIND("-",Player_2[[#This Row],[Date]],1)-1)</f>
        <v>6</v>
      </c>
      <c r="N21" t="str">
        <f>MID(Player_2[[#This Row],[Date]],FIND("-",Player_2[[#This Row],[Date]],1)+1,3)</f>
        <v>Apr</v>
      </c>
      <c r="O21" s="5">
        <f>DATEVALUE(Player_2[[#This Row],[Month]]&amp;" "&amp;Player_2[[#This Row],[Day]]&amp;", "&amp;Player_2[[#This Row],[Year]])</f>
        <v>43196</v>
      </c>
      <c r="P21">
        <f>COUNTIFS(A:A,Player_2[[#This Row],[Tournament]],E:E,Player_2[[#This Row],[Round]])</f>
        <v>2</v>
      </c>
      <c r="Q21" t="str">
        <f t="shared" si="0"/>
        <v>2018 DGPT - Jonesboro Open</v>
      </c>
      <c r="R21">
        <f>SUMIFS('Player 1 Rounds'!F:F,'Player 1 Rounds'!Q:Q,Q21,'Player 1 Rounds'!E:E,E21)</f>
        <v>52</v>
      </c>
      <c r="S21">
        <f>IF(AND(Player_2[[#This Row],[Opponent Score]]&gt;0,Player_2[[#This Row],[Opponent Score]]&gt;Player_2[[#This Row],[Score]],K:K=TRUE())=TRUE(),1,0)</f>
        <v>0</v>
      </c>
    </row>
    <row r="22" spans="1:19" x14ac:dyDescent="0.25">
      <c r="A22" t="s">
        <v>81</v>
      </c>
      <c r="B22" t="s">
        <v>58</v>
      </c>
      <c r="C22" t="s">
        <v>227</v>
      </c>
      <c r="D22" t="s">
        <v>17</v>
      </c>
      <c r="E22">
        <v>1</v>
      </c>
      <c r="F22">
        <v>52</v>
      </c>
      <c r="G22">
        <v>1053</v>
      </c>
      <c r="H22" t="s">
        <v>11</v>
      </c>
      <c r="I22" t="s">
        <v>11</v>
      </c>
      <c r="J22" t="b">
        <f>IF(COUNTIFS('Player 1 Rounds'!A:A,Player_2[[#This Row],[Tournament]],'Player 1 Rounds'!C:C,Player_2[[#This Row],[Date]])&gt;0,TRUE(),FALSE())</f>
        <v>1</v>
      </c>
      <c r="K22" t="b">
        <f>IF(COUNTIFS('Player 1 Rounds'!A:A,Player_2[[#This Row],[Tournament]],'Player 1 Rounds'!C:C,Player_2[[#This Row],[Date]],'Player 1 Rounds'!D:D,Player_2[[#This Row],[Division]])&gt;0,TRUE(),FALSE())</f>
        <v>1</v>
      </c>
      <c r="L22" t="str">
        <f>RIGHT(Player_2[[#This Row],[Date]],4)</f>
        <v>2011</v>
      </c>
      <c r="M22" t="str">
        <f>LEFT(Player_2[[#This Row],[Date]],FIND("-",Player_2[[#This Row],[Date]],1)-1)</f>
        <v>24</v>
      </c>
      <c r="N22" t="str">
        <f>MID(Player_2[[#This Row],[Date]],FIND("-",Player_2[[#This Row],[Date]],1)+1,3)</f>
        <v>Jun</v>
      </c>
      <c r="O22" s="5">
        <f>DATEVALUE(Player_2[[#This Row],[Month]]&amp;" "&amp;Player_2[[#This Row],[Day]]&amp;", "&amp;Player_2[[#This Row],[Year]])</f>
        <v>40718</v>
      </c>
      <c r="P22">
        <f>COUNTIFS(A:A,Player_2[[#This Row],[Tournament]],E:E,Player_2[[#This Row],[Round]])</f>
        <v>4</v>
      </c>
      <c r="Q22" t="str">
        <f t="shared" si="0"/>
        <v>2011 Beaver State Fling</v>
      </c>
      <c r="R22">
        <f>SUMIFS('Player 1 Rounds'!F:F,'Player 1 Rounds'!Q:Q,Q22,'Player 1 Rounds'!E:E,E22)</f>
        <v>56</v>
      </c>
      <c r="S22">
        <f>IF(AND(Player_2[[#This Row],[Opponent Score]]&gt;0,Player_2[[#This Row],[Opponent Score]]&gt;Player_2[[#This Row],[Score]],K:K=TRUE())=TRUE(),1,0)</f>
        <v>1</v>
      </c>
    </row>
    <row r="23" spans="1:19" x14ac:dyDescent="0.25">
      <c r="A23" t="s">
        <v>228</v>
      </c>
      <c r="B23" t="s">
        <v>13</v>
      </c>
      <c r="C23" t="s">
        <v>229</v>
      </c>
      <c r="D23" t="s">
        <v>17</v>
      </c>
      <c r="E23">
        <v>1</v>
      </c>
      <c r="F23">
        <v>77</v>
      </c>
      <c r="G23">
        <v>1037</v>
      </c>
      <c r="H23" t="s">
        <v>11</v>
      </c>
      <c r="I23" t="s">
        <v>11</v>
      </c>
      <c r="J23" t="b">
        <f>IF(COUNTIFS('Player 1 Rounds'!A:A,Player_2[[#This Row],[Tournament]],'Player 1 Rounds'!C:C,Player_2[[#This Row],[Date]])&gt;0,TRUE(),FALSE())</f>
        <v>1</v>
      </c>
      <c r="K23" t="b">
        <f>IF(COUNTIFS('Player 1 Rounds'!A:A,Player_2[[#This Row],[Tournament]],'Player 1 Rounds'!C:C,Player_2[[#This Row],[Date]],'Player 1 Rounds'!D:D,Player_2[[#This Row],[Division]])&gt;0,TRUE(),FALSE())</f>
        <v>1</v>
      </c>
      <c r="L23" t="str">
        <f>RIGHT(Player_2[[#This Row],[Date]],4)</f>
        <v>2011</v>
      </c>
      <c r="M23" t="str">
        <f>LEFT(Player_2[[#This Row],[Date]],FIND("-",Player_2[[#This Row],[Date]],1)-1)</f>
        <v>9</v>
      </c>
      <c r="N23" t="str">
        <f>MID(Player_2[[#This Row],[Date]],FIND("-",Player_2[[#This Row],[Date]],1)+1,3)</f>
        <v>Aug</v>
      </c>
      <c r="O23" s="5">
        <f>DATEVALUE(Player_2[[#This Row],[Month]]&amp;" "&amp;Player_2[[#This Row],[Day]]&amp;", "&amp;Player_2[[#This Row],[Year]])</f>
        <v>40764</v>
      </c>
      <c r="P23">
        <f>COUNTIFS(A:A,Player_2[[#This Row],[Tournament]],E:E,Player_2[[#This Row],[Round]])</f>
        <v>1</v>
      </c>
      <c r="Q23" t="str">
        <f t="shared" si="0"/>
        <v>2011 PDGA Professional Disc Golf World Championships</v>
      </c>
      <c r="R23">
        <f>SUMIFS('Player 1 Rounds'!F:F,'Player 1 Rounds'!Q:Q,Q23,'Player 1 Rounds'!E:E,E23)</f>
        <v>76</v>
      </c>
      <c r="S23">
        <f>IF(AND(Player_2[[#This Row],[Opponent Score]]&gt;0,Player_2[[#This Row],[Opponent Score]]&gt;Player_2[[#This Row],[Score]],K:K=TRUE())=TRUE(),1,0)</f>
        <v>0</v>
      </c>
    </row>
    <row r="24" spans="1:19" x14ac:dyDescent="0.25">
      <c r="A24" t="s">
        <v>232</v>
      </c>
      <c r="B24" t="s">
        <v>58</v>
      </c>
      <c r="C24" t="s">
        <v>233</v>
      </c>
      <c r="D24" t="s">
        <v>17</v>
      </c>
      <c r="E24">
        <v>1</v>
      </c>
      <c r="F24">
        <v>58</v>
      </c>
      <c r="G24">
        <v>1036</v>
      </c>
      <c r="H24" t="s">
        <v>11</v>
      </c>
      <c r="I24" t="s">
        <v>11</v>
      </c>
      <c r="J24" t="b">
        <f>IF(COUNTIFS('Player 1 Rounds'!A:A,Player_2[[#This Row],[Tournament]],'Player 1 Rounds'!C:C,Player_2[[#This Row],[Date]])&gt;0,TRUE(),FALSE())</f>
        <v>1</v>
      </c>
      <c r="K24" t="b">
        <f>IF(COUNTIFS('Player 1 Rounds'!A:A,Player_2[[#This Row],[Tournament]],'Player 1 Rounds'!C:C,Player_2[[#This Row],[Date]],'Player 1 Rounds'!D:D,Player_2[[#This Row],[Division]])&gt;0,TRUE(),FALSE())</f>
        <v>1</v>
      </c>
      <c r="L24" t="str">
        <f>RIGHT(Player_2[[#This Row],[Date]],4)</f>
        <v>2011</v>
      </c>
      <c r="M24" t="str">
        <f>LEFT(Player_2[[#This Row],[Date]],FIND("-",Player_2[[#This Row],[Date]],1)-1)</f>
        <v>27</v>
      </c>
      <c r="N24" t="str">
        <f>MID(Player_2[[#This Row],[Date]],FIND("-",Player_2[[#This Row],[Date]],1)+1,3)</f>
        <v>Aug</v>
      </c>
      <c r="O24" s="5">
        <f>DATEVALUE(Player_2[[#This Row],[Month]]&amp;" "&amp;Player_2[[#This Row],[Day]]&amp;", "&amp;Player_2[[#This Row],[Year]])</f>
        <v>40782</v>
      </c>
      <c r="P24">
        <f>COUNTIFS(A:A,Player_2[[#This Row],[Tournament]],E:E,Player_2[[#This Row],[Round]])</f>
        <v>1</v>
      </c>
      <c r="Q24" t="str">
        <f t="shared" si="0"/>
        <v>2011 Scholl's Bicycle Center Pittsburgh Flying Disc Open</v>
      </c>
      <c r="R24">
        <f>SUMIFS('Player 1 Rounds'!F:F,'Player 1 Rounds'!Q:Q,Q24,'Player 1 Rounds'!E:E,E24)</f>
        <v>56</v>
      </c>
      <c r="S24">
        <f>IF(AND(Player_2[[#This Row],[Opponent Score]]&gt;0,Player_2[[#This Row],[Opponent Score]]&gt;Player_2[[#This Row],[Score]],K:K=TRUE())=TRUE(),1,0)</f>
        <v>0</v>
      </c>
    </row>
    <row r="25" spans="1:19" x14ac:dyDescent="0.25">
      <c r="A25" t="s">
        <v>230</v>
      </c>
      <c r="B25" t="s">
        <v>9</v>
      </c>
      <c r="C25" t="s">
        <v>231</v>
      </c>
      <c r="D25" t="s">
        <v>17</v>
      </c>
      <c r="E25">
        <v>1</v>
      </c>
      <c r="F25">
        <v>53</v>
      </c>
      <c r="G25">
        <v>1040</v>
      </c>
      <c r="H25" t="s">
        <v>11</v>
      </c>
      <c r="I25" t="s">
        <v>11</v>
      </c>
      <c r="J25" t="b">
        <f>IF(COUNTIFS('Player 1 Rounds'!A:A,Player_2[[#This Row],[Tournament]],'Player 1 Rounds'!C:C,Player_2[[#This Row],[Date]])&gt;0,TRUE(),FALSE())</f>
        <v>0</v>
      </c>
      <c r="K25" t="b">
        <f>IF(COUNTIFS('Player 1 Rounds'!A:A,Player_2[[#This Row],[Tournament]],'Player 1 Rounds'!C:C,Player_2[[#This Row],[Date]],'Player 1 Rounds'!D:D,Player_2[[#This Row],[Division]])&gt;0,TRUE(),FALSE())</f>
        <v>0</v>
      </c>
      <c r="L25" t="str">
        <f>RIGHT(Player_2[[#This Row],[Date]],4)</f>
        <v>2018</v>
      </c>
      <c r="M25" t="str">
        <f>LEFT(Player_2[[#This Row],[Date]],FIND("-",Player_2[[#This Row],[Date]],1)-1)</f>
        <v>16</v>
      </c>
      <c r="N25" t="str">
        <f>MID(Player_2[[#This Row],[Date]],FIND("-",Player_2[[#This Row],[Date]],1)+1,3)</f>
        <v>Feb</v>
      </c>
      <c r="O25" s="5">
        <f>DATEVALUE(Player_2[[#This Row],[Month]]&amp;" "&amp;Player_2[[#This Row],[Day]]&amp;", "&amp;Player_2[[#This Row],[Year]])</f>
        <v>43147</v>
      </c>
      <c r="P25">
        <f>COUNTIFS(A:A,Player_2[[#This Row],[Tournament]],E:E,Player_2[[#This Row],[Round]])</f>
        <v>1</v>
      </c>
      <c r="Q25" t="str">
        <f t="shared" si="0"/>
        <v>2018 40th Annual Wintertime Open - Pro presented by CalShieldHomeLoans.com</v>
      </c>
      <c r="R25">
        <f>SUMIFS('Player 1 Rounds'!F:F,'Player 1 Rounds'!Q:Q,Q25,'Player 1 Rounds'!E:E,E25)</f>
        <v>0</v>
      </c>
      <c r="S25">
        <f>IF(AND(Player_2[[#This Row],[Opponent Score]]&gt;0,Player_2[[#This Row],[Opponent Score]]&gt;Player_2[[#This Row],[Score]],K:K=TRUE())=TRUE(),1,0)</f>
        <v>0</v>
      </c>
    </row>
    <row r="26" spans="1:19" x14ac:dyDescent="0.25">
      <c r="A26" t="s">
        <v>234</v>
      </c>
      <c r="B26" t="s">
        <v>58</v>
      </c>
      <c r="C26" t="s">
        <v>235</v>
      </c>
      <c r="D26" t="s">
        <v>17</v>
      </c>
      <c r="E26">
        <v>1</v>
      </c>
      <c r="F26">
        <v>56</v>
      </c>
      <c r="G26">
        <v>1027</v>
      </c>
      <c r="H26" t="s">
        <v>11</v>
      </c>
      <c r="I26" t="s">
        <v>11</v>
      </c>
      <c r="J26" t="b">
        <f>IF(COUNTIFS('Player 1 Rounds'!A:A,Player_2[[#This Row],[Tournament]],'Player 1 Rounds'!C:C,Player_2[[#This Row],[Date]])&gt;0,TRUE(),FALSE())</f>
        <v>1</v>
      </c>
      <c r="K26" t="b">
        <f>IF(COUNTIFS('Player 1 Rounds'!A:A,Player_2[[#This Row],[Tournament]],'Player 1 Rounds'!C:C,Player_2[[#This Row],[Date]],'Player 1 Rounds'!D:D,Player_2[[#This Row],[Division]])&gt;0,TRUE(),FALSE())</f>
        <v>1</v>
      </c>
      <c r="L26" t="str">
        <f>RIGHT(Player_2[[#This Row],[Date]],4)</f>
        <v>2018</v>
      </c>
      <c r="M26" t="str">
        <f>LEFT(Player_2[[#This Row],[Date]],FIND("-",Player_2[[#This Row],[Date]],1)-1)</f>
        <v>22</v>
      </c>
      <c r="N26" t="str">
        <f>MID(Player_2[[#This Row],[Date]],FIND("-",Player_2[[#This Row],[Date]],1)+1,3)</f>
        <v>Feb</v>
      </c>
      <c r="O26" s="5">
        <f>DATEVALUE(Player_2[[#This Row],[Month]]&amp;" "&amp;Player_2[[#This Row],[Day]]&amp;", "&amp;Player_2[[#This Row],[Year]])</f>
        <v>43153</v>
      </c>
      <c r="P26">
        <f>COUNTIFS(A:A,Player_2[[#This Row],[Tournament]],E:E,Player_2[[#This Row],[Round]])</f>
        <v>2</v>
      </c>
      <c r="Q26" t="str">
        <f t="shared" si="0"/>
        <v>2018 Las Vegas Challenge presented by Innova Champion Discs - National Tour</v>
      </c>
      <c r="R26">
        <f>SUMIFS('Player 1 Rounds'!F:F,'Player 1 Rounds'!Q:Q,Q26,'Player 1 Rounds'!E:E,E26)</f>
        <v>55</v>
      </c>
      <c r="S26">
        <f>IF(AND(Player_2[[#This Row],[Opponent Score]]&gt;0,Player_2[[#This Row],[Opponent Score]]&gt;Player_2[[#This Row],[Score]],K:K=TRUE())=TRUE(),1,0)</f>
        <v>0</v>
      </c>
    </row>
    <row r="27" spans="1:19" x14ac:dyDescent="0.25">
      <c r="A27" t="s">
        <v>236</v>
      </c>
      <c r="B27" t="s">
        <v>9</v>
      </c>
      <c r="C27" t="s">
        <v>237</v>
      </c>
      <c r="D27" t="s">
        <v>17</v>
      </c>
      <c r="E27">
        <v>1</v>
      </c>
      <c r="F27">
        <v>48</v>
      </c>
      <c r="G27">
        <v>1039</v>
      </c>
      <c r="H27" t="s">
        <v>11</v>
      </c>
      <c r="I27" t="s">
        <v>11</v>
      </c>
      <c r="J27" t="b">
        <f>IF(COUNTIFS('Player 1 Rounds'!A:A,Player_2[[#This Row],[Tournament]],'Player 1 Rounds'!C:C,Player_2[[#This Row],[Date]])&gt;0,TRUE(),FALSE())</f>
        <v>1</v>
      </c>
      <c r="K27" t="b">
        <f>IF(COUNTIFS('Player 1 Rounds'!A:A,Player_2[[#This Row],[Tournament]],'Player 1 Rounds'!C:C,Player_2[[#This Row],[Date]],'Player 1 Rounds'!D:D,Player_2[[#This Row],[Division]])&gt;0,TRUE(),FALSE())</f>
        <v>1</v>
      </c>
      <c r="L27" t="str">
        <f>RIGHT(Player_2[[#This Row],[Date]],4)</f>
        <v>2018</v>
      </c>
      <c r="M27" t="str">
        <f>LEFT(Player_2[[#This Row],[Date]],FIND("-",Player_2[[#This Row],[Date]],1)-1)</f>
        <v>28</v>
      </c>
      <c r="N27" t="str">
        <f>MID(Player_2[[#This Row],[Date]],FIND("-",Player_2[[#This Row],[Date]],1)+1,3)</f>
        <v>Feb</v>
      </c>
      <c r="O27" s="5">
        <f>DATEVALUE(Player_2[[#This Row],[Month]]&amp;" "&amp;Player_2[[#This Row],[Day]]&amp;", "&amp;Player_2[[#This Row],[Year]])</f>
        <v>43159</v>
      </c>
      <c r="P27">
        <f>COUNTIFS(A:A,Player_2[[#This Row],[Tournament]],E:E,Player_2[[#This Row],[Round]])</f>
        <v>3</v>
      </c>
      <c r="Q27" t="str">
        <f t="shared" si="0"/>
        <v>2018 DGPT - Memorial Championship presented by Discraft</v>
      </c>
      <c r="R27">
        <f>SUMIFS('Player 1 Rounds'!F:F,'Player 1 Rounds'!Q:Q,Q27,'Player 1 Rounds'!E:E,E27)</f>
        <v>46</v>
      </c>
      <c r="S27">
        <f>IF(AND(Player_2[[#This Row],[Opponent Score]]&gt;0,Player_2[[#This Row],[Opponent Score]]&gt;Player_2[[#This Row],[Score]],K:K=TRUE())=TRUE(),1,0)</f>
        <v>0</v>
      </c>
    </row>
    <row r="28" spans="1:19" x14ac:dyDescent="0.25">
      <c r="A28" t="s">
        <v>238</v>
      </c>
      <c r="B28" t="s">
        <v>9</v>
      </c>
      <c r="C28" t="s">
        <v>40</v>
      </c>
      <c r="D28" t="s">
        <v>17</v>
      </c>
      <c r="E28">
        <v>1</v>
      </c>
      <c r="F28">
        <v>57</v>
      </c>
      <c r="G28">
        <v>1025</v>
      </c>
      <c r="H28" t="s">
        <v>11</v>
      </c>
      <c r="I28" t="s">
        <v>11</v>
      </c>
      <c r="J28" t="b">
        <f>IF(COUNTIFS('Player 1 Rounds'!A:A,Player_2[[#This Row],[Tournament]],'Player 1 Rounds'!C:C,Player_2[[#This Row],[Date]])&gt;0,TRUE(),FALSE())</f>
        <v>0</v>
      </c>
      <c r="K28" t="b">
        <f>IF(COUNTIFS('Player 1 Rounds'!A:A,Player_2[[#This Row],[Tournament]],'Player 1 Rounds'!C:C,Player_2[[#This Row],[Date]],'Player 1 Rounds'!D:D,Player_2[[#This Row],[Division]])&gt;0,TRUE(),FALSE())</f>
        <v>0</v>
      </c>
      <c r="L28" t="str">
        <f>RIGHT(Player_2[[#This Row],[Date]],4)</f>
        <v>2011</v>
      </c>
      <c r="M28" t="str">
        <f>LEFT(Player_2[[#This Row],[Date]],FIND("-",Player_2[[#This Row],[Date]],1)-1)</f>
        <v>16</v>
      </c>
      <c r="N28" t="str">
        <f>MID(Player_2[[#This Row],[Date]],FIND("-",Player_2[[#This Row],[Date]],1)+1,3)</f>
        <v>Jul</v>
      </c>
      <c r="O28" s="5">
        <f>DATEVALUE(Player_2[[#This Row],[Month]]&amp;" "&amp;Player_2[[#This Row],[Day]]&amp;", "&amp;Player_2[[#This Row],[Year]])</f>
        <v>40740</v>
      </c>
      <c r="P28">
        <f>COUNTIFS(A:A,Player_2[[#This Row],[Tournament]],E:E,Player_2[[#This Row],[Round]])</f>
        <v>1</v>
      </c>
      <c r="Q28" t="str">
        <f t="shared" si="0"/>
        <v>2011 Tali Open</v>
      </c>
      <c r="R28">
        <f>SUMIFS('Player 1 Rounds'!F:F,'Player 1 Rounds'!Q:Q,Q28,'Player 1 Rounds'!E:E,E28)</f>
        <v>0</v>
      </c>
      <c r="S28">
        <f>IF(AND(Player_2[[#This Row],[Opponent Score]]&gt;0,Player_2[[#This Row],[Opponent Score]]&gt;Player_2[[#This Row],[Score]],K:K=TRUE())=TRUE(),1,0)</f>
        <v>0</v>
      </c>
    </row>
    <row r="29" spans="1:19" x14ac:dyDescent="0.25">
      <c r="A29" t="s">
        <v>86</v>
      </c>
      <c r="B29" t="s">
        <v>13</v>
      </c>
      <c r="C29" t="s">
        <v>239</v>
      </c>
      <c r="D29" t="s">
        <v>17</v>
      </c>
      <c r="E29">
        <v>1</v>
      </c>
      <c r="F29">
        <v>58</v>
      </c>
      <c r="G29">
        <v>1040</v>
      </c>
      <c r="H29" t="s">
        <v>11</v>
      </c>
      <c r="I29" t="s">
        <v>11</v>
      </c>
      <c r="J29" t="b">
        <f>IF(COUNTIFS('Player 1 Rounds'!A:A,Player_2[[#This Row],[Tournament]],'Player 1 Rounds'!C:C,Player_2[[#This Row],[Date]])&gt;0,TRUE(),FALSE())</f>
        <v>0</v>
      </c>
      <c r="K29" t="b">
        <f>IF(COUNTIFS('Player 1 Rounds'!A:A,Player_2[[#This Row],[Tournament]],'Player 1 Rounds'!C:C,Player_2[[#This Row],[Date]],'Player 1 Rounds'!D:D,Player_2[[#This Row],[Division]])&gt;0,TRUE(),FALSE())</f>
        <v>0</v>
      </c>
      <c r="L29" t="str">
        <f>RIGHT(Player_2[[#This Row],[Date]],4)</f>
        <v>2011</v>
      </c>
      <c r="M29" t="str">
        <f>LEFT(Player_2[[#This Row],[Date]],FIND("-",Player_2[[#This Row],[Date]],1)-1)</f>
        <v>21</v>
      </c>
      <c r="N29" t="str">
        <f>MID(Player_2[[#This Row],[Date]],FIND("-",Player_2[[#This Row],[Date]],1)+1,3)</f>
        <v>Jul</v>
      </c>
      <c r="O29" s="5">
        <f>DATEVALUE(Player_2[[#This Row],[Month]]&amp;" "&amp;Player_2[[#This Row],[Day]]&amp;", "&amp;Player_2[[#This Row],[Year]])</f>
        <v>40745</v>
      </c>
      <c r="P29">
        <f>COUNTIFS(A:A,Player_2[[#This Row],[Tournament]],E:E,Player_2[[#This Row],[Round]])</f>
        <v>5</v>
      </c>
      <c r="Q29" t="str">
        <f t="shared" si="0"/>
        <v>2011 European Open</v>
      </c>
      <c r="R29">
        <f>SUMIFS('Player 1 Rounds'!F:F,'Player 1 Rounds'!Q:Q,Q29,'Player 1 Rounds'!E:E,E29)</f>
        <v>0</v>
      </c>
      <c r="S29">
        <f>IF(AND(Player_2[[#This Row],[Opponent Score]]&gt;0,Player_2[[#This Row],[Opponent Score]]&gt;Player_2[[#This Row],[Score]],K:K=TRUE())=TRUE(),1,0)</f>
        <v>0</v>
      </c>
    </row>
    <row r="30" spans="1:19" x14ac:dyDescent="0.25">
      <c r="A30" t="s">
        <v>240</v>
      </c>
      <c r="B30" t="s">
        <v>9</v>
      </c>
      <c r="C30" t="s">
        <v>241</v>
      </c>
      <c r="D30" t="s">
        <v>17</v>
      </c>
      <c r="E30">
        <v>1</v>
      </c>
      <c r="F30">
        <v>57</v>
      </c>
      <c r="G30">
        <v>1053</v>
      </c>
      <c r="H30" t="s">
        <v>11</v>
      </c>
      <c r="I30" t="s">
        <v>11</v>
      </c>
      <c r="J30" t="b">
        <f>IF(COUNTIFS('Player 1 Rounds'!A:A,Player_2[[#This Row],[Tournament]],'Player 1 Rounds'!C:C,Player_2[[#This Row],[Date]])&gt;0,TRUE(),FALSE())</f>
        <v>1</v>
      </c>
      <c r="K30" t="b">
        <f>IF(COUNTIFS('Player 1 Rounds'!A:A,Player_2[[#This Row],[Tournament]],'Player 1 Rounds'!C:C,Player_2[[#This Row],[Date]],'Player 1 Rounds'!D:D,Player_2[[#This Row],[Division]])&gt;0,TRUE(),FALSE())</f>
        <v>1</v>
      </c>
      <c r="L30" t="str">
        <f>RIGHT(Player_2[[#This Row],[Date]],4)</f>
        <v>2017</v>
      </c>
      <c r="M30" t="str">
        <f>LEFT(Player_2[[#This Row],[Date]],FIND("-",Player_2[[#This Row],[Date]],1)-1)</f>
        <v>3</v>
      </c>
      <c r="N30" t="str">
        <f>MID(Player_2[[#This Row],[Date]],FIND("-",Player_2[[#This Row],[Date]],1)+1,3)</f>
        <v>Aug</v>
      </c>
      <c r="O30" s="5">
        <f>DATEVALUE(Player_2[[#This Row],[Month]]&amp;" "&amp;Player_2[[#This Row],[Day]]&amp;", "&amp;Player_2[[#This Row],[Year]])</f>
        <v>42950</v>
      </c>
      <c r="P30">
        <f>COUNTIFS(A:A,Player_2[[#This Row],[Tournament]],E:E,Player_2[[#This Row],[Round]])</f>
        <v>3</v>
      </c>
      <c r="Q30" t="str">
        <f t="shared" si="0"/>
        <v>2017 Ledgestone Insurance Open presented by Discraft</v>
      </c>
      <c r="R30">
        <f>SUMIFS('Player 1 Rounds'!F:F,'Player 1 Rounds'!Q:Q,Q30,'Player 1 Rounds'!E:E,E30)</f>
        <v>54</v>
      </c>
      <c r="S30">
        <f>IF(AND(Player_2[[#This Row],[Opponent Score]]&gt;0,Player_2[[#This Row],[Opponent Score]]&gt;Player_2[[#This Row],[Score]],K:K=TRUE())=TRUE(),1,0)</f>
        <v>0</v>
      </c>
    </row>
    <row r="31" spans="1:19" x14ac:dyDescent="0.25">
      <c r="A31" t="s">
        <v>242</v>
      </c>
      <c r="B31" t="s">
        <v>9</v>
      </c>
      <c r="C31" t="s">
        <v>243</v>
      </c>
      <c r="D31" t="s">
        <v>17</v>
      </c>
      <c r="E31">
        <v>1</v>
      </c>
      <c r="F31">
        <v>50</v>
      </c>
      <c r="G31">
        <v>1035</v>
      </c>
      <c r="H31" t="s">
        <v>11</v>
      </c>
      <c r="I31" t="s">
        <v>11</v>
      </c>
      <c r="J31" t="b">
        <f>IF(COUNTIFS('Player 1 Rounds'!A:A,Player_2[[#This Row],[Tournament]],'Player 1 Rounds'!C:C,Player_2[[#This Row],[Date]])&gt;0,TRUE(),FALSE())</f>
        <v>1</v>
      </c>
      <c r="K31" t="b">
        <f>IF(COUNTIFS('Player 1 Rounds'!A:A,Player_2[[#This Row],[Tournament]],'Player 1 Rounds'!C:C,Player_2[[#This Row],[Date]],'Player 1 Rounds'!D:D,Player_2[[#This Row],[Division]])&gt;0,TRUE(),FALSE())</f>
        <v>1</v>
      </c>
      <c r="L31" t="str">
        <f>RIGHT(Player_2[[#This Row],[Date]],4)</f>
        <v>2017</v>
      </c>
      <c r="M31" t="str">
        <f>LEFT(Player_2[[#This Row],[Date]],FIND("-",Player_2[[#This Row],[Date]],1)-1)</f>
        <v>7</v>
      </c>
      <c r="N31" t="str">
        <f>MID(Player_2[[#This Row],[Date]],FIND("-",Player_2[[#This Row],[Date]],1)+1,3)</f>
        <v>Apr</v>
      </c>
      <c r="O31" s="5">
        <f>DATEVALUE(Player_2[[#This Row],[Month]]&amp;" "&amp;Player_2[[#This Row],[Day]]&amp;", "&amp;Player_2[[#This Row],[Year]])</f>
        <v>42832</v>
      </c>
      <c r="P31">
        <f>COUNTIFS(A:A,Player_2[[#This Row],[Tournament]],E:E,Player_2[[#This Row],[Round]])</f>
        <v>1</v>
      </c>
      <c r="Q31" t="str">
        <f t="shared" si="0"/>
        <v>2017 22nd Annual Texas States Disc Golf Championship Presented By Cory's Bicycle Shop</v>
      </c>
      <c r="R31">
        <f>SUMIFS('Player 1 Rounds'!F:F,'Player 1 Rounds'!Q:Q,Q31,'Player 1 Rounds'!E:E,E31)</f>
        <v>43</v>
      </c>
      <c r="S31">
        <f>IF(AND(Player_2[[#This Row],[Opponent Score]]&gt;0,Player_2[[#This Row],[Opponent Score]]&gt;Player_2[[#This Row],[Score]],K:K=TRUE())=TRUE(),1,0)</f>
        <v>0</v>
      </c>
    </row>
    <row r="32" spans="1:19" x14ac:dyDescent="0.25">
      <c r="A32" t="s">
        <v>244</v>
      </c>
      <c r="B32" t="s">
        <v>9</v>
      </c>
      <c r="C32" t="s">
        <v>245</v>
      </c>
      <c r="D32" t="s">
        <v>17</v>
      </c>
      <c r="E32">
        <v>1</v>
      </c>
      <c r="F32">
        <v>51</v>
      </c>
      <c r="G32">
        <v>1064</v>
      </c>
      <c r="H32" t="s">
        <v>11</v>
      </c>
      <c r="I32" t="s">
        <v>11</v>
      </c>
      <c r="J32" t="b">
        <f>IF(COUNTIFS('Player 1 Rounds'!A:A,Player_2[[#This Row],[Tournament]],'Player 1 Rounds'!C:C,Player_2[[#This Row],[Date]])&gt;0,TRUE(),FALSE())</f>
        <v>1</v>
      </c>
      <c r="K32" t="b">
        <f>IF(COUNTIFS('Player 1 Rounds'!A:A,Player_2[[#This Row],[Tournament]],'Player 1 Rounds'!C:C,Player_2[[#This Row],[Date]],'Player 1 Rounds'!D:D,Player_2[[#This Row],[Division]])&gt;0,TRUE(),FALSE())</f>
        <v>1</v>
      </c>
      <c r="L32" t="str">
        <f>RIGHT(Player_2[[#This Row],[Date]],4)</f>
        <v>2017</v>
      </c>
      <c r="M32" t="str">
        <f>LEFT(Player_2[[#This Row],[Date]],FIND("-",Player_2[[#This Row],[Date]],1)-1)</f>
        <v>31</v>
      </c>
      <c r="N32" t="str">
        <f>MID(Player_2[[#This Row],[Date]],FIND("-",Player_2[[#This Row],[Date]],1)+1,3)</f>
        <v>Mar</v>
      </c>
      <c r="O32" s="5">
        <f>DATEVALUE(Player_2[[#This Row],[Month]]&amp;" "&amp;Player_2[[#This Row],[Day]]&amp;", "&amp;Player_2[[#This Row],[Year]])</f>
        <v>42825</v>
      </c>
      <c r="P32">
        <f>COUNTIFS(A:A,Player_2[[#This Row],[Tournament]],E:E,Player_2[[#This Row],[Round]])</f>
        <v>1</v>
      </c>
      <c r="Q32" t="str">
        <f t="shared" si="0"/>
        <v>2017 DGPT - Nick Hyde Memorial powered by Innova &amp; Hyzerbomb</v>
      </c>
      <c r="R32">
        <f>SUMIFS('Player 1 Rounds'!F:F,'Player 1 Rounds'!Q:Q,Q32,'Player 1 Rounds'!E:E,E32)</f>
        <v>52</v>
      </c>
      <c r="S32">
        <f>IF(AND(Player_2[[#This Row],[Opponent Score]]&gt;0,Player_2[[#This Row],[Opponent Score]]&gt;Player_2[[#This Row],[Score]],K:K=TRUE())=TRUE(),1,0)</f>
        <v>1</v>
      </c>
    </row>
    <row r="33" spans="1:19" x14ac:dyDescent="0.25">
      <c r="A33" t="s">
        <v>258</v>
      </c>
      <c r="B33" t="s">
        <v>9</v>
      </c>
      <c r="C33" t="s">
        <v>259</v>
      </c>
      <c r="D33" t="s">
        <v>17</v>
      </c>
      <c r="E33">
        <v>1</v>
      </c>
      <c r="F33">
        <v>52</v>
      </c>
      <c r="G33">
        <v>1037</v>
      </c>
      <c r="H33" t="s">
        <v>11</v>
      </c>
      <c r="I33" t="s">
        <v>11</v>
      </c>
      <c r="J33" t="b">
        <f>IF(COUNTIFS('Player 1 Rounds'!A:A,Player_2[[#This Row],[Tournament]],'Player 1 Rounds'!C:C,Player_2[[#This Row],[Date]])&gt;0,TRUE(),FALSE())</f>
        <v>1</v>
      </c>
      <c r="K33" t="b">
        <f>IF(COUNTIFS('Player 1 Rounds'!A:A,Player_2[[#This Row],[Tournament]],'Player 1 Rounds'!C:C,Player_2[[#This Row],[Date]],'Player 1 Rounds'!D:D,Player_2[[#This Row],[Division]])&gt;0,TRUE(),FALSE())</f>
        <v>1</v>
      </c>
      <c r="L33" t="str">
        <f>RIGHT(Player_2[[#This Row],[Date]],4)</f>
        <v>2012</v>
      </c>
      <c r="M33" t="str">
        <f>LEFT(Player_2[[#This Row],[Date]],FIND("-",Player_2[[#This Row],[Date]],1)-1)</f>
        <v>26</v>
      </c>
      <c r="N33" t="str">
        <f>MID(Player_2[[#This Row],[Date]],FIND("-",Player_2[[#This Row],[Date]],1)+1,3)</f>
        <v>May</v>
      </c>
      <c r="O33" s="5">
        <f>DATEVALUE(Player_2[[#This Row],[Month]]&amp;" "&amp;Player_2[[#This Row],[Day]]&amp;", "&amp;Player_2[[#This Row],[Year]])</f>
        <v>41055</v>
      </c>
      <c r="P33">
        <f>COUNTIFS(A:A,Player_2[[#This Row],[Tournament]],E:E,Player_2[[#This Row],[Round]])</f>
        <v>1</v>
      </c>
      <c r="Q33" t="str">
        <f t="shared" si="0"/>
        <v>2012 G&amp;L Clothing Challenge</v>
      </c>
      <c r="R33">
        <f>SUMIFS('Player 1 Rounds'!F:F,'Player 1 Rounds'!Q:Q,Q33,'Player 1 Rounds'!E:E,E33)</f>
        <v>48</v>
      </c>
      <c r="S33">
        <f>IF(AND(Player_2[[#This Row],[Opponent Score]]&gt;0,Player_2[[#This Row],[Opponent Score]]&gt;Player_2[[#This Row],[Score]],K:K=TRUE())=TRUE(),1,0)</f>
        <v>0</v>
      </c>
    </row>
    <row r="34" spans="1:19" x14ac:dyDescent="0.25">
      <c r="A34" t="s">
        <v>109</v>
      </c>
      <c r="B34" t="s">
        <v>58</v>
      </c>
      <c r="C34" t="s">
        <v>110</v>
      </c>
      <c r="D34" t="s">
        <v>17</v>
      </c>
      <c r="E34">
        <v>1</v>
      </c>
      <c r="F34">
        <v>73</v>
      </c>
      <c r="G34">
        <v>1055</v>
      </c>
      <c r="H34" t="s">
        <v>11</v>
      </c>
      <c r="I34" t="s">
        <v>11</v>
      </c>
      <c r="J34" t="b">
        <f>IF(COUNTIFS('Player 1 Rounds'!A:A,Player_2[[#This Row],[Tournament]],'Player 1 Rounds'!C:C,Player_2[[#This Row],[Date]])&gt;0,TRUE(),FALSE())</f>
        <v>1</v>
      </c>
      <c r="K34" t="b">
        <f>IF(COUNTIFS('Player 1 Rounds'!A:A,Player_2[[#This Row],[Tournament]],'Player 1 Rounds'!C:C,Player_2[[#This Row],[Date]],'Player 1 Rounds'!D:D,Player_2[[#This Row],[Division]])&gt;0,TRUE(),FALSE())</f>
        <v>1</v>
      </c>
      <c r="L34" t="str">
        <f>RIGHT(Player_2[[#This Row],[Date]],4)</f>
        <v>2012</v>
      </c>
      <c r="M34" t="str">
        <f>LEFT(Player_2[[#This Row],[Date]],FIND("-",Player_2[[#This Row],[Date]],1)-1)</f>
        <v>18</v>
      </c>
      <c r="N34" t="str">
        <f>MID(Player_2[[#This Row],[Date]],FIND("-",Player_2[[#This Row],[Date]],1)+1,3)</f>
        <v>May</v>
      </c>
      <c r="O34" s="5">
        <f>DATEVALUE(Player_2[[#This Row],[Month]]&amp;" "&amp;Player_2[[#This Row],[Day]]&amp;", "&amp;Player_2[[#This Row],[Year]])</f>
        <v>41047</v>
      </c>
      <c r="P34">
        <f>COUNTIFS(A:A,Player_2[[#This Row],[Tournament]],E:E,Player_2[[#This Row],[Round]])</f>
        <v>1</v>
      </c>
      <c r="Q34" t="str">
        <f t="shared" si="0"/>
        <v>2012 27th Annual "Steady" Ed Memorial Masters Cup - presented by DGA</v>
      </c>
      <c r="R34">
        <f>SUMIFS('Player 1 Rounds'!F:F,'Player 1 Rounds'!Q:Q,Q34,'Player 1 Rounds'!E:E,E34)</f>
        <v>75</v>
      </c>
      <c r="S34">
        <f>IF(AND(Player_2[[#This Row],[Opponent Score]]&gt;0,Player_2[[#This Row],[Opponent Score]]&gt;Player_2[[#This Row],[Score]],K:K=TRUE())=TRUE(),1,0)</f>
        <v>1</v>
      </c>
    </row>
    <row r="35" spans="1:19" x14ac:dyDescent="0.25">
      <c r="A35" t="s">
        <v>248</v>
      </c>
      <c r="B35" t="s">
        <v>9</v>
      </c>
      <c r="C35" t="s">
        <v>249</v>
      </c>
      <c r="D35" t="s">
        <v>17</v>
      </c>
      <c r="E35">
        <v>1</v>
      </c>
      <c r="F35">
        <v>50</v>
      </c>
      <c r="G35">
        <v>1016</v>
      </c>
      <c r="H35" t="s">
        <v>11</v>
      </c>
      <c r="I35" t="s">
        <v>11</v>
      </c>
      <c r="J35" t="b">
        <f>IF(COUNTIFS('Player 1 Rounds'!A:A,Player_2[[#This Row],[Tournament]],'Player 1 Rounds'!C:C,Player_2[[#This Row],[Date]])&gt;0,TRUE(),FALSE())</f>
        <v>1</v>
      </c>
      <c r="K35" t="b">
        <f>IF(COUNTIFS('Player 1 Rounds'!A:A,Player_2[[#This Row],[Tournament]],'Player 1 Rounds'!C:C,Player_2[[#This Row],[Date]],'Player 1 Rounds'!D:D,Player_2[[#This Row],[Division]])&gt;0,TRUE(),FALSE())</f>
        <v>1</v>
      </c>
      <c r="L35" t="str">
        <f>RIGHT(Player_2[[#This Row],[Date]],4)</f>
        <v>2012</v>
      </c>
      <c r="M35" t="str">
        <f>LEFT(Player_2[[#This Row],[Date]],FIND("-",Player_2[[#This Row],[Date]],1)-1)</f>
        <v>12</v>
      </c>
      <c r="N35" t="str">
        <f>MID(Player_2[[#This Row],[Date]],FIND("-",Player_2[[#This Row],[Date]],1)+1,3)</f>
        <v>May</v>
      </c>
      <c r="O35" s="5">
        <f>DATEVALUE(Player_2[[#This Row],[Month]]&amp;" "&amp;Player_2[[#This Row],[Day]]&amp;", "&amp;Player_2[[#This Row],[Year]])</f>
        <v>41041</v>
      </c>
      <c r="P35">
        <f>COUNTIFS(A:A,Player_2[[#This Row],[Tournament]],E:E,Player_2[[#This Row],[Round]])</f>
        <v>1</v>
      </c>
      <c r="Q35" t="str">
        <f t="shared" si="0"/>
        <v>2012 Charlie Vettiner Open presented by DCD - Pro Only</v>
      </c>
      <c r="R35">
        <f>SUMIFS('Player 1 Rounds'!F:F,'Player 1 Rounds'!Q:Q,Q35,'Player 1 Rounds'!E:E,E35)</f>
        <v>52</v>
      </c>
      <c r="S35">
        <f>IF(AND(Player_2[[#This Row],[Opponent Score]]&gt;0,Player_2[[#This Row],[Opponent Score]]&gt;Player_2[[#This Row],[Score]],K:K=TRUE())=TRUE(),1,0)</f>
        <v>1</v>
      </c>
    </row>
    <row r="36" spans="1:19" x14ac:dyDescent="0.25">
      <c r="A36" t="s">
        <v>246</v>
      </c>
      <c r="B36" t="s">
        <v>9</v>
      </c>
      <c r="C36" t="s">
        <v>247</v>
      </c>
      <c r="D36" t="s">
        <v>17</v>
      </c>
      <c r="E36">
        <v>1</v>
      </c>
      <c r="F36">
        <v>56</v>
      </c>
      <c r="G36">
        <v>1041</v>
      </c>
      <c r="H36" t="s">
        <v>11</v>
      </c>
      <c r="I36" t="s">
        <v>11</v>
      </c>
      <c r="J36" t="b">
        <f>IF(COUNTIFS('Player 1 Rounds'!A:A,Player_2[[#This Row],[Tournament]],'Player 1 Rounds'!C:C,Player_2[[#This Row],[Date]])&gt;0,TRUE(),FALSE())</f>
        <v>1</v>
      </c>
      <c r="K36" t="b">
        <f>IF(COUNTIFS('Player 1 Rounds'!A:A,Player_2[[#This Row],[Tournament]],'Player 1 Rounds'!C:C,Player_2[[#This Row],[Date]],'Player 1 Rounds'!D:D,Player_2[[#This Row],[Division]])&gt;0,TRUE(),FALSE())</f>
        <v>1</v>
      </c>
      <c r="L36" t="str">
        <f>RIGHT(Player_2[[#This Row],[Date]],4)</f>
        <v>2017</v>
      </c>
      <c r="M36" t="str">
        <f>LEFT(Player_2[[#This Row],[Date]],FIND("-",Player_2[[#This Row],[Date]],1)-1)</f>
        <v>12</v>
      </c>
      <c r="N36" t="str">
        <f>MID(Player_2[[#This Row],[Date]],FIND("-",Player_2[[#This Row],[Date]],1)+1,3)</f>
        <v>May</v>
      </c>
      <c r="O36" s="5">
        <f>DATEVALUE(Player_2[[#This Row],[Month]]&amp;" "&amp;Player_2[[#This Row],[Day]]&amp;", "&amp;Player_2[[#This Row],[Year]])</f>
        <v>42867</v>
      </c>
      <c r="P36">
        <f>COUNTIFS(A:A,Player_2[[#This Row],[Tournament]],E:E,Player_2[[#This Row],[Round]])</f>
        <v>1</v>
      </c>
      <c r="Q36" t="str">
        <f t="shared" si="0"/>
        <v>Konopiště Open 2017 - Disc Golf World Tour #2</v>
      </c>
      <c r="R36">
        <f>SUMIFS('Player 1 Rounds'!F:F,'Player 1 Rounds'!Q:Q,Q36,'Player 1 Rounds'!E:E,E36)</f>
        <v>52</v>
      </c>
      <c r="S36">
        <f>IF(AND(Player_2[[#This Row],[Opponent Score]]&gt;0,Player_2[[#This Row],[Opponent Score]]&gt;Player_2[[#This Row],[Score]],K:K=TRUE())=TRUE(),1,0)</f>
        <v>0</v>
      </c>
    </row>
    <row r="37" spans="1:19" x14ac:dyDescent="0.25">
      <c r="A37" t="s">
        <v>250</v>
      </c>
      <c r="B37" t="s">
        <v>58</v>
      </c>
      <c r="C37" t="s">
        <v>251</v>
      </c>
      <c r="D37" t="s">
        <v>17</v>
      </c>
      <c r="E37">
        <v>1</v>
      </c>
      <c r="F37">
        <v>50</v>
      </c>
      <c r="G37">
        <v>1078</v>
      </c>
      <c r="H37" t="s">
        <v>11</v>
      </c>
      <c r="I37" t="s">
        <v>11</v>
      </c>
      <c r="J37" t="b">
        <f>IF(COUNTIFS('Player 1 Rounds'!A:A,Player_2[[#This Row],[Tournament]],'Player 1 Rounds'!C:C,Player_2[[#This Row],[Date]])&gt;0,TRUE(),FALSE())</f>
        <v>1</v>
      </c>
      <c r="K37" t="b">
        <f>IF(COUNTIFS('Player 1 Rounds'!A:A,Player_2[[#This Row],[Tournament]],'Player 1 Rounds'!C:C,Player_2[[#This Row],[Date]],'Player 1 Rounds'!D:D,Player_2[[#This Row],[Division]])&gt;0,TRUE(),FALSE())</f>
        <v>1</v>
      </c>
      <c r="L37" t="str">
        <f>RIGHT(Player_2[[#This Row],[Date]],4)</f>
        <v>2017</v>
      </c>
      <c r="M37" t="str">
        <f>LEFT(Player_2[[#This Row],[Date]],FIND("-",Player_2[[#This Row],[Date]],1)-1)</f>
        <v>27</v>
      </c>
      <c r="N37" t="str">
        <f>MID(Player_2[[#This Row],[Date]],FIND("-",Player_2[[#This Row],[Date]],1)+1,3)</f>
        <v>Apr</v>
      </c>
      <c r="O37" s="5">
        <f>DATEVALUE(Player_2[[#This Row],[Month]]&amp;" "&amp;Player_2[[#This Row],[Day]]&amp;", "&amp;Player_2[[#This Row],[Year]])</f>
        <v>42852</v>
      </c>
      <c r="P37">
        <f>COUNTIFS(A:A,Player_2[[#This Row],[Tournament]],E:E,Player_2[[#This Row],[Round]])</f>
        <v>2</v>
      </c>
      <c r="Q37" t="str">
        <f t="shared" si="0"/>
        <v>2017 Dynamic Discs Glass Blown Open - National Tour</v>
      </c>
      <c r="R37">
        <f>SUMIFS('Player 1 Rounds'!F:F,'Player 1 Rounds'!Q:Q,Q37,'Player 1 Rounds'!E:E,E37)</f>
        <v>55</v>
      </c>
      <c r="S37">
        <f>IF(AND(Player_2[[#This Row],[Opponent Score]]&gt;0,Player_2[[#This Row],[Opponent Score]]&gt;Player_2[[#This Row],[Score]],K:K=TRUE())=TRUE(),1,0)</f>
        <v>1</v>
      </c>
    </row>
    <row r="38" spans="1:19" x14ac:dyDescent="0.25">
      <c r="A38" t="s">
        <v>252</v>
      </c>
      <c r="B38" t="s">
        <v>58</v>
      </c>
      <c r="C38" t="s">
        <v>253</v>
      </c>
      <c r="D38" t="s">
        <v>17</v>
      </c>
      <c r="E38">
        <v>1</v>
      </c>
      <c r="F38">
        <v>52</v>
      </c>
      <c r="G38">
        <v>1028</v>
      </c>
      <c r="H38" t="s">
        <v>11</v>
      </c>
      <c r="I38" t="s">
        <v>11</v>
      </c>
      <c r="J38" t="b">
        <f>IF(COUNTIFS('Player 1 Rounds'!A:A,Player_2[[#This Row],[Tournament]],'Player 1 Rounds'!C:C,Player_2[[#This Row],[Date]])&gt;0,TRUE(),FALSE())</f>
        <v>1</v>
      </c>
      <c r="K38" t="b">
        <f>IF(COUNTIFS('Player 1 Rounds'!A:A,Player_2[[#This Row],[Tournament]],'Player 1 Rounds'!C:C,Player_2[[#This Row],[Date]],'Player 1 Rounds'!D:D,Player_2[[#This Row],[Division]])&gt;0,TRUE(),FALSE())</f>
        <v>1</v>
      </c>
      <c r="L38" t="str">
        <f>RIGHT(Player_2[[#This Row],[Date]],4)</f>
        <v>2017</v>
      </c>
      <c r="M38" t="str">
        <f>LEFT(Player_2[[#This Row],[Date]],FIND("-",Player_2[[#This Row],[Date]],1)-1)</f>
        <v>23</v>
      </c>
      <c r="N38" t="str">
        <f>MID(Player_2[[#This Row],[Date]],FIND("-",Player_2[[#This Row],[Date]],1)+1,3)</f>
        <v>Feb</v>
      </c>
      <c r="O38" s="5">
        <f>DATEVALUE(Player_2[[#This Row],[Month]]&amp;" "&amp;Player_2[[#This Row],[Day]]&amp;", "&amp;Player_2[[#This Row],[Year]])</f>
        <v>42789</v>
      </c>
      <c r="P38">
        <f>COUNTIFS(A:A,Player_2[[#This Row],[Tournament]],E:E,Player_2[[#This Row],[Round]])</f>
        <v>1</v>
      </c>
      <c r="Q38" t="str">
        <f t="shared" si="0"/>
        <v>2017 Gentlemen's Club Challenge presented by Innova Champion Discs</v>
      </c>
      <c r="R38">
        <f>SUMIFS('Player 1 Rounds'!F:F,'Player 1 Rounds'!Q:Q,Q38,'Player 1 Rounds'!E:E,E38)</f>
        <v>48</v>
      </c>
      <c r="S38">
        <f>IF(AND(Player_2[[#This Row],[Opponent Score]]&gt;0,Player_2[[#This Row],[Opponent Score]]&gt;Player_2[[#This Row],[Score]],K:K=TRUE())=TRUE(),1,0)</f>
        <v>0</v>
      </c>
    </row>
    <row r="39" spans="1:19" x14ac:dyDescent="0.25">
      <c r="A39" t="s">
        <v>81</v>
      </c>
      <c r="B39" t="s">
        <v>58</v>
      </c>
      <c r="C39" t="s">
        <v>144</v>
      </c>
      <c r="D39" t="s">
        <v>17</v>
      </c>
      <c r="E39">
        <v>1</v>
      </c>
      <c r="F39">
        <v>55</v>
      </c>
      <c r="G39">
        <v>1037</v>
      </c>
      <c r="H39" t="s">
        <v>11</v>
      </c>
      <c r="I39" t="s">
        <v>11</v>
      </c>
      <c r="J39" t="b">
        <f>IF(COUNTIFS('Player 1 Rounds'!A:A,Player_2[[#This Row],[Tournament]],'Player 1 Rounds'!C:C,Player_2[[#This Row],[Date]])&gt;0,TRUE(),FALSE())</f>
        <v>1</v>
      </c>
      <c r="K39" t="b">
        <f>IF(COUNTIFS('Player 1 Rounds'!A:A,Player_2[[#This Row],[Tournament]],'Player 1 Rounds'!C:C,Player_2[[#This Row],[Date]],'Player 1 Rounds'!D:D,Player_2[[#This Row],[Division]])&gt;0,TRUE(),FALSE())</f>
        <v>1</v>
      </c>
      <c r="L39" t="str">
        <f>RIGHT(Player_2[[#This Row],[Date]],4)</f>
        <v>2012</v>
      </c>
      <c r="M39" t="str">
        <f>LEFT(Player_2[[#This Row],[Date]],FIND("-",Player_2[[#This Row],[Date]],1)-1)</f>
        <v>15</v>
      </c>
      <c r="N39" t="str">
        <f>MID(Player_2[[#This Row],[Date]],FIND("-",Player_2[[#This Row],[Date]],1)+1,3)</f>
        <v>Jun</v>
      </c>
      <c r="O39" s="5">
        <f>DATEVALUE(Player_2[[#This Row],[Month]]&amp;" "&amp;Player_2[[#This Row],[Day]]&amp;", "&amp;Player_2[[#This Row],[Year]])</f>
        <v>41075</v>
      </c>
      <c r="P39">
        <f>COUNTIFS(A:A,Player_2[[#This Row],[Tournament]],E:E,Player_2[[#This Row],[Round]])</f>
        <v>4</v>
      </c>
      <c r="Q39" t="str">
        <f t="shared" si="0"/>
        <v>2012 Beaver State Fling</v>
      </c>
      <c r="R39">
        <f>SUMIFS('Player 1 Rounds'!F:F,'Player 1 Rounds'!Q:Q,Q39,'Player 1 Rounds'!E:E,E39)</f>
        <v>55</v>
      </c>
      <c r="S39">
        <f>IF(AND(Player_2[[#This Row],[Opponent Score]]&gt;0,Player_2[[#This Row],[Opponent Score]]&gt;Player_2[[#This Row],[Score]],K:K=TRUE())=TRUE(),1,0)</f>
        <v>0</v>
      </c>
    </row>
    <row r="40" spans="1:19" x14ac:dyDescent="0.25">
      <c r="A40" t="s">
        <v>254</v>
      </c>
      <c r="B40" t="s">
        <v>14</v>
      </c>
      <c r="C40" t="s">
        <v>255</v>
      </c>
      <c r="D40" t="s">
        <v>17</v>
      </c>
      <c r="E40">
        <v>1</v>
      </c>
      <c r="F40">
        <v>50</v>
      </c>
      <c r="G40">
        <v>1069</v>
      </c>
      <c r="H40" t="s">
        <v>11</v>
      </c>
      <c r="I40" t="s">
        <v>11</v>
      </c>
      <c r="J40" t="b">
        <f>IF(COUNTIFS('Player 1 Rounds'!A:A,Player_2[[#This Row],[Tournament]],'Player 1 Rounds'!C:C,Player_2[[#This Row],[Date]])&gt;0,TRUE(),FALSE())</f>
        <v>0</v>
      </c>
      <c r="K40" t="b">
        <f>IF(COUNTIFS('Player 1 Rounds'!A:A,Player_2[[#This Row],[Tournament]],'Player 1 Rounds'!C:C,Player_2[[#This Row],[Date]],'Player 1 Rounds'!D:D,Player_2[[#This Row],[Division]])&gt;0,TRUE(),FALSE())</f>
        <v>0</v>
      </c>
      <c r="L40" t="str">
        <f>RIGHT(Player_2[[#This Row],[Date]],4)</f>
        <v>2017</v>
      </c>
      <c r="M40" t="str">
        <f>LEFT(Player_2[[#This Row],[Date]],FIND("-",Player_2[[#This Row],[Date]],1)-1)</f>
        <v>18</v>
      </c>
      <c r="N40" t="str">
        <f>MID(Player_2[[#This Row],[Date]],FIND("-",Player_2[[#This Row],[Date]],1)+1,3)</f>
        <v>Feb</v>
      </c>
      <c r="O40" s="5">
        <f>DATEVALUE(Player_2[[#This Row],[Month]]&amp;" "&amp;Player_2[[#This Row],[Day]]&amp;", "&amp;Player_2[[#This Row],[Year]])</f>
        <v>42784</v>
      </c>
      <c r="P40">
        <f>COUNTIFS(A:A,Player_2[[#This Row],[Tournament]],E:E,Player_2[[#This Row],[Round]])</f>
        <v>1</v>
      </c>
      <c r="Q40" t="str">
        <f t="shared" si="0"/>
        <v>2017 39th Annual Wintertime Open - Pro</v>
      </c>
      <c r="R40">
        <f>SUMIFS('Player 1 Rounds'!F:F,'Player 1 Rounds'!Q:Q,Q40,'Player 1 Rounds'!E:E,E40)</f>
        <v>0</v>
      </c>
      <c r="S40">
        <f>IF(AND(Player_2[[#This Row],[Opponent Score]]&gt;0,Player_2[[#This Row],[Opponent Score]]&gt;Player_2[[#This Row],[Score]],K:K=TRUE())=TRUE(),1,0)</f>
        <v>0</v>
      </c>
    </row>
    <row r="41" spans="1:19" x14ac:dyDescent="0.25">
      <c r="A41" t="s">
        <v>256</v>
      </c>
      <c r="B41" t="s">
        <v>14</v>
      </c>
      <c r="C41" t="s">
        <v>257</v>
      </c>
      <c r="D41" t="s">
        <v>17</v>
      </c>
      <c r="E41">
        <v>1</v>
      </c>
      <c r="F41">
        <v>57</v>
      </c>
      <c r="G41">
        <v>1041</v>
      </c>
      <c r="H41" t="s">
        <v>11</v>
      </c>
      <c r="I41" t="s">
        <v>11</v>
      </c>
      <c r="J41" t="b">
        <f>IF(COUNTIFS('Player 1 Rounds'!A:A,Player_2[[#This Row],[Tournament]],'Player 1 Rounds'!C:C,Player_2[[#This Row],[Date]])&gt;0,TRUE(),FALSE())</f>
        <v>0</v>
      </c>
      <c r="K41" t="b">
        <f>IF(COUNTIFS('Player 1 Rounds'!A:A,Player_2[[#This Row],[Tournament]],'Player 1 Rounds'!C:C,Player_2[[#This Row],[Date]],'Player 1 Rounds'!D:D,Player_2[[#This Row],[Division]])&gt;0,TRUE(),FALSE())</f>
        <v>0</v>
      </c>
      <c r="L41" t="str">
        <f>RIGHT(Player_2[[#This Row],[Date]],4)</f>
        <v>2012</v>
      </c>
      <c r="M41" t="str">
        <f>LEFT(Player_2[[#This Row],[Date]],FIND("-",Player_2[[#This Row],[Date]],1)-1)</f>
        <v>9</v>
      </c>
      <c r="N41" t="str">
        <f>MID(Player_2[[#This Row],[Date]],FIND("-",Player_2[[#This Row],[Date]],1)+1,3)</f>
        <v>Jun</v>
      </c>
      <c r="O41" s="5">
        <f>DATEVALUE(Player_2[[#This Row],[Month]]&amp;" "&amp;Player_2[[#This Row],[Day]]&amp;", "&amp;Player_2[[#This Row],[Year]])</f>
        <v>41069</v>
      </c>
      <c r="P41">
        <f>COUNTIFS(A:A,Player_2[[#This Row],[Tournament]],E:E,Player_2[[#This Row],[Round]])</f>
        <v>1</v>
      </c>
      <c r="Q41" t="str">
        <f t="shared" si="0"/>
        <v>2012 Riverpark Open</v>
      </c>
      <c r="R41">
        <f>SUMIFS('Player 1 Rounds'!F:F,'Player 1 Rounds'!Q:Q,Q41,'Player 1 Rounds'!E:E,E41)</f>
        <v>0</v>
      </c>
      <c r="S41">
        <f>IF(AND(Player_2[[#This Row],[Opponent Score]]&gt;0,Player_2[[#This Row],[Opponent Score]]&gt;Player_2[[#This Row],[Score]],K:K=TRUE())=TRUE(),1,0)</f>
        <v>0</v>
      </c>
    </row>
    <row r="42" spans="1:19" x14ac:dyDescent="0.25">
      <c r="A42" t="s">
        <v>170</v>
      </c>
      <c r="B42" t="s">
        <v>164</v>
      </c>
      <c r="C42" t="s">
        <v>171</v>
      </c>
      <c r="D42" t="s">
        <v>17</v>
      </c>
      <c r="E42">
        <v>1</v>
      </c>
      <c r="F42">
        <v>53</v>
      </c>
      <c r="G42">
        <v>1036</v>
      </c>
      <c r="H42" t="s">
        <v>11</v>
      </c>
      <c r="I42" t="s">
        <v>11</v>
      </c>
      <c r="J42" t="b">
        <f>IF(COUNTIFS('Player 1 Rounds'!A:A,Player_2[[#This Row],[Tournament]],'Player 1 Rounds'!C:C,Player_2[[#This Row],[Date]])&gt;0,TRUE(),FALSE())</f>
        <v>0</v>
      </c>
      <c r="K42" t="b">
        <f>IF(COUNTIFS('Player 1 Rounds'!A:A,Player_2[[#This Row],[Tournament]],'Player 1 Rounds'!C:C,Player_2[[#This Row],[Date]],'Player 1 Rounds'!D:D,Player_2[[#This Row],[Division]])&gt;0,TRUE(),FALSE())</f>
        <v>0</v>
      </c>
      <c r="L42" t="str">
        <f>RIGHT(Player_2[[#This Row],[Date]],4)</f>
        <v>2017</v>
      </c>
      <c r="M42" t="str">
        <f>LEFT(Player_2[[#This Row],[Date]],FIND("-",Player_2[[#This Row],[Date]],1)-1)</f>
        <v>17</v>
      </c>
      <c r="N42" t="str">
        <f>MID(Player_2[[#This Row],[Date]],FIND("-",Player_2[[#This Row],[Date]],1)+1,3)</f>
        <v>Mar</v>
      </c>
      <c r="O42" s="5">
        <f>DATEVALUE(Player_2[[#This Row],[Month]]&amp;" "&amp;Player_2[[#This Row],[Day]]&amp;", "&amp;Player_2[[#This Row],[Year]])</f>
        <v>42811</v>
      </c>
      <c r="P42">
        <f>COUNTIFS(A:A,Player_2[[#This Row],[Tournament]],E:E,Player_2[[#This Row],[Round]])</f>
        <v>1</v>
      </c>
      <c r="Q42" t="str">
        <f t="shared" si="0"/>
        <v>2017 Discraft presents Sun King's Throw Down the Mountain V (Weekend 2)</v>
      </c>
      <c r="R42">
        <f>SUMIFS('Player 1 Rounds'!F:F,'Player 1 Rounds'!Q:Q,Q42,'Player 1 Rounds'!E:E,E42)</f>
        <v>0</v>
      </c>
      <c r="S42">
        <f>IF(AND(Player_2[[#This Row],[Opponent Score]]&gt;0,Player_2[[#This Row],[Opponent Score]]&gt;Player_2[[#This Row],[Score]],K:K=TRUE())=TRUE(),1,0)</f>
        <v>0</v>
      </c>
    </row>
    <row r="43" spans="1:19" x14ac:dyDescent="0.25">
      <c r="A43" t="s">
        <v>236</v>
      </c>
      <c r="B43" t="s">
        <v>9</v>
      </c>
      <c r="C43" t="s">
        <v>260</v>
      </c>
      <c r="D43" t="s">
        <v>17</v>
      </c>
      <c r="E43">
        <v>1</v>
      </c>
      <c r="F43">
        <v>49</v>
      </c>
      <c r="G43">
        <v>1027</v>
      </c>
      <c r="H43" t="s">
        <v>11</v>
      </c>
      <c r="I43" t="s">
        <v>11</v>
      </c>
      <c r="J43" t="b">
        <f>IF(COUNTIFS('Player 1 Rounds'!A:A,Player_2[[#This Row],[Tournament]],'Player 1 Rounds'!C:C,Player_2[[#This Row],[Date]])&gt;0,TRUE(),FALSE())</f>
        <v>1</v>
      </c>
      <c r="K43" t="b">
        <f>IF(COUNTIFS('Player 1 Rounds'!A:A,Player_2[[#This Row],[Tournament]],'Player 1 Rounds'!C:C,Player_2[[#This Row],[Date]],'Player 1 Rounds'!D:D,Player_2[[#This Row],[Division]])&gt;0,TRUE(),FALSE())</f>
        <v>1</v>
      </c>
      <c r="L43" t="str">
        <f>RIGHT(Player_2[[#This Row],[Date]],4)</f>
        <v>2017</v>
      </c>
      <c r="M43" t="str">
        <f>LEFT(Player_2[[#This Row],[Date]],FIND("-",Player_2[[#This Row],[Date]],1)-1)</f>
        <v>1</v>
      </c>
      <c r="N43" t="str">
        <f>MID(Player_2[[#This Row],[Date]],FIND("-",Player_2[[#This Row],[Date]],1)+1,3)</f>
        <v>Mar</v>
      </c>
      <c r="O43" s="5">
        <f>DATEVALUE(Player_2[[#This Row],[Month]]&amp;" "&amp;Player_2[[#This Row],[Day]]&amp;", "&amp;Player_2[[#This Row],[Year]])</f>
        <v>42795</v>
      </c>
      <c r="P43">
        <f>COUNTIFS(A:A,Player_2[[#This Row],[Tournament]],E:E,Player_2[[#This Row],[Round]])</f>
        <v>3</v>
      </c>
      <c r="Q43" t="str">
        <f t="shared" si="0"/>
        <v>2017 DGPT - Memorial Championship presented by Discraft</v>
      </c>
      <c r="R43">
        <f>SUMIFS('Player 1 Rounds'!F:F,'Player 1 Rounds'!Q:Q,Q43,'Player 1 Rounds'!E:E,E43)</f>
        <v>46</v>
      </c>
      <c r="S43">
        <f>IF(AND(Player_2[[#This Row],[Opponent Score]]&gt;0,Player_2[[#This Row],[Opponent Score]]&gt;Player_2[[#This Row],[Score]],K:K=TRUE())=TRUE(),1,0)</f>
        <v>0</v>
      </c>
    </row>
    <row r="44" spans="1:19" x14ac:dyDescent="0.25">
      <c r="A44" t="s">
        <v>113</v>
      </c>
      <c r="B44" t="s">
        <v>58</v>
      </c>
      <c r="C44" t="s">
        <v>114</v>
      </c>
      <c r="D44" t="s">
        <v>17</v>
      </c>
      <c r="E44">
        <v>1</v>
      </c>
      <c r="F44">
        <v>47</v>
      </c>
      <c r="G44">
        <v>1072</v>
      </c>
      <c r="H44" t="s">
        <v>11</v>
      </c>
      <c r="I44" t="s">
        <v>11</v>
      </c>
      <c r="J44" t="b">
        <f>IF(COUNTIFS('Player 1 Rounds'!A:A,Player_2[[#This Row],[Tournament]],'Player 1 Rounds'!C:C,Player_2[[#This Row],[Date]])&gt;0,TRUE(),FALSE())</f>
        <v>1</v>
      </c>
      <c r="K44" t="b">
        <f>IF(COUNTIFS('Player 1 Rounds'!A:A,Player_2[[#This Row],[Tournament]],'Player 1 Rounds'!C:C,Player_2[[#This Row],[Date]],'Player 1 Rounds'!D:D,Player_2[[#This Row],[Division]])&gt;0,TRUE(),FALSE())</f>
        <v>1</v>
      </c>
      <c r="L44" t="str">
        <f>RIGHT(Player_2[[#This Row],[Date]],4)</f>
        <v>2012</v>
      </c>
      <c r="M44" t="str">
        <f>LEFT(Player_2[[#This Row],[Date]],FIND("-",Player_2[[#This Row],[Date]],1)-1)</f>
        <v>1</v>
      </c>
      <c r="N44" t="str">
        <f>MID(Player_2[[#This Row],[Date]],FIND("-",Player_2[[#This Row],[Date]],1)+1,3)</f>
        <v>Jun</v>
      </c>
      <c r="O44" s="5">
        <f>DATEVALUE(Player_2[[#This Row],[Month]]&amp;" "&amp;Player_2[[#This Row],[Day]]&amp;", "&amp;Player_2[[#This Row],[Year]])</f>
        <v>41061</v>
      </c>
      <c r="P44">
        <f>COUNTIFS(A:A,Player_2[[#This Row],[Tournament]],E:E,Player_2[[#This Row],[Round]])</f>
        <v>1</v>
      </c>
      <c r="Q44" t="str">
        <f t="shared" si="0"/>
        <v>2012 30th Kansas City Wide Open</v>
      </c>
      <c r="R44">
        <f>SUMIFS('Player 1 Rounds'!F:F,'Player 1 Rounds'!Q:Q,Q44,'Player 1 Rounds'!E:E,E44)</f>
        <v>49</v>
      </c>
      <c r="S44">
        <f>IF(AND(Player_2[[#This Row],[Opponent Score]]&gt;0,Player_2[[#This Row],[Opponent Score]]&gt;Player_2[[#This Row],[Score]],K:K=TRUE())=TRUE(),1,0)</f>
        <v>1</v>
      </c>
    </row>
    <row r="45" spans="1:19" x14ac:dyDescent="0.25">
      <c r="A45" t="s">
        <v>261</v>
      </c>
      <c r="B45" t="s">
        <v>14</v>
      </c>
      <c r="C45" t="s">
        <v>262</v>
      </c>
      <c r="D45" t="s">
        <v>17</v>
      </c>
      <c r="E45">
        <v>1</v>
      </c>
      <c r="F45">
        <v>48</v>
      </c>
      <c r="G45">
        <v>1028</v>
      </c>
      <c r="H45" t="s">
        <v>11</v>
      </c>
      <c r="I45" t="s">
        <v>11</v>
      </c>
      <c r="J45" t="b">
        <f>IF(COUNTIFS('Player 1 Rounds'!A:A,Player_2[[#This Row],[Tournament]],'Player 1 Rounds'!C:C,Player_2[[#This Row],[Date]])&gt;0,TRUE(),FALSE())</f>
        <v>0</v>
      </c>
      <c r="K45" t="b">
        <f>IF(COUNTIFS('Player 1 Rounds'!A:A,Player_2[[#This Row],[Tournament]],'Player 1 Rounds'!C:C,Player_2[[#This Row],[Date]],'Player 1 Rounds'!D:D,Player_2[[#This Row],[Division]])&gt;0,TRUE(),FALSE())</f>
        <v>0</v>
      </c>
      <c r="L45" t="str">
        <f>RIGHT(Player_2[[#This Row],[Date]],4)</f>
        <v>2012</v>
      </c>
      <c r="M45" t="str">
        <f>LEFT(Player_2[[#This Row],[Date]],FIND("-",Player_2[[#This Row],[Date]],1)-1)</f>
        <v>24</v>
      </c>
      <c r="N45" t="str">
        <f>MID(Player_2[[#This Row],[Date]],FIND("-",Player_2[[#This Row],[Date]],1)+1,3)</f>
        <v>Mar</v>
      </c>
      <c r="O45" s="5">
        <f>DATEVALUE(Player_2[[#This Row],[Month]]&amp;" "&amp;Player_2[[#This Row],[Day]]&amp;", "&amp;Player_2[[#This Row],[Year]])</f>
        <v>40992</v>
      </c>
      <c r="P45">
        <f>COUNTIFS(A:A,Player_2[[#This Row],[Tournament]],E:E,Player_2[[#This Row],[Round]])</f>
        <v>1</v>
      </c>
      <c r="Q45" t="str">
        <f t="shared" si="0"/>
        <v>2012 Lockdown at the Rock</v>
      </c>
      <c r="R45">
        <f>SUMIFS('Player 1 Rounds'!F:F,'Player 1 Rounds'!Q:Q,Q45,'Player 1 Rounds'!E:E,E45)</f>
        <v>0</v>
      </c>
      <c r="S45">
        <f>IF(AND(Player_2[[#This Row],[Opponent Score]]&gt;0,Player_2[[#This Row],[Opponent Score]]&gt;Player_2[[#This Row],[Score]],K:K=TRUE())=TRUE(),1,0)</f>
        <v>0</v>
      </c>
    </row>
    <row r="46" spans="1:19" x14ac:dyDescent="0.25">
      <c r="A46" t="s">
        <v>263</v>
      </c>
      <c r="B46" t="s">
        <v>9</v>
      </c>
      <c r="C46" t="s">
        <v>264</v>
      </c>
      <c r="D46" t="s">
        <v>17</v>
      </c>
      <c r="E46">
        <v>1</v>
      </c>
      <c r="F46">
        <v>53</v>
      </c>
      <c r="G46">
        <v>1031</v>
      </c>
      <c r="H46" t="s">
        <v>11</v>
      </c>
      <c r="I46" t="s">
        <v>11</v>
      </c>
      <c r="J46" t="b">
        <f>IF(COUNTIFS('Player 1 Rounds'!A:A,Player_2[[#This Row],[Tournament]],'Player 1 Rounds'!C:C,Player_2[[#This Row],[Date]])&gt;0,TRUE(),FALSE())</f>
        <v>1</v>
      </c>
      <c r="K46" t="b">
        <f>IF(COUNTIFS('Player 1 Rounds'!A:A,Player_2[[#This Row],[Tournament]],'Player 1 Rounds'!C:C,Player_2[[#This Row],[Date]],'Player 1 Rounds'!D:D,Player_2[[#This Row],[Division]])&gt;0,TRUE(),FALSE())</f>
        <v>1</v>
      </c>
      <c r="L46" t="str">
        <f>RIGHT(Player_2[[#This Row],[Date]],4)</f>
        <v>2017</v>
      </c>
      <c r="M46" t="str">
        <f>LEFT(Player_2[[#This Row],[Date]],FIND("-",Player_2[[#This Row],[Date]],1)-1)</f>
        <v>14</v>
      </c>
      <c r="N46" t="str">
        <f>MID(Player_2[[#This Row],[Date]],FIND("-",Player_2[[#This Row],[Date]],1)+1,3)</f>
        <v>Jul</v>
      </c>
      <c r="O46" s="5">
        <f>DATEVALUE(Player_2[[#This Row],[Month]]&amp;" "&amp;Player_2[[#This Row],[Day]]&amp;", "&amp;Player_2[[#This Row],[Year]])</f>
        <v>42930</v>
      </c>
      <c r="P46">
        <f>COUNTIFS(A:A,Player_2[[#This Row],[Tournament]],E:E,Player_2[[#This Row],[Round]])</f>
        <v>1</v>
      </c>
      <c r="Q46" t="str">
        <f t="shared" si="0"/>
        <v>2017 Prodiscus Estonian Open - EPT#4</v>
      </c>
      <c r="R46">
        <f>SUMIFS('Player 1 Rounds'!F:F,'Player 1 Rounds'!Q:Q,Q46,'Player 1 Rounds'!E:E,E46)</f>
        <v>53</v>
      </c>
      <c r="S46">
        <f>IF(AND(Player_2[[#This Row],[Opponent Score]]&gt;0,Player_2[[#This Row],[Opponent Score]]&gt;Player_2[[#This Row],[Score]],K:K=TRUE())=TRUE(),1,0)</f>
        <v>0</v>
      </c>
    </row>
    <row r="47" spans="1:19" x14ac:dyDescent="0.25">
      <c r="A47" t="s">
        <v>265</v>
      </c>
      <c r="B47" t="s">
        <v>13</v>
      </c>
      <c r="C47" t="s">
        <v>266</v>
      </c>
      <c r="D47" t="s">
        <v>17</v>
      </c>
      <c r="E47">
        <v>1</v>
      </c>
      <c r="F47">
        <v>60</v>
      </c>
      <c r="G47">
        <v>1038</v>
      </c>
      <c r="H47" t="s">
        <v>11</v>
      </c>
      <c r="I47" t="s">
        <v>11</v>
      </c>
      <c r="J47" t="b">
        <f>IF(COUNTIFS('Player 1 Rounds'!A:A,Player_2[[#This Row],[Tournament]],'Player 1 Rounds'!C:C,Player_2[[#This Row],[Date]])&gt;0,TRUE(),FALSE())</f>
        <v>1</v>
      </c>
      <c r="K47" t="b">
        <f>IF(COUNTIFS('Player 1 Rounds'!A:A,Player_2[[#This Row],[Tournament]],'Player 1 Rounds'!C:C,Player_2[[#This Row],[Date]],'Player 1 Rounds'!D:D,Player_2[[#This Row],[Division]])&gt;0,TRUE(),FALSE())</f>
        <v>1</v>
      </c>
      <c r="L47" t="str">
        <f>RIGHT(Player_2[[#This Row],[Date]],4)</f>
        <v>2017</v>
      </c>
      <c r="M47" t="str">
        <f>LEFT(Player_2[[#This Row],[Date]],FIND("-",Player_2[[#This Row],[Date]],1)-1)</f>
        <v>21</v>
      </c>
      <c r="N47" t="str">
        <f>MID(Player_2[[#This Row],[Date]],FIND("-",Player_2[[#This Row],[Date]],1)+1,3)</f>
        <v>Jun</v>
      </c>
      <c r="O47" s="5">
        <f>DATEVALUE(Player_2[[#This Row],[Month]]&amp;" "&amp;Player_2[[#This Row],[Day]]&amp;", "&amp;Player_2[[#This Row],[Year]])</f>
        <v>42907</v>
      </c>
      <c r="P47">
        <f>COUNTIFS(A:A,Player_2[[#This Row],[Tournament]],E:E,Player_2[[#This Row],[Round]])</f>
        <v>1</v>
      </c>
      <c r="Q47" t="str">
        <f t="shared" si="0"/>
        <v>2017 PDGA Professional Disc Golf World Championships</v>
      </c>
      <c r="R47">
        <f>SUMIFS('Player 1 Rounds'!F:F,'Player 1 Rounds'!Q:Q,Q47,'Player 1 Rounds'!E:E,E47)</f>
        <v>60</v>
      </c>
      <c r="S47">
        <f>IF(AND(Player_2[[#This Row],[Opponent Score]]&gt;0,Player_2[[#This Row],[Opponent Score]]&gt;Player_2[[#This Row],[Score]],K:K=TRUE())=TRUE(),1,0)</f>
        <v>0</v>
      </c>
    </row>
    <row r="48" spans="1:19" x14ac:dyDescent="0.25">
      <c r="A48" t="s">
        <v>86</v>
      </c>
      <c r="B48" t="s">
        <v>13</v>
      </c>
      <c r="C48" t="s">
        <v>267</v>
      </c>
      <c r="D48" t="s">
        <v>17</v>
      </c>
      <c r="E48">
        <v>1</v>
      </c>
      <c r="F48">
        <v>55</v>
      </c>
      <c r="G48">
        <v>1057</v>
      </c>
      <c r="H48" t="s">
        <v>11</v>
      </c>
      <c r="I48" t="s">
        <v>11</v>
      </c>
      <c r="J48" t="b">
        <f>IF(COUNTIFS('Player 1 Rounds'!A:A,Player_2[[#This Row],[Tournament]],'Player 1 Rounds'!C:C,Player_2[[#This Row],[Date]])&gt;0,TRUE(),FALSE())</f>
        <v>1</v>
      </c>
      <c r="K48" t="b">
        <f>IF(COUNTIFS('Player 1 Rounds'!A:A,Player_2[[#This Row],[Tournament]],'Player 1 Rounds'!C:C,Player_2[[#This Row],[Date]],'Player 1 Rounds'!D:D,Player_2[[#This Row],[Division]])&gt;0,TRUE(),FALSE())</f>
        <v>1</v>
      </c>
      <c r="L48" t="str">
        <f>RIGHT(Player_2[[#This Row],[Date]],4)</f>
        <v>2017</v>
      </c>
      <c r="M48" t="str">
        <f>LEFT(Player_2[[#This Row],[Date]],FIND("-",Player_2[[#This Row],[Date]],1)-1)</f>
        <v>20</v>
      </c>
      <c r="N48" t="str">
        <f>MID(Player_2[[#This Row],[Date]],FIND("-",Player_2[[#This Row],[Date]],1)+1,3)</f>
        <v>Jul</v>
      </c>
      <c r="O48" s="5">
        <f>DATEVALUE(Player_2[[#This Row],[Month]]&amp;" "&amp;Player_2[[#This Row],[Day]]&amp;", "&amp;Player_2[[#This Row],[Year]])</f>
        <v>42936</v>
      </c>
      <c r="P48">
        <f>COUNTIFS(A:A,Player_2[[#This Row],[Tournament]],E:E,Player_2[[#This Row],[Round]])</f>
        <v>5</v>
      </c>
      <c r="Q48" t="str">
        <f t="shared" si="0"/>
        <v>2017 European Open</v>
      </c>
      <c r="R48">
        <f>SUMIFS('Player 1 Rounds'!F:F,'Player 1 Rounds'!Q:Q,Q48,'Player 1 Rounds'!E:E,E48)</f>
        <v>60</v>
      </c>
      <c r="S48">
        <f>IF(AND(Player_2[[#This Row],[Opponent Score]]&gt;0,Player_2[[#This Row],[Opponent Score]]&gt;Player_2[[#This Row],[Score]],K:K=TRUE())=TRUE(),1,0)</f>
        <v>1</v>
      </c>
    </row>
    <row r="49" spans="1:19" x14ac:dyDescent="0.25">
      <c r="A49" t="s">
        <v>268</v>
      </c>
      <c r="B49" t="s">
        <v>9</v>
      </c>
      <c r="C49" t="s">
        <v>269</v>
      </c>
      <c r="D49" t="s">
        <v>17</v>
      </c>
      <c r="E49">
        <v>1</v>
      </c>
      <c r="F49">
        <v>49</v>
      </c>
      <c r="G49">
        <v>1065</v>
      </c>
      <c r="H49" t="s">
        <v>11</v>
      </c>
      <c r="I49" t="s">
        <v>11</v>
      </c>
      <c r="J49" t="b">
        <f>IF(COUNTIFS('Player 1 Rounds'!A:A,Player_2[[#This Row],[Tournament]],'Player 1 Rounds'!C:C,Player_2[[#This Row],[Date]])&gt;0,TRUE(),FALSE())</f>
        <v>1</v>
      </c>
      <c r="K49" t="b">
        <f>IF(COUNTIFS('Player 1 Rounds'!A:A,Player_2[[#This Row],[Tournament]],'Player 1 Rounds'!C:C,Player_2[[#This Row],[Date]],'Player 1 Rounds'!D:D,Player_2[[#This Row],[Division]])&gt;0,TRUE(),FALSE())</f>
        <v>1</v>
      </c>
      <c r="L49" t="str">
        <f>RIGHT(Player_2[[#This Row],[Date]],4)</f>
        <v>2012</v>
      </c>
      <c r="M49" t="str">
        <f>LEFT(Player_2[[#This Row],[Date]],FIND("-",Player_2[[#This Row],[Date]],1)-1)</f>
        <v>24</v>
      </c>
      <c r="N49" t="str">
        <f>MID(Player_2[[#This Row],[Date]],FIND("-",Player_2[[#This Row],[Date]],1)+1,3)</f>
        <v>Feb</v>
      </c>
      <c r="O49" s="5">
        <f>DATEVALUE(Player_2[[#This Row],[Month]]&amp;" "&amp;Player_2[[#This Row],[Day]]&amp;", "&amp;Player_2[[#This Row],[Year]])</f>
        <v>40963</v>
      </c>
      <c r="P49">
        <f>COUNTIFS(A:A,Player_2[[#This Row],[Tournament]],E:E,Player_2[[#This Row],[Round]])</f>
        <v>1</v>
      </c>
      <c r="Q49" t="str">
        <f t="shared" si="0"/>
        <v>2012 Gentlemen's Club Challenge Presented by DiscGolfValues.com - Pro</v>
      </c>
      <c r="R49">
        <f>SUMIFS('Player 1 Rounds'!F:F,'Player 1 Rounds'!Q:Q,Q49,'Player 1 Rounds'!E:E,E49)</f>
        <v>56</v>
      </c>
      <c r="S49">
        <f>IF(AND(Player_2[[#This Row],[Opponent Score]]&gt;0,Player_2[[#This Row],[Opponent Score]]&gt;Player_2[[#This Row],[Score]],K:K=TRUE())=TRUE(),1,0)</f>
        <v>1</v>
      </c>
    </row>
    <row r="50" spans="1:19" x14ac:dyDescent="0.25">
      <c r="A50" t="s">
        <v>93</v>
      </c>
      <c r="B50" t="s">
        <v>58</v>
      </c>
      <c r="C50" t="s">
        <v>121</v>
      </c>
      <c r="D50" t="s">
        <v>17</v>
      </c>
      <c r="E50">
        <v>1</v>
      </c>
      <c r="F50">
        <v>45</v>
      </c>
      <c r="G50">
        <v>1105</v>
      </c>
      <c r="H50" t="s">
        <v>11</v>
      </c>
      <c r="I50" t="s">
        <v>11</v>
      </c>
      <c r="J50" t="b">
        <f>IF(COUNTIFS('Player 1 Rounds'!A:A,Player_2[[#This Row],[Tournament]],'Player 1 Rounds'!C:C,Player_2[[#This Row],[Date]])&gt;0,TRUE(),FALSE())</f>
        <v>1</v>
      </c>
      <c r="K50" t="b">
        <f>IF(COUNTIFS('Player 1 Rounds'!A:A,Player_2[[#This Row],[Tournament]],'Player 1 Rounds'!C:C,Player_2[[#This Row],[Date]],'Player 1 Rounds'!D:D,Player_2[[#This Row],[Division]])&gt;0,TRUE(),FALSE())</f>
        <v>1</v>
      </c>
      <c r="L50" t="str">
        <f>RIGHT(Player_2[[#This Row],[Date]],4)</f>
        <v>2012</v>
      </c>
      <c r="M50" t="str">
        <f>LEFT(Player_2[[#This Row],[Date]],FIND("-",Player_2[[#This Row],[Date]],1)-1)</f>
        <v>29</v>
      </c>
      <c r="N50" t="str">
        <f>MID(Player_2[[#This Row],[Date]],FIND("-",Player_2[[#This Row],[Date]],1)+1,3)</f>
        <v>Feb</v>
      </c>
      <c r="O50" s="5">
        <f>DATEVALUE(Player_2[[#This Row],[Month]]&amp;" "&amp;Player_2[[#This Row],[Day]]&amp;", "&amp;Player_2[[#This Row],[Year]])</f>
        <v>40968</v>
      </c>
      <c r="P50">
        <f>COUNTIFS(A:A,Player_2[[#This Row],[Tournament]],E:E,Player_2[[#This Row],[Round]])</f>
        <v>3</v>
      </c>
      <c r="Q50" t="str">
        <f t="shared" si="0"/>
        <v>2012 The Memorial Championship presented by Discraft</v>
      </c>
      <c r="R50">
        <f>SUMIFS('Player 1 Rounds'!F:F,'Player 1 Rounds'!Q:Q,Q50,'Player 1 Rounds'!E:E,E50)</f>
        <v>55</v>
      </c>
      <c r="S50">
        <f>IF(AND(Player_2[[#This Row],[Opponent Score]]&gt;0,Player_2[[#This Row],[Opponent Score]]&gt;Player_2[[#This Row],[Score]],K:K=TRUE())=TRUE(),1,0)</f>
        <v>1</v>
      </c>
    </row>
    <row r="51" spans="1:19" x14ac:dyDescent="0.25">
      <c r="A51" t="s">
        <v>270</v>
      </c>
      <c r="B51" t="s">
        <v>9</v>
      </c>
      <c r="C51" t="s">
        <v>271</v>
      </c>
      <c r="D51" t="s">
        <v>17</v>
      </c>
      <c r="E51">
        <v>1</v>
      </c>
      <c r="F51">
        <v>51</v>
      </c>
      <c r="G51">
        <v>1012</v>
      </c>
      <c r="H51" t="s">
        <v>11</v>
      </c>
      <c r="I51" t="s">
        <v>11</v>
      </c>
      <c r="J51" t="b">
        <f>IF(COUNTIFS('Player 1 Rounds'!A:A,Player_2[[#This Row],[Tournament]],'Player 1 Rounds'!C:C,Player_2[[#This Row],[Date]])&gt;0,TRUE(),FALSE())</f>
        <v>0</v>
      </c>
      <c r="K51" t="b">
        <f>IF(COUNTIFS('Player 1 Rounds'!A:A,Player_2[[#This Row],[Tournament]],'Player 1 Rounds'!C:C,Player_2[[#This Row],[Date]],'Player 1 Rounds'!D:D,Player_2[[#This Row],[Division]])&gt;0,TRUE(),FALSE())</f>
        <v>0</v>
      </c>
      <c r="L51" t="str">
        <f>RIGHT(Player_2[[#This Row],[Date]],4)</f>
        <v>2012</v>
      </c>
      <c r="M51" t="str">
        <f>LEFT(Player_2[[#This Row],[Date]],FIND("-",Player_2[[#This Row],[Date]],1)-1)</f>
        <v>16</v>
      </c>
      <c r="N51" t="str">
        <f>MID(Player_2[[#This Row],[Date]],FIND("-",Player_2[[#This Row],[Date]],1)+1,3)</f>
        <v>Mar</v>
      </c>
      <c r="O51" s="5">
        <f>DATEVALUE(Player_2[[#This Row],[Month]]&amp;" "&amp;Player_2[[#This Row],[Day]]&amp;", "&amp;Player_2[[#This Row],[Year]])</f>
        <v>40984</v>
      </c>
      <c r="P51">
        <f>COUNTIFS(A:A,Player_2[[#This Row],[Tournament]],E:E,Player_2[[#This Row],[Round]])</f>
        <v>1</v>
      </c>
      <c r="Q51" t="str">
        <f t="shared" si="0"/>
        <v>2012 St. Patrick's Classic</v>
      </c>
      <c r="R51">
        <f>SUMIFS('Player 1 Rounds'!F:F,'Player 1 Rounds'!Q:Q,Q51,'Player 1 Rounds'!E:E,E51)</f>
        <v>0</v>
      </c>
      <c r="S51">
        <f>IF(AND(Player_2[[#This Row],[Opponent Score]]&gt;0,Player_2[[#This Row],[Opponent Score]]&gt;Player_2[[#This Row],[Score]],K:K=TRUE())=TRUE(),1,0)</f>
        <v>0</v>
      </c>
    </row>
    <row r="52" spans="1:19" x14ac:dyDescent="0.25">
      <c r="A52" t="s">
        <v>125</v>
      </c>
      <c r="B52" t="s">
        <v>14</v>
      </c>
      <c r="C52" t="s">
        <v>126</v>
      </c>
      <c r="D52" t="s">
        <v>17</v>
      </c>
      <c r="E52">
        <v>1</v>
      </c>
      <c r="F52">
        <v>59</v>
      </c>
      <c r="G52">
        <v>1032</v>
      </c>
      <c r="H52" t="s">
        <v>11</v>
      </c>
      <c r="I52" t="s">
        <v>11</v>
      </c>
      <c r="J52" t="b">
        <f>IF(COUNTIFS('Player 1 Rounds'!A:A,Player_2[[#This Row],[Tournament]],'Player 1 Rounds'!C:C,Player_2[[#This Row],[Date]])&gt;0,TRUE(),FALSE())</f>
        <v>1</v>
      </c>
      <c r="K52" t="b">
        <f>IF(COUNTIFS('Player 1 Rounds'!A:A,Player_2[[#This Row],[Tournament]],'Player 1 Rounds'!C:C,Player_2[[#This Row],[Date]],'Player 1 Rounds'!D:D,Player_2[[#This Row],[Division]])&gt;0,TRUE(),FALSE())</f>
        <v>1</v>
      </c>
      <c r="L52" t="str">
        <f>RIGHT(Player_2[[#This Row],[Date]],4)</f>
        <v>2012</v>
      </c>
      <c r="M52" t="str">
        <f>LEFT(Player_2[[#This Row],[Date]],FIND("-",Player_2[[#This Row],[Date]],1)-1)</f>
        <v>28</v>
      </c>
      <c r="N52" t="str">
        <f>MID(Player_2[[#This Row],[Date]],FIND("-",Player_2[[#This Row],[Date]],1)+1,3)</f>
        <v>Apr</v>
      </c>
      <c r="O52" s="5">
        <f>DATEVALUE(Player_2[[#This Row],[Month]]&amp;" "&amp;Player_2[[#This Row],[Day]]&amp;", "&amp;Player_2[[#This Row],[Year]])</f>
        <v>41027</v>
      </c>
      <c r="P52">
        <f>COUNTIFS(A:A,Player_2[[#This Row],[Tournament]],E:E,Player_2[[#This Row],[Round]])</f>
        <v>1</v>
      </c>
      <c r="Q52" t="str">
        <f t="shared" si="0"/>
        <v>2012 Fun N Sun</v>
      </c>
      <c r="R52">
        <f>SUMIFS('Player 1 Rounds'!F:F,'Player 1 Rounds'!Q:Q,Q52,'Player 1 Rounds'!E:E,E52)</f>
        <v>61</v>
      </c>
      <c r="S52">
        <f>IF(AND(Player_2[[#This Row],[Opponent Score]]&gt;0,Player_2[[#This Row],[Opponent Score]]&gt;Player_2[[#This Row],[Score]],K:K=TRUE())=TRUE(),1,0)</f>
        <v>1</v>
      </c>
    </row>
    <row r="53" spans="1:19" x14ac:dyDescent="0.25">
      <c r="A53" t="s">
        <v>272</v>
      </c>
      <c r="B53" t="s">
        <v>58</v>
      </c>
      <c r="C53" t="s">
        <v>273</v>
      </c>
      <c r="D53" t="s">
        <v>17</v>
      </c>
      <c r="E53">
        <v>1</v>
      </c>
      <c r="F53">
        <v>57</v>
      </c>
      <c r="G53">
        <v>1102</v>
      </c>
      <c r="H53" t="s">
        <v>11</v>
      </c>
      <c r="I53" t="s">
        <v>11</v>
      </c>
      <c r="J53" t="b">
        <f>IF(COUNTIFS('Player 1 Rounds'!A:A,Player_2[[#This Row],[Tournament]],'Player 1 Rounds'!C:C,Player_2[[#This Row],[Date]])&gt;0,TRUE(),FALSE())</f>
        <v>1</v>
      </c>
      <c r="K53" t="b">
        <f>IF(COUNTIFS('Player 1 Rounds'!A:A,Player_2[[#This Row],[Tournament]],'Player 1 Rounds'!C:C,Player_2[[#This Row],[Date]],'Player 1 Rounds'!D:D,Player_2[[#This Row],[Division]])&gt;0,TRUE(),FALSE())</f>
        <v>1</v>
      </c>
      <c r="L53" t="str">
        <f>RIGHT(Player_2[[#This Row],[Date]],4)</f>
        <v>2017</v>
      </c>
      <c r="M53" t="str">
        <f>LEFT(Player_2[[#This Row],[Date]],FIND("-",Player_2[[#This Row],[Date]],1)-1)</f>
        <v>19</v>
      </c>
      <c r="N53" t="str">
        <f>MID(Player_2[[#This Row],[Date]],FIND("-",Player_2[[#This Row],[Date]],1)+1,3)</f>
        <v>May</v>
      </c>
      <c r="O53" s="5">
        <f>DATEVALUE(Player_2[[#This Row],[Month]]&amp;" "&amp;Player_2[[#This Row],[Day]]&amp;", "&amp;Player_2[[#This Row],[Year]])</f>
        <v>42874</v>
      </c>
      <c r="P53">
        <f>COUNTIFS(A:A,Player_2[[#This Row],[Tournament]],E:E,Player_2[[#This Row],[Round]])</f>
        <v>1</v>
      </c>
      <c r="Q53" t="str">
        <f t="shared" si="0"/>
        <v>2017 Masters Cup presented by Innova Disc Golf - Pro</v>
      </c>
      <c r="R53">
        <f>SUMIFS('Player 1 Rounds'!F:F,'Player 1 Rounds'!Q:Q,Q53,'Player 1 Rounds'!E:E,E53)</f>
        <v>66</v>
      </c>
      <c r="S53">
        <f>IF(AND(Player_2[[#This Row],[Opponent Score]]&gt;0,Player_2[[#This Row],[Opponent Score]]&gt;Player_2[[#This Row],[Score]],K:K=TRUE())=TRUE(),1,0)</f>
        <v>1</v>
      </c>
    </row>
    <row r="54" spans="1:19" x14ac:dyDescent="0.25">
      <c r="A54" t="s">
        <v>111</v>
      </c>
      <c r="B54" t="s">
        <v>14</v>
      </c>
      <c r="C54" t="s">
        <v>112</v>
      </c>
      <c r="D54" t="s">
        <v>17</v>
      </c>
      <c r="E54">
        <v>1</v>
      </c>
      <c r="F54">
        <v>49</v>
      </c>
      <c r="G54">
        <v>1035</v>
      </c>
      <c r="H54" t="s">
        <v>11</v>
      </c>
      <c r="I54" t="s">
        <v>11</v>
      </c>
      <c r="J54" t="b">
        <f>IF(COUNTIFS('Player 1 Rounds'!A:A,Player_2[[#This Row],[Tournament]],'Player 1 Rounds'!C:C,Player_2[[#This Row],[Date]])&gt;0,TRUE(),FALSE())</f>
        <v>1</v>
      </c>
      <c r="K54" t="b">
        <f>IF(COUNTIFS('Player 1 Rounds'!A:A,Player_2[[#This Row],[Tournament]],'Player 1 Rounds'!C:C,Player_2[[#This Row],[Date]],'Player 1 Rounds'!D:D,Player_2[[#This Row],[Division]])&gt;0,TRUE(),FALSE())</f>
        <v>1</v>
      </c>
      <c r="L54" t="str">
        <f>RIGHT(Player_2[[#This Row],[Date]],4)</f>
        <v>2012</v>
      </c>
      <c r="M54" t="str">
        <f>LEFT(Player_2[[#This Row],[Date]],FIND("-",Player_2[[#This Row],[Date]],1)-1)</f>
        <v>5</v>
      </c>
      <c r="N54" t="str">
        <f>MID(Player_2[[#This Row],[Date]],FIND("-",Player_2[[#This Row],[Date]],1)+1,3)</f>
        <v>May</v>
      </c>
      <c r="O54" s="5">
        <f>DATEVALUE(Player_2[[#This Row],[Month]]&amp;" "&amp;Player_2[[#This Row],[Day]]&amp;", "&amp;Player_2[[#This Row],[Year]])</f>
        <v>41034</v>
      </c>
      <c r="P54">
        <f>COUNTIFS(A:A,Player_2[[#This Row],[Tournament]],E:E,Player_2[[#This Row],[Round]])</f>
        <v>1</v>
      </c>
      <c r="Q54" t="str">
        <f t="shared" si="0"/>
        <v>2012 Indian Hammocks Open</v>
      </c>
      <c r="R54">
        <f>SUMIFS('Player 1 Rounds'!F:F,'Player 1 Rounds'!Q:Q,Q54,'Player 1 Rounds'!E:E,E54)</f>
        <v>46</v>
      </c>
      <c r="S54">
        <f>IF(AND(Player_2[[#This Row],[Opponent Score]]&gt;0,Player_2[[#This Row],[Opponent Score]]&gt;Player_2[[#This Row],[Score]],K:K=TRUE())=TRUE(),1,0)</f>
        <v>0</v>
      </c>
    </row>
    <row r="55" spans="1:19" x14ac:dyDescent="0.25">
      <c r="A55" t="s">
        <v>274</v>
      </c>
      <c r="B55" t="s">
        <v>9</v>
      </c>
      <c r="C55" t="s">
        <v>275</v>
      </c>
      <c r="D55" t="s">
        <v>17</v>
      </c>
      <c r="E55">
        <v>1</v>
      </c>
      <c r="F55">
        <v>44</v>
      </c>
      <c r="G55">
        <v>1055</v>
      </c>
      <c r="H55" t="s">
        <v>11</v>
      </c>
      <c r="I55" t="s">
        <v>11</v>
      </c>
      <c r="J55" t="b">
        <f>IF(COUNTIFS('Player 1 Rounds'!A:A,Player_2[[#This Row],[Tournament]],'Player 1 Rounds'!C:C,Player_2[[#This Row],[Date]])&gt;0,TRUE(),FALSE())</f>
        <v>1</v>
      </c>
      <c r="K55" t="b">
        <f>IF(COUNTIFS('Player 1 Rounds'!A:A,Player_2[[#This Row],[Tournament]],'Player 1 Rounds'!C:C,Player_2[[#This Row],[Date]],'Player 1 Rounds'!D:D,Player_2[[#This Row],[Division]])&gt;0,TRUE(),FALSE())</f>
        <v>1</v>
      </c>
      <c r="L55" t="str">
        <f>RIGHT(Player_2[[#This Row],[Date]],4)</f>
        <v>2012</v>
      </c>
      <c r="M55" t="str">
        <f>LEFT(Player_2[[#This Row],[Date]],FIND("-",Player_2[[#This Row],[Date]],1)-1)</f>
        <v>21</v>
      </c>
      <c r="N55" t="str">
        <f>MID(Player_2[[#This Row],[Date]],FIND("-",Player_2[[#This Row],[Date]],1)+1,3)</f>
        <v>Apr</v>
      </c>
      <c r="O55" s="5">
        <f>DATEVALUE(Player_2[[#This Row],[Month]]&amp;" "&amp;Player_2[[#This Row],[Day]]&amp;", "&amp;Player_2[[#This Row],[Year]])</f>
        <v>41020</v>
      </c>
      <c r="P55">
        <f>COUNTIFS(A:A,Player_2[[#This Row],[Tournament]],E:E,Player_2[[#This Row],[Round]])</f>
        <v>1</v>
      </c>
      <c r="Q55" t="str">
        <f t="shared" si="0"/>
        <v>2012 SOKY Championships</v>
      </c>
      <c r="R55">
        <f>SUMIFS('Player 1 Rounds'!F:F,'Player 1 Rounds'!Q:Q,Q55,'Player 1 Rounds'!E:E,E55)</f>
        <v>51</v>
      </c>
      <c r="S55">
        <f>IF(AND(Player_2[[#This Row],[Opponent Score]]&gt;0,Player_2[[#This Row],[Opponent Score]]&gt;Player_2[[#This Row],[Score]],K:K=TRUE())=TRUE(),1,0)</f>
        <v>1</v>
      </c>
    </row>
    <row r="56" spans="1:19" x14ac:dyDescent="0.25">
      <c r="A56" t="s">
        <v>276</v>
      </c>
      <c r="B56" t="s">
        <v>12</v>
      </c>
      <c r="C56" t="s">
        <v>277</v>
      </c>
      <c r="D56" t="s">
        <v>17</v>
      </c>
      <c r="E56">
        <v>1</v>
      </c>
      <c r="F56">
        <v>58</v>
      </c>
      <c r="G56">
        <v>1013</v>
      </c>
      <c r="H56" t="s">
        <v>11</v>
      </c>
      <c r="I56" t="s">
        <v>11</v>
      </c>
      <c r="J56" t="b">
        <f>IF(COUNTIFS('Player 1 Rounds'!A:A,Player_2[[#This Row],[Tournament]],'Player 1 Rounds'!C:C,Player_2[[#This Row],[Date]])&gt;0,TRUE(),FALSE())</f>
        <v>0</v>
      </c>
      <c r="K56" t="b">
        <f>IF(COUNTIFS('Player 1 Rounds'!A:A,Player_2[[#This Row],[Tournament]],'Player 1 Rounds'!C:C,Player_2[[#This Row],[Date]],'Player 1 Rounds'!D:D,Player_2[[#This Row],[Division]])&gt;0,TRUE(),FALSE())</f>
        <v>0</v>
      </c>
      <c r="L56" t="str">
        <f>RIGHT(Player_2[[#This Row],[Date]],4)</f>
        <v>2012</v>
      </c>
      <c r="M56" t="str">
        <f>LEFT(Player_2[[#This Row],[Date]],FIND("-",Player_2[[#This Row],[Date]],1)-1)</f>
        <v>1</v>
      </c>
      <c r="N56" t="str">
        <f>MID(Player_2[[#This Row],[Date]],FIND("-",Player_2[[#This Row],[Date]],1)+1,3)</f>
        <v>Apr</v>
      </c>
      <c r="O56" s="5">
        <f>DATEVALUE(Player_2[[#This Row],[Month]]&amp;" "&amp;Player_2[[#This Row],[Day]]&amp;", "&amp;Player_2[[#This Row],[Year]])</f>
        <v>41000</v>
      </c>
      <c r="P56">
        <f>COUNTIFS(A:A,Player_2[[#This Row],[Tournament]],E:E,Player_2[[#This Row],[Round]])</f>
        <v>4</v>
      </c>
      <c r="Q56" t="str">
        <f t="shared" si="0"/>
        <v>2012 Sylmar Open</v>
      </c>
      <c r="R56">
        <f>SUMIFS('Player 1 Rounds'!F:F,'Player 1 Rounds'!Q:Q,Q56,'Player 1 Rounds'!E:E,E56)</f>
        <v>0</v>
      </c>
      <c r="S56">
        <f>IF(AND(Player_2[[#This Row],[Opponent Score]]&gt;0,Player_2[[#This Row],[Opponent Score]]&gt;Player_2[[#This Row],[Score]],K:K=TRUE())=TRUE(),1,0)</f>
        <v>0</v>
      </c>
    </row>
    <row r="57" spans="1:19" x14ac:dyDescent="0.25">
      <c r="A57" t="s">
        <v>278</v>
      </c>
      <c r="B57" t="s">
        <v>9</v>
      </c>
      <c r="C57" t="s">
        <v>279</v>
      </c>
      <c r="D57" t="s">
        <v>17</v>
      </c>
      <c r="E57">
        <v>1</v>
      </c>
      <c r="F57">
        <v>52</v>
      </c>
      <c r="G57">
        <v>1076</v>
      </c>
      <c r="H57" t="s">
        <v>11</v>
      </c>
      <c r="I57" t="s">
        <v>11</v>
      </c>
      <c r="J57" t="b">
        <f>IF(COUNTIFS('Player 1 Rounds'!A:A,Player_2[[#This Row],[Tournament]],'Player 1 Rounds'!C:C,Player_2[[#This Row],[Date]])&gt;0,TRUE(),FALSE())</f>
        <v>1</v>
      </c>
      <c r="K57" t="b">
        <f>IF(COUNTIFS('Player 1 Rounds'!A:A,Player_2[[#This Row],[Tournament]],'Player 1 Rounds'!C:C,Player_2[[#This Row],[Date]],'Player 1 Rounds'!D:D,Player_2[[#This Row],[Division]])&gt;0,TRUE(),FALSE())</f>
        <v>1</v>
      </c>
      <c r="L57" t="str">
        <f>RIGHT(Player_2[[#This Row],[Date]],4)</f>
        <v>2012</v>
      </c>
      <c r="M57" t="str">
        <f>LEFT(Player_2[[#This Row],[Date]],FIND("-",Player_2[[#This Row],[Date]],1)-1)</f>
        <v>13</v>
      </c>
      <c r="N57" t="str">
        <f>MID(Player_2[[#This Row],[Date]],FIND("-",Player_2[[#This Row],[Date]],1)+1,3)</f>
        <v>Apr</v>
      </c>
      <c r="O57" s="5">
        <f>DATEVALUE(Player_2[[#This Row],[Month]]&amp;" "&amp;Player_2[[#This Row],[Day]]&amp;", "&amp;Player_2[[#This Row],[Year]])</f>
        <v>41012</v>
      </c>
      <c r="P57">
        <f>COUNTIFS(A:A,Player_2[[#This Row],[Tournament]],E:E,Player_2[[#This Row],[Round]])</f>
        <v>1</v>
      </c>
      <c r="Q57" t="str">
        <f t="shared" si="0"/>
        <v>2012 Dynamic Discs Glass Blown Open sponsored by Discraft</v>
      </c>
      <c r="R57">
        <f>SUMIFS('Player 1 Rounds'!F:F,'Player 1 Rounds'!Q:Q,Q57,'Player 1 Rounds'!E:E,E57)</f>
        <v>56</v>
      </c>
      <c r="S57">
        <f>IF(AND(Player_2[[#This Row],[Opponent Score]]&gt;0,Player_2[[#This Row],[Opponent Score]]&gt;Player_2[[#This Row],[Score]],K:K=TRUE())=TRUE(),1,0)</f>
        <v>1</v>
      </c>
    </row>
    <row r="58" spans="1:19" x14ac:dyDescent="0.25">
      <c r="A58" t="s">
        <v>280</v>
      </c>
      <c r="B58" t="s">
        <v>58</v>
      </c>
      <c r="C58" t="s">
        <v>281</v>
      </c>
      <c r="D58" t="s">
        <v>17</v>
      </c>
      <c r="E58">
        <v>1</v>
      </c>
      <c r="F58">
        <v>52</v>
      </c>
      <c r="G58">
        <v>1059</v>
      </c>
      <c r="H58" t="s">
        <v>11</v>
      </c>
      <c r="I58" t="s">
        <v>11</v>
      </c>
      <c r="J58" t="b">
        <f>IF(COUNTIFS('Player 1 Rounds'!A:A,Player_2[[#This Row],[Tournament]],'Player 1 Rounds'!C:C,Player_2[[#This Row],[Date]])&gt;0,TRUE(),FALSE())</f>
        <v>1</v>
      </c>
      <c r="K58" t="b">
        <f>IF(COUNTIFS('Player 1 Rounds'!A:A,Player_2[[#This Row],[Tournament]],'Player 1 Rounds'!C:C,Player_2[[#This Row],[Date]],'Player 1 Rounds'!D:D,Player_2[[#This Row],[Division]])&gt;0,TRUE(),FALSE())</f>
        <v>1</v>
      </c>
      <c r="L58" t="str">
        <f>RIGHT(Player_2[[#This Row],[Date]],4)</f>
        <v>2017</v>
      </c>
      <c r="M58" t="str">
        <f>LEFT(Player_2[[#This Row],[Date]],FIND("-",Player_2[[#This Row],[Date]],1)-1)</f>
        <v>9</v>
      </c>
      <c r="N58" t="str">
        <f>MID(Player_2[[#This Row],[Date]],FIND("-",Player_2[[#This Row],[Date]],1)+1,3)</f>
        <v>Jun</v>
      </c>
      <c r="O58" s="5">
        <f>DATEVALUE(Player_2[[#This Row],[Month]]&amp;" "&amp;Player_2[[#This Row],[Day]]&amp;", "&amp;Player_2[[#This Row],[Year]])</f>
        <v>42895</v>
      </c>
      <c r="P58">
        <f>COUNTIFS(A:A,Player_2[[#This Row],[Tournament]],E:E,Player_2[[#This Row],[Round]])</f>
        <v>2</v>
      </c>
      <c r="Q58" t="str">
        <f t="shared" si="0"/>
        <v>2017 Beaver State Fling Presented by KEEN - National Tour</v>
      </c>
      <c r="R58">
        <f>SUMIFS('Player 1 Rounds'!F:F,'Player 1 Rounds'!Q:Q,Q58,'Player 1 Rounds'!E:E,E58)</f>
        <v>52</v>
      </c>
      <c r="S58">
        <f>IF(AND(Player_2[[#This Row],[Opponent Score]]&gt;0,Player_2[[#This Row],[Opponent Score]]&gt;Player_2[[#This Row],[Score]],K:K=TRUE())=TRUE(),1,0)</f>
        <v>0</v>
      </c>
    </row>
    <row r="59" spans="1:19" x14ac:dyDescent="0.25">
      <c r="A59" t="s">
        <v>282</v>
      </c>
      <c r="B59" t="s">
        <v>14</v>
      </c>
      <c r="C59" t="s">
        <v>283</v>
      </c>
      <c r="D59" t="s">
        <v>17</v>
      </c>
      <c r="E59">
        <v>1</v>
      </c>
      <c r="F59">
        <v>77</v>
      </c>
      <c r="G59">
        <v>1024</v>
      </c>
      <c r="H59" t="s">
        <v>11</v>
      </c>
      <c r="I59" t="s">
        <v>11</v>
      </c>
      <c r="J59" t="b">
        <f>IF(COUNTIFS('Player 1 Rounds'!A:A,Player_2[[#This Row],[Tournament]],'Player 1 Rounds'!C:C,Player_2[[#This Row],[Date]])&gt;0,TRUE(),FALSE())</f>
        <v>0</v>
      </c>
      <c r="K59" t="b">
        <f>IF(COUNTIFS('Player 1 Rounds'!A:A,Player_2[[#This Row],[Tournament]],'Player 1 Rounds'!C:C,Player_2[[#This Row],[Date]],'Player 1 Rounds'!D:D,Player_2[[#This Row],[Division]])&gt;0,TRUE(),FALSE())</f>
        <v>0</v>
      </c>
      <c r="L59" t="str">
        <f>RIGHT(Player_2[[#This Row],[Date]],4)</f>
        <v>2010</v>
      </c>
      <c r="M59" t="str">
        <f>LEFT(Player_2[[#This Row],[Date]],FIND("-",Player_2[[#This Row],[Date]],1)-1)</f>
        <v>2</v>
      </c>
      <c r="N59" t="str">
        <f>MID(Player_2[[#This Row],[Date]],FIND("-",Player_2[[#This Row],[Date]],1)+1,3)</f>
        <v>Oct</v>
      </c>
      <c r="O59" s="5">
        <f>DATEVALUE(Player_2[[#This Row],[Month]]&amp;" "&amp;Player_2[[#This Row],[Day]]&amp;", "&amp;Player_2[[#This Row],[Year]])</f>
        <v>40453</v>
      </c>
      <c r="P59">
        <f>COUNTIFS(A:A,Player_2[[#This Row],[Tournament]],E:E,Player_2[[#This Row],[Round]])</f>
        <v>1</v>
      </c>
      <c r="Q59" t="str">
        <f t="shared" si="0"/>
        <v>Coyote Classic 2010</v>
      </c>
      <c r="R59">
        <f>SUMIFS('Player 1 Rounds'!F:F,'Player 1 Rounds'!Q:Q,Q59,'Player 1 Rounds'!E:E,E59)</f>
        <v>0</v>
      </c>
      <c r="S59">
        <f>IF(AND(Player_2[[#This Row],[Opponent Score]]&gt;0,Player_2[[#This Row],[Opponent Score]]&gt;Player_2[[#This Row],[Score]],K:K=TRUE())=TRUE(),1,0)</f>
        <v>0</v>
      </c>
    </row>
    <row r="60" spans="1:19" x14ac:dyDescent="0.25">
      <c r="A60" t="s">
        <v>284</v>
      </c>
      <c r="B60" t="s">
        <v>9</v>
      </c>
      <c r="C60" t="s">
        <v>285</v>
      </c>
      <c r="D60" t="s">
        <v>17</v>
      </c>
      <c r="E60">
        <v>1</v>
      </c>
      <c r="F60">
        <v>58</v>
      </c>
      <c r="G60">
        <v>1005</v>
      </c>
      <c r="H60" t="s">
        <v>11</v>
      </c>
      <c r="I60" t="s">
        <v>11</v>
      </c>
      <c r="J60" t="b">
        <f>IF(COUNTIFS('Player 1 Rounds'!A:A,Player_2[[#This Row],[Tournament]],'Player 1 Rounds'!C:C,Player_2[[#This Row],[Date]])&gt;0,TRUE(),FALSE())</f>
        <v>0</v>
      </c>
      <c r="K60" t="b">
        <f>IF(COUNTIFS('Player 1 Rounds'!A:A,Player_2[[#This Row],[Tournament]],'Player 1 Rounds'!C:C,Player_2[[#This Row],[Date]],'Player 1 Rounds'!D:D,Player_2[[#This Row],[Division]])&gt;0,TRUE(),FALSE())</f>
        <v>0</v>
      </c>
      <c r="L60" t="str">
        <f>RIGHT(Player_2[[#This Row],[Date]],4)</f>
        <v>2019</v>
      </c>
      <c r="M60" t="str">
        <f>LEFT(Player_2[[#This Row],[Date]],FIND("-",Player_2[[#This Row],[Date]],1)-1)</f>
        <v>15</v>
      </c>
      <c r="N60" t="str">
        <f>MID(Player_2[[#This Row],[Date]],FIND("-",Player_2[[#This Row],[Date]],1)+1,3)</f>
        <v>Feb</v>
      </c>
      <c r="O60" s="5">
        <f>DATEVALUE(Player_2[[#This Row],[Month]]&amp;" "&amp;Player_2[[#This Row],[Day]]&amp;", "&amp;Player_2[[#This Row],[Year]])</f>
        <v>43511</v>
      </c>
      <c r="P60">
        <f>COUNTIFS(A:A,Player_2[[#This Row],[Tournament]],E:E,Player_2[[#This Row],[Round]])</f>
        <v>1</v>
      </c>
      <c r="Q60" t="str">
        <f t="shared" si="0"/>
        <v>2019 The 41st Annual Wintertime Open (Pros) Presented By Supreme Flight</v>
      </c>
      <c r="R60">
        <f>SUMIFS('Player 1 Rounds'!F:F,'Player 1 Rounds'!Q:Q,Q60,'Player 1 Rounds'!E:E,E60)</f>
        <v>0</v>
      </c>
      <c r="S60">
        <f>IF(AND(Player_2[[#This Row],[Opponent Score]]&gt;0,Player_2[[#This Row],[Opponent Score]]&gt;Player_2[[#This Row],[Score]],K:K=TRUE())=TRUE(),1,0)</f>
        <v>0</v>
      </c>
    </row>
    <row r="61" spans="1:19" x14ac:dyDescent="0.25">
      <c r="A61" t="s">
        <v>91</v>
      </c>
      <c r="B61" t="s">
        <v>13</v>
      </c>
      <c r="C61" t="s">
        <v>159</v>
      </c>
      <c r="D61" t="s">
        <v>17</v>
      </c>
      <c r="E61">
        <v>1</v>
      </c>
      <c r="F61">
        <v>67</v>
      </c>
      <c r="G61">
        <v>1029</v>
      </c>
      <c r="H61" t="s">
        <v>11</v>
      </c>
      <c r="I61" t="s">
        <v>11</v>
      </c>
      <c r="J61" t="b">
        <f>IF(COUNTIFS('Player 1 Rounds'!A:A,Player_2[[#This Row],[Tournament]],'Player 1 Rounds'!C:C,Player_2[[#This Row],[Date]])&gt;0,TRUE(),FALSE())</f>
        <v>1</v>
      </c>
      <c r="K61" t="b">
        <f>IF(COUNTIFS('Player 1 Rounds'!A:A,Player_2[[#This Row],[Tournament]],'Player 1 Rounds'!C:C,Player_2[[#This Row],[Date]],'Player 1 Rounds'!D:D,Player_2[[#This Row],[Division]])&gt;0,TRUE(),FALSE())</f>
        <v>1</v>
      </c>
      <c r="L61" t="str">
        <f>RIGHT(Player_2[[#This Row],[Date]],4)</f>
        <v>2010</v>
      </c>
      <c r="M61" t="str">
        <f>LEFT(Player_2[[#This Row],[Date]],FIND("-",Player_2[[#This Row],[Date]],1)-1)</f>
        <v>6</v>
      </c>
      <c r="N61" t="str">
        <f>MID(Player_2[[#This Row],[Date]],FIND("-",Player_2[[#This Row],[Date]],1)+1,3)</f>
        <v>Oct</v>
      </c>
      <c r="O61" s="5">
        <f>DATEVALUE(Player_2[[#This Row],[Month]]&amp;" "&amp;Player_2[[#This Row],[Day]]&amp;", "&amp;Player_2[[#This Row],[Year]])</f>
        <v>40457</v>
      </c>
      <c r="P61">
        <f>COUNTIFS(A:A,Player_2[[#This Row],[Tournament]],E:E,Player_2[[#This Row],[Round]])</f>
        <v>6</v>
      </c>
      <c r="Q61" t="str">
        <f t="shared" si="0"/>
        <v>2010 United States Disc Golf Championship</v>
      </c>
      <c r="R61">
        <f>SUMIFS('Player 1 Rounds'!F:F,'Player 1 Rounds'!Q:Q,Q61,'Player 1 Rounds'!E:E,E61)</f>
        <v>69</v>
      </c>
      <c r="S61">
        <f>IF(AND(Player_2[[#This Row],[Opponent Score]]&gt;0,Player_2[[#This Row],[Opponent Score]]&gt;Player_2[[#This Row],[Score]],K:K=TRUE())=TRUE(),1,0)</f>
        <v>1</v>
      </c>
    </row>
    <row r="62" spans="1:19" x14ac:dyDescent="0.25">
      <c r="A62" t="s">
        <v>286</v>
      </c>
      <c r="B62" t="s">
        <v>12</v>
      </c>
      <c r="C62" t="s">
        <v>287</v>
      </c>
      <c r="D62" t="s">
        <v>17</v>
      </c>
      <c r="E62">
        <v>1</v>
      </c>
      <c r="F62">
        <v>44</v>
      </c>
      <c r="G62">
        <v>1062</v>
      </c>
      <c r="H62" t="s">
        <v>11</v>
      </c>
      <c r="I62" t="s">
        <v>11</v>
      </c>
      <c r="J62" t="b">
        <f>IF(COUNTIFS('Player 1 Rounds'!A:A,Player_2[[#This Row],[Tournament]],'Player 1 Rounds'!C:C,Player_2[[#This Row],[Date]])&gt;0,TRUE(),FALSE())</f>
        <v>0</v>
      </c>
      <c r="K62" t="b">
        <f>IF(COUNTIFS('Player 1 Rounds'!A:A,Player_2[[#This Row],[Tournament]],'Player 1 Rounds'!C:C,Player_2[[#This Row],[Date]],'Player 1 Rounds'!D:D,Player_2[[#This Row],[Division]])&gt;0,TRUE(),FALSE())</f>
        <v>0</v>
      </c>
      <c r="L62" t="str">
        <f>RIGHT(Player_2[[#This Row],[Date]],4)</f>
        <v>2010</v>
      </c>
      <c r="M62" t="str">
        <f>LEFT(Player_2[[#This Row],[Date]],FIND("-",Player_2[[#This Row],[Date]],1)-1)</f>
        <v>25</v>
      </c>
      <c r="N62" t="str">
        <f>MID(Player_2[[#This Row],[Date]],FIND("-",Player_2[[#This Row],[Date]],1)+1,3)</f>
        <v>Sep</v>
      </c>
      <c r="O62" s="5">
        <f>DATEVALUE(Player_2[[#This Row],[Month]]&amp;" "&amp;Player_2[[#This Row],[Day]]&amp;", "&amp;Player_2[[#This Row],[Year]])</f>
        <v>40446</v>
      </c>
      <c r="P62">
        <f>COUNTIFS(A:A,Player_2[[#This Row],[Tournament]],E:E,Player_2[[#This Row],[Round]])</f>
        <v>1</v>
      </c>
      <c r="Q62" t="str">
        <f t="shared" si="0"/>
        <v>2010 California State Flying Disc Championships</v>
      </c>
      <c r="R62">
        <f>SUMIFS('Player 1 Rounds'!F:F,'Player 1 Rounds'!Q:Q,Q62,'Player 1 Rounds'!E:E,E62)</f>
        <v>0</v>
      </c>
      <c r="S62">
        <f>IF(AND(Player_2[[#This Row],[Opponent Score]]&gt;0,Player_2[[#This Row],[Opponent Score]]&gt;Player_2[[#This Row],[Score]],K:K=TRUE())=TRUE(),1,0)</f>
        <v>0</v>
      </c>
    </row>
    <row r="63" spans="1:19" x14ac:dyDescent="0.25">
      <c r="A63" t="s">
        <v>288</v>
      </c>
      <c r="B63" t="s">
        <v>9</v>
      </c>
      <c r="C63" t="s">
        <v>289</v>
      </c>
      <c r="D63" t="s">
        <v>17</v>
      </c>
      <c r="E63">
        <v>1</v>
      </c>
      <c r="F63">
        <v>47</v>
      </c>
      <c r="G63">
        <v>1041</v>
      </c>
      <c r="H63" t="s">
        <v>11</v>
      </c>
      <c r="I63" t="s">
        <v>11</v>
      </c>
      <c r="J63" t="b">
        <f>IF(COUNTIFS('Player 1 Rounds'!A:A,Player_2[[#This Row],[Tournament]],'Player 1 Rounds'!C:C,Player_2[[#This Row],[Date]])&gt;0,TRUE(),FALSE())</f>
        <v>1</v>
      </c>
      <c r="K63" t="b">
        <f>IF(COUNTIFS('Player 1 Rounds'!A:A,Player_2[[#This Row],[Tournament]],'Player 1 Rounds'!C:C,Player_2[[#This Row],[Date]],'Player 1 Rounds'!D:D,Player_2[[#This Row],[Division]])&gt;0,TRUE(),FALSE())</f>
        <v>1</v>
      </c>
      <c r="L63" t="str">
        <f>RIGHT(Player_2[[#This Row],[Date]],4)</f>
        <v>2019</v>
      </c>
      <c r="M63" t="str">
        <f>LEFT(Player_2[[#This Row],[Date]],FIND("-",Player_2[[#This Row],[Date]],1)-1)</f>
        <v>28</v>
      </c>
      <c r="N63" t="str">
        <f>MID(Player_2[[#This Row],[Date]],FIND("-",Player_2[[#This Row],[Date]],1)+1,3)</f>
        <v>Feb</v>
      </c>
      <c r="O63" s="5">
        <f>DATEVALUE(Player_2[[#This Row],[Month]]&amp;" "&amp;Player_2[[#This Row],[Day]]&amp;", "&amp;Player_2[[#This Row],[Year]])</f>
        <v>43524</v>
      </c>
      <c r="P63">
        <f>COUNTIFS(A:A,Player_2[[#This Row],[Tournament]],E:E,Player_2[[#This Row],[Round]])</f>
        <v>3</v>
      </c>
      <c r="Q63" t="str">
        <f t="shared" si="0"/>
        <v>2019 DGPT - Memorial Championship Presented by Discraft</v>
      </c>
      <c r="R63">
        <f>SUMIFS('Player 1 Rounds'!F:F,'Player 1 Rounds'!Q:Q,Q63,'Player 1 Rounds'!E:E,E63)</f>
        <v>44</v>
      </c>
      <c r="S63">
        <f>IF(AND(Player_2[[#This Row],[Opponent Score]]&gt;0,Player_2[[#This Row],[Opponent Score]]&gt;Player_2[[#This Row],[Score]],K:K=TRUE())=TRUE(),1,0)</f>
        <v>0</v>
      </c>
    </row>
    <row r="64" spans="1:19" x14ac:dyDescent="0.25">
      <c r="A64" t="s">
        <v>290</v>
      </c>
      <c r="B64" t="s">
        <v>9</v>
      </c>
      <c r="C64" t="s">
        <v>176</v>
      </c>
      <c r="D64" t="s">
        <v>17</v>
      </c>
      <c r="E64">
        <v>1</v>
      </c>
      <c r="F64">
        <v>50</v>
      </c>
      <c r="G64">
        <v>1026</v>
      </c>
      <c r="H64" t="s">
        <v>11</v>
      </c>
      <c r="I64" t="s">
        <v>11</v>
      </c>
      <c r="J64" t="b">
        <f>IF(COUNTIFS('Player 1 Rounds'!A:A,Player_2[[#This Row],[Tournament]],'Player 1 Rounds'!C:C,Player_2[[#This Row],[Date]])&gt;0,TRUE(),FALSE())</f>
        <v>0</v>
      </c>
      <c r="K64" t="b">
        <f>IF(COUNTIFS('Player 1 Rounds'!A:A,Player_2[[#This Row],[Tournament]],'Player 1 Rounds'!C:C,Player_2[[#This Row],[Date]],'Player 1 Rounds'!D:D,Player_2[[#This Row],[Division]])&gt;0,TRUE(),FALSE())</f>
        <v>0</v>
      </c>
      <c r="L64" t="str">
        <f>RIGHT(Player_2[[#This Row],[Date]],4)</f>
        <v>2010</v>
      </c>
      <c r="M64" t="str">
        <f>LEFT(Player_2[[#This Row],[Date]],FIND("-",Player_2[[#This Row],[Date]],1)-1)</f>
        <v>4</v>
      </c>
      <c r="N64" t="str">
        <f>MID(Player_2[[#This Row],[Date]],FIND("-",Player_2[[#This Row],[Date]],1)+1,3)</f>
        <v>Sep</v>
      </c>
      <c r="O64" s="5">
        <f>DATEVALUE(Player_2[[#This Row],[Month]]&amp;" "&amp;Player_2[[#This Row],[Day]]&amp;", "&amp;Player_2[[#This Row],[Year]])</f>
        <v>40425</v>
      </c>
      <c r="P64">
        <f>COUNTIFS(A:A,Player_2[[#This Row],[Tournament]],E:E,Player_2[[#This Row],[Round]])</f>
        <v>2</v>
      </c>
      <c r="Q64" t="str">
        <f t="shared" si="0"/>
        <v>2010 End of the Trail Classic</v>
      </c>
      <c r="R64">
        <f>SUMIFS('Player 1 Rounds'!F:F,'Player 1 Rounds'!Q:Q,Q64,'Player 1 Rounds'!E:E,E64)</f>
        <v>0</v>
      </c>
      <c r="S64">
        <f>IF(AND(Player_2[[#This Row],[Opponent Score]]&gt;0,Player_2[[#This Row],[Opponent Score]]&gt;Player_2[[#This Row],[Score]],K:K=TRUE())=TRUE(),1,0)</f>
        <v>0</v>
      </c>
    </row>
    <row r="65" spans="1:19" x14ac:dyDescent="0.25">
      <c r="A65" t="s">
        <v>234</v>
      </c>
      <c r="B65" t="s">
        <v>58</v>
      </c>
      <c r="C65" t="s">
        <v>291</v>
      </c>
      <c r="D65" t="s">
        <v>17</v>
      </c>
      <c r="E65">
        <v>1</v>
      </c>
      <c r="F65">
        <v>50</v>
      </c>
      <c r="G65">
        <v>1021</v>
      </c>
      <c r="H65" t="s">
        <v>11</v>
      </c>
      <c r="I65" t="s">
        <v>11</v>
      </c>
      <c r="J65" t="b">
        <f>IF(COUNTIFS('Player 1 Rounds'!A:A,Player_2[[#This Row],[Tournament]],'Player 1 Rounds'!C:C,Player_2[[#This Row],[Date]])&gt;0,TRUE(),FALSE())</f>
        <v>1</v>
      </c>
      <c r="K65" t="b">
        <f>IF(COUNTIFS('Player 1 Rounds'!A:A,Player_2[[#This Row],[Tournament]],'Player 1 Rounds'!C:C,Player_2[[#This Row],[Date]],'Player 1 Rounds'!D:D,Player_2[[#This Row],[Division]])&gt;0,TRUE(),FALSE())</f>
        <v>1</v>
      </c>
      <c r="L65" t="str">
        <f>RIGHT(Player_2[[#This Row],[Date]],4)</f>
        <v>2019</v>
      </c>
      <c r="M65" t="str">
        <f>LEFT(Player_2[[#This Row],[Date]],FIND("-",Player_2[[#This Row],[Date]],1)-1)</f>
        <v>21</v>
      </c>
      <c r="N65" t="str">
        <f>MID(Player_2[[#This Row],[Date]],FIND("-",Player_2[[#This Row],[Date]],1)+1,3)</f>
        <v>Feb</v>
      </c>
      <c r="O65" s="5">
        <f>DATEVALUE(Player_2[[#This Row],[Month]]&amp;" "&amp;Player_2[[#This Row],[Day]]&amp;", "&amp;Player_2[[#This Row],[Year]])</f>
        <v>43517</v>
      </c>
      <c r="P65">
        <f>COUNTIFS(A:A,Player_2[[#This Row],[Tournament]],E:E,Player_2[[#This Row],[Round]])</f>
        <v>2</v>
      </c>
      <c r="Q65" t="str">
        <f t="shared" si="0"/>
        <v>2019 Las Vegas Challenge presented by Innova Champion Discs - National Tour</v>
      </c>
      <c r="R65">
        <f>SUMIFS('Player 1 Rounds'!F:F,'Player 1 Rounds'!Q:Q,Q65,'Player 1 Rounds'!E:E,E65)</f>
        <v>48</v>
      </c>
      <c r="S65">
        <f>IF(AND(Player_2[[#This Row],[Opponent Score]]&gt;0,Player_2[[#This Row],[Opponent Score]]&gt;Player_2[[#This Row],[Score]],K:K=TRUE())=TRUE(),1,0)</f>
        <v>0</v>
      </c>
    </row>
    <row r="66" spans="1:19" x14ac:dyDescent="0.25">
      <c r="A66" t="s">
        <v>186</v>
      </c>
      <c r="B66" t="s">
        <v>14</v>
      </c>
      <c r="C66" t="s">
        <v>187</v>
      </c>
      <c r="D66" t="s">
        <v>17</v>
      </c>
      <c r="E66">
        <v>1</v>
      </c>
      <c r="F66">
        <v>53</v>
      </c>
      <c r="G66">
        <v>1039</v>
      </c>
      <c r="H66" t="s">
        <v>11</v>
      </c>
      <c r="I66" t="s">
        <v>11</v>
      </c>
      <c r="J66" t="b">
        <f>IF(COUNTIFS('Player 1 Rounds'!A:A,Player_2[[#This Row],[Tournament]],'Player 1 Rounds'!C:C,Player_2[[#This Row],[Date]])&gt;0,TRUE(),FALSE())</f>
        <v>0</v>
      </c>
      <c r="K66" t="b">
        <f>IF(COUNTIFS('Player 1 Rounds'!A:A,Player_2[[#This Row],[Tournament]],'Player 1 Rounds'!C:C,Player_2[[#This Row],[Date]],'Player 1 Rounds'!D:D,Player_2[[#This Row],[Division]])&gt;0,TRUE(),FALSE())</f>
        <v>0</v>
      </c>
      <c r="L66" t="str">
        <f>RIGHT(Player_2[[#This Row],[Date]],4)</f>
        <v>2010</v>
      </c>
      <c r="M66" t="str">
        <f>LEFT(Player_2[[#This Row],[Date]],FIND("-",Player_2[[#This Row],[Date]],1)-1)</f>
        <v>13</v>
      </c>
      <c r="N66" t="str">
        <f>MID(Player_2[[#This Row],[Date]],FIND("-",Player_2[[#This Row],[Date]],1)+1,3)</f>
        <v>Nov</v>
      </c>
      <c r="O66" s="5">
        <f>DATEVALUE(Player_2[[#This Row],[Month]]&amp;" "&amp;Player_2[[#This Row],[Day]]&amp;", "&amp;Player_2[[#This Row],[Year]])</f>
        <v>40495</v>
      </c>
      <c r="P66">
        <f>COUNTIFS(A:A,Player_2[[#This Row],[Tournament]],E:E,Player_2[[#This Row],[Round]])</f>
        <v>1</v>
      </c>
      <c r="Q66" t="str">
        <f t="shared" ref="Q66:Q129" si="1">IF(ISERROR(FIND(L66,A66,1))=TRUE(),L66&amp;" "&amp;A66,A66)</f>
        <v>2010 Moccasin Lake Open Pro</v>
      </c>
      <c r="R66">
        <f>SUMIFS('Player 1 Rounds'!F:F,'Player 1 Rounds'!Q:Q,Q66,'Player 1 Rounds'!E:E,E66)</f>
        <v>0</v>
      </c>
      <c r="S66">
        <f>IF(AND(Player_2[[#This Row],[Opponent Score]]&gt;0,Player_2[[#This Row],[Opponent Score]]&gt;Player_2[[#This Row],[Score]],K:K=TRUE())=TRUE(),1,0)</f>
        <v>0</v>
      </c>
    </row>
    <row r="67" spans="1:19" x14ac:dyDescent="0.25">
      <c r="A67" t="s">
        <v>91</v>
      </c>
      <c r="B67" t="s">
        <v>153</v>
      </c>
      <c r="C67" t="s">
        <v>294</v>
      </c>
      <c r="D67" t="s">
        <v>17</v>
      </c>
      <c r="E67">
        <v>1</v>
      </c>
      <c r="F67">
        <v>54</v>
      </c>
      <c r="G67">
        <v>1089</v>
      </c>
      <c r="H67" t="s">
        <v>11</v>
      </c>
      <c r="I67" t="s">
        <v>11</v>
      </c>
      <c r="J67" t="b">
        <f>IF(COUNTIFS('Player 1 Rounds'!A:A,Player_2[[#This Row],[Tournament]],'Player 1 Rounds'!C:C,Player_2[[#This Row],[Date]])&gt;0,TRUE(),FALSE())</f>
        <v>1</v>
      </c>
      <c r="K67" t="b">
        <f>IF(COUNTIFS('Player 1 Rounds'!A:A,Player_2[[#This Row],[Tournament]],'Player 1 Rounds'!C:C,Player_2[[#This Row],[Date]],'Player 1 Rounds'!D:D,Player_2[[#This Row],[Division]])&gt;0,TRUE(),FALSE())</f>
        <v>1</v>
      </c>
      <c r="L67" t="str">
        <f>RIGHT(Player_2[[#This Row],[Date]],4)</f>
        <v>2018</v>
      </c>
      <c r="M67" t="str">
        <f>LEFT(Player_2[[#This Row],[Date]],FIND("-",Player_2[[#This Row],[Date]],1)-1)</f>
        <v>3</v>
      </c>
      <c r="N67" t="str">
        <f>MID(Player_2[[#This Row],[Date]],FIND("-",Player_2[[#This Row],[Date]],1)+1,3)</f>
        <v>Oct</v>
      </c>
      <c r="O67" s="5">
        <f>DATEVALUE(Player_2[[#This Row],[Month]]&amp;" "&amp;Player_2[[#This Row],[Day]]&amp;", "&amp;Player_2[[#This Row],[Year]])</f>
        <v>43376</v>
      </c>
      <c r="P67">
        <f>COUNTIFS(A:A,Player_2[[#This Row],[Tournament]],E:E,Player_2[[#This Row],[Round]])</f>
        <v>6</v>
      </c>
      <c r="Q67" t="str">
        <f t="shared" si="1"/>
        <v>2018 United States Disc Golf Championship</v>
      </c>
      <c r="R67">
        <f>SUMIFS('Player 1 Rounds'!F:F,'Player 1 Rounds'!Q:Q,Q67,'Player 1 Rounds'!E:E,E67)</f>
        <v>62</v>
      </c>
      <c r="S67">
        <f>IF(AND(Player_2[[#This Row],[Opponent Score]]&gt;0,Player_2[[#This Row],[Opponent Score]]&gt;Player_2[[#This Row],[Score]],K:K=TRUE())=TRUE(),1,0)</f>
        <v>1</v>
      </c>
    </row>
    <row r="68" spans="1:19" x14ac:dyDescent="0.25">
      <c r="A68" t="s">
        <v>295</v>
      </c>
      <c r="B68" t="s">
        <v>12</v>
      </c>
      <c r="C68" t="s">
        <v>296</v>
      </c>
      <c r="D68" t="s">
        <v>17</v>
      </c>
      <c r="E68">
        <v>1</v>
      </c>
      <c r="F68">
        <v>47</v>
      </c>
      <c r="G68">
        <v>1043</v>
      </c>
      <c r="H68" t="s">
        <v>11</v>
      </c>
      <c r="I68" t="s">
        <v>11</v>
      </c>
      <c r="J68" t="b">
        <f>IF(COUNTIFS('Player 1 Rounds'!A:A,Player_2[[#This Row],[Tournament]],'Player 1 Rounds'!C:C,Player_2[[#This Row],[Date]])&gt;0,TRUE(),FALSE())</f>
        <v>0</v>
      </c>
      <c r="K68" t="b">
        <f>IF(COUNTIFS('Player 1 Rounds'!A:A,Player_2[[#This Row],[Tournament]],'Player 1 Rounds'!C:C,Player_2[[#This Row],[Date]],'Player 1 Rounds'!D:D,Player_2[[#This Row],[Division]])&gt;0,TRUE(),FALSE())</f>
        <v>0</v>
      </c>
      <c r="L68" t="str">
        <f>RIGHT(Player_2[[#This Row],[Date]],4)</f>
        <v>2011</v>
      </c>
      <c r="M68" t="str">
        <f>LEFT(Player_2[[#This Row],[Date]],FIND("-",Player_2[[#This Row],[Date]],1)-1)</f>
        <v>29</v>
      </c>
      <c r="N68" t="str">
        <f>MID(Player_2[[#This Row],[Date]],FIND("-",Player_2[[#This Row],[Date]],1)+1,3)</f>
        <v>Jan</v>
      </c>
      <c r="O68" s="5">
        <f>DATEVALUE(Player_2[[#This Row],[Month]]&amp;" "&amp;Player_2[[#This Row],[Day]]&amp;", "&amp;Player_2[[#This Row],[Year]])</f>
        <v>40572</v>
      </c>
      <c r="P68">
        <f>COUNTIFS(A:A,Player_2[[#This Row],[Tournament]],E:E,Player_2[[#This Row],[Round]])</f>
        <v>1</v>
      </c>
      <c r="Q68" t="str">
        <f t="shared" si="1"/>
        <v>2011 15th Annual Fountain Hills Thrills</v>
      </c>
      <c r="R68">
        <f>SUMIFS('Player 1 Rounds'!F:F,'Player 1 Rounds'!Q:Q,Q68,'Player 1 Rounds'!E:E,E68)</f>
        <v>0</v>
      </c>
      <c r="S68">
        <f>IF(AND(Player_2[[#This Row],[Opponent Score]]&gt;0,Player_2[[#This Row],[Opponent Score]]&gt;Player_2[[#This Row],[Score]],K:K=TRUE())=TRUE(),1,0)</f>
        <v>0</v>
      </c>
    </row>
    <row r="69" spans="1:19" x14ac:dyDescent="0.25">
      <c r="A69" t="s">
        <v>292</v>
      </c>
      <c r="B69" t="s">
        <v>58</v>
      </c>
      <c r="C69" t="s">
        <v>293</v>
      </c>
      <c r="D69" t="s">
        <v>17</v>
      </c>
      <c r="E69">
        <v>1</v>
      </c>
      <c r="F69">
        <v>61</v>
      </c>
      <c r="G69">
        <v>1040</v>
      </c>
      <c r="H69" t="s">
        <v>11</v>
      </c>
      <c r="I69" t="s">
        <v>11</v>
      </c>
      <c r="J69" t="b">
        <f>IF(COUNTIFS('Player 1 Rounds'!A:A,Player_2[[#This Row],[Tournament]],'Player 1 Rounds'!C:C,Player_2[[#This Row],[Date]])&gt;0,TRUE(),FALSE())</f>
        <v>1</v>
      </c>
      <c r="K69" t="b">
        <f>IF(COUNTIFS('Player 1 Rounds'!A:A,Player_2[[#This Row],[Tournament]],'Player 1 Rounds'!C:C,Player_2[[#This Row],[Date]],'Player 1 Rounds'!D:D,Player_2[[#This Row],[Division]])&gt;0,TRUE(),FALSE())</f>
        <v>1</v>
      </c>
      <c r="L69" t="str">
        <f>RIGHT(Player_2[[#This Row],[Date]],4)</f>
        <v>2018</v>
      </c>
      <c r="M69" t="str">
        <f>LEFT(Player_2[[#This Row],[Date]],FIND("-",Player_2[[#This Row],[Date]],1)-1)</f>
        <v>12</v>
      </c>
      <c r="N69" t="str">
        <f>MID(Player_2[[#This Row],[Date]],FIND("-",Player_2[[#This Row],[Date]],1)+1,3)</f>
        <v>Oct</v>
      </c>
      <c r="O69" s="5">
        <f>DATEVALUE(Player_2[[#This Row],[Month]]&amp;" "&amp;Player_2[[#This Row],[Day]]&amp;", "&amp;Player_2[[#This Row],[Year]])</f>
        <v>43385</v>
      </c>
      <c r="P69">
        <f>COUNTIFS(A:A,Player_2[[#This Row],[Tournament]],E:E,Player_2[[#This Row],[Round]])</f>
        <v>1</v>
      </c>
      <c r="Q69" t="str">
        <f t="shared" si="1"/>
        <v>2018 The Ed Headrick Disc Golf Hall of Fame Classic presented by REC TEC Grills - National Tour Finale</v>
      </c>
      <c r="R69">
        <f>SUMIFS('Player 1 Rounds'!F:F,'Player 1 Rounds'!Q:Q,Q69,'Player 1 Rounds'!E:E,E69)</f>
        <v>59</v>
      </c>
      <c r="S69">
        <f>IF(AND(Player_2[[#This Row],[Opponent Score]]&gt;0,Player_2[[#This Row],[Opponent Score]]&gt;Player_2[[#This Row],[Score]],K:K=TRUE())=TRUE(),1,0)</f>
        <v>0</v>
      </c>
    </row>
    <row r="70" spans="1:19" x14ac:dyDescent="0.25">
      <c r="A70" t="s">
        <v>297</v>
      </c>
      <c r="B70" t="s">
        <v>9</v>
      </c>
      <c r="C70" t="s">
        <v>298</v>
      </c>
      <c r="D70" t="s">
        <v>17</v>
      </c>
      <c r="E70">
        <v>1</v>
      </c>
      <c r="F70">
        <v>51</v>
      </c>
      <c r="G70">
        <v>1082</v>
      </c>
      <c r="H70" t="s">
        <v>11</v>
      </c>
      <c r="I70" t="s">
        <v>11</v>
      </c>
      <c r="J70" t="b">
        <f>IF(COUNTIFS('Player 1 Rounds'!A:A,Player_2[[#This Row],[Tournament]],'Player 1 Rounds'!C:C,Player_2[[#This Row],[Date]])&gt;0,TRUE(),FALSE())</f>
        <v>0</v>
      </c>
      <c r="K70" t="b">
        <f>IF(COUNTIFS('Player 1 Rounds'!A:A,Player_2[[#This Row],[Tournament]],'Player 1 Rounds'!C:C,Player_2[[#This Row],[Date]],'Player 1 Rounds'!D:D,Player_2[[#This Row],[Division]])&gt;0,TRUE(),FALSE())</f>
        <v>0</v>
      </c>
      <c r="L70" t="str">
        <f>RIGHT(Player_2[[#This Row],[Date]],4)</f>
        <v>2018</v>
      </c>
      <c r="M70" t="str">
        <f>LEFT(Player_2[[#This Row],[Date]],FIND("-",Player_2[[#This Row],[Date]],1)-1)</f>
        <v>26</v>
      </c>
      <c r="N70" t="str">
        <f>MID(Player_2[[#This Row],[Date]],FIND("-",Player_2[[#This Row],[Date]],1)+1,3)</f>
        <v>Oct</v>
      </c>
      <c r="O70" s="5">
        <f>DATEVALUE(Player_2[[#This Row],[Month]]&amp;" "&amp;Player_2[[#This Row],[Day]]&amp;", "&amp;Player_2[[#This Row],[Year]])</f>
        <v>43399</v>
      </c>
      <c r="P70">
        <f>COUNTIFS(A:A,Player_2[[#This Row],[Tournament]],E:E,Player_2[[#This Row],[Round]])</f>
        <v>1</v>
      </c>
      <c r="Q70" t="str">
        <f t="shared" si="1"/>
        <v>2018 Sun King presents Monster on the Mountain powered by Discraft/DGA</v>
      </c>
      <c r="R70">
        <f>SUMIFS('Player 1 Rounds'!F:F,'Player 1 Rounds'!Q:Q,Q70,'Player 1 Rounds'!E:E,E70)</f>
        <v>0</v>
      </c>
      <c r="S70">
        <f>IF(AND(Player_2[[#This Row],[Opponent Score]]&gt;0,Player_2[[#This Row],[Opponent Score]]&gt;Player_2[[#This Row],[Score]],K:K=TRUE())=TRUE(),1,0)</f>
        <v>0</v>
      </c>
    </row>
    <row r="71" spans="1:19" x14ac:dyDescent="0.25">
      <c r="A71" t="s">
        <v>299</v>
      </c>
      <c r="B71" t="s">
        <v>14</v>
      </c>
      <c r="C71" t="s">
        <v>300</v>
      </c>
      <c r="D71" t="s">
        <v>17</v>
      </c>
      <c r="E71">
        <v>1</v>
      </c>
      <c r="F71">
        <v>65</v>
      </c>
      <c r="G71">
        <v>1015</v>
      </c>
      <c r="H71" t="s">
        <v>11</v>
      </c>
      <c r="I71" t="s">
        <v>11</v>
      </c>
      <c r="J71" t="b">
        <f>IF(COUNTIFS('Player 1 Rounds'!A:A,Player_2[[#This Row],[Tournament]],'Player 1 Rounds'!C:C,Player_2[[#This Row],[Date]])&gt;0,TRUE(),FALSE())</f>
        <v>0</v>
      </c>
      <c r="K71" t="b">
        <f>IF(COUNTIFS('Player 1 Rounds'!A:A,Player_2[[#This Row],[Tournament]],'Player 1 Rounds'!C:C,Player_2[[#This Row],[Date]],'Player 1 Rounds'!D:D,Player_2[[#This Row],[Division]])&gt;0,TRUE(),FALSE())</f>
        <v>0</v>
      </c>
      <c r="L71" t="str">
        <f>RIGHT(Player_2[[#This Row],[Date]],4)</f>
        <v>2010</v>
      </c>
      <c r="M71" t="str">
        <f>LEFT(Player_2[[#This Row],[Date]],FIND("-",Player_2[[#This Row],[Date]],1)-1)</f>
        <v>16</v>
      </c>
      <c r="N71" t="str">
        <f>MID(Player_2[[#This Row],[Date]],FIND("-",Player_2[[#This Row],[Date]],1)+1,3)</f>
        <v>Oct</v>
      </c>
      <c r="O71" s="5">
        <f>DATEVALUE(Player_2[[#This Row],[Month]]&amp;" "&amp;Player_2[[#This Row],[Day]]&amp;", "&amp;Player_2[[#This Row],[Year]])</f>
        <v>40467</v>
      </c>
      <c r="P71">
        <f>COUNTIFS(A:A,Player_2[[#This Row],[Tournament]],E:E,Player_2[[#This Row],[Round]])</f>
        <v>1</v>
      </c>
      <c r="Q71" t="str">
        <f t="shared" si="1"/>
        <v>2010 25th Annual Shelly Sharpe Memorial Presented by Sierra Nevada Brewing Co.</v>
      </c>
      <c r="R71">
        <f>SUMIFS('Player 1 Rounds'!F:F,'Player 1 Rounds'!Q:Q,Q71,'Player 1 Rounds'!E:E,E71)</f>
        <v>0</v>
      </c>
      <c r="S71">
        <f>IF(AND(Player_2[[#This Row],[Opponent Score]]&gt;0,Player_2[[#This Row],[Opponent Score]]&gt;Player_2[[#This Row],[Score]],K:K=TRUE())=TRUE(),1,0)</f>
        <v>0</v>
      </c>
    </row>
    <row r="72" spans="1:19" x14ac:dyDescent="0.25">
      <c r="A72" t="s">
        <v>301</v>
      </c>
      <c r="B72" t="s">
        <v>14</v>
      </c>
      <c r="C72" t="s">
        <v>302</v>
      </c>
      <c r="D72" t="s">
        <v>17</v>
      </c>
      <c r="E72">
        <v>1</v>
      </c>
      <c r="F72">
        <v>61</v>
      </c>
      <c r="G72">
        <v>1027</v>
      </c>
      <c r="H72" t="s">
        <v>11</v>
      </c>
      <c r="I72" t="s">
        <v>11</v>
      </c>
      <c r="J72" t="b">
        <f>IF(COUNTIFS('Player 1 Rounds'!A:A,Player_2[[#This Row],[Tournament]],'Player 1 Rounds'!C:C,Player_2[[#This Row],[Date]])&gt;0,TRUE(),FALSE())</f>
        <v>0</v>
      </c>
      <c r="K72" t="b">
        <f>IF(COUNTIFS('Player 1 Rounds'!A:A,Player_2[[#This Row],[Tournament]],'Player 1 Rounds'!C:C,Player_2[[#This Row],[Date]],'Player 1 Rounds'!D:D,Player_2[[#This Row],[Division]])&gt;0,TRUE(),FALSE())</f>
        <v>0</v>
      </c>
      <c r="L72" t="str">
        <f>RIGHT(Player_2[[#This Row],[Date]],4)</f>
        <v>2010</v>
      </c>
      <c r="M72" t="str">
        <f>LEFT(Player_2[[#This Row],[Date]],FIND("-",Player_2[[#This Row],[Date]],1)-1)</f>
        <v>29</v>
      </c>
      <c r="N72" t="str">
        <f>MID(Player_2[[#This Row],[Date]],FIND("-",Player_2[[#This Row],[Date]],1)+1,3)</f>
        <v>Oct</v>
      </c>
      <c r="O72" s="5">
        <f>DATEVALUE(Player_2[[#This Row],[Month]]&amp;" "&amp;Player_2[[#This Row],[Day]]&amp;", "&amp;Player_2[[#This Row],[Year]])</f>
        <v>40480</v>
      </c>
      <c r="P72">
        <f>COUNTIFS(A:A,Player_2[[#This Row],[Tournament]],E:E,Player_2[[#This Row],[Round]])</f>
        <v>1</v>
      </c>
      <c r="Q72" t="str">
        <f t="shared" si="1"/>
        <v>2010 Halloween Classic Presented by DiscGolfValues.com</v>
      </c>
      <c r="R72">
        <f>SUMIFS('Player 1 Rounds'!F:F,'Player 1 Rounds'!Q:Q,Q72,'Player 1 Rounds'!E:E,E72)</f>
        <v>0</v>
      </c>
      <c r="S72">
        <f>IF(AND(Player_2[[#This Row],[Opponent Score]]&gt;0,Player_2[[#This Row],[Opponent Score]]&gt;Player_2[[#This Row],[Score]],K:K=TRUE())=TRUE(),1,0)</f>
        <v>0</v>
      </c>
    </row>
    <row r="73" spans="1:19" x14ac:dyDescent="0.25">
      <c r="A73" t="s">
        <v>303</v>
      </c>
      <c r="B73" t="s">
        <v>9</v>
      </c>
      <c r="C73" t="s">
        <v>304</v>
      </c>
      <c r="D73" t="s">
        <v>17</v>
      </c>
      <c r="E73">
        <v>1</v>
      </c>
      <c r="F73">
        <v>77</v>
      </c>
      <c r="G73">
        <v>1040</v>
      </c>
      <c r="H73" t="s">
        <v>11</v>
      </c>
      <c r="I73" t="s">
        <v>11</v>
      </c>
      <c r="J73" t="b">
        <f>IF(COUNTIFS('Player 1 Rounds'!A:A,Player_2[[#This Row],[Tournament]],'Player 1 Rounds'!C:C,Player_2[[#This Row],[Date]])&gt;0,TRUE(),FALSE())</f>
        <v>0</v>
      </c>
      <c r="K73" t="b">
        <f>IF(COUNTIFS('Player 1 Rounds'!A:A,Player_2[[#This Row],[Tournament]],'Player 1 Rounds'!C:C,Player_2[[#This Row],[Date]],'Player 1 Rounds'!D:D,Player_2[[#This Row],[Division]])&gt;0,TRUE(),FALSE())</f>
        <v>0</v>
      </c>
      <c r="L73" t="str">
        <f>RIGHT(Player_2[[#This Row],[Date]],4)</f>
        <v>2019</v>
      </c>
      <c r="M73" t="str">
        <f>LEFT(Player_2[[#This Row],[Date]],FIND("-",Player_2[[#This Row],[Date]],1)-1)</f>
        <v>19</v>
      </c>
      <c r="N73" t="str">
        <f>MID(Player_2[[#This Row],[Date]],FIND("-",Player_2[[#This Row],[Date]],1)+1,3)</f>
        <v>Apr</v>
      </c>
      <c r="O73" s="5">
        <f>DATEVALUE(Player_2[[#This Row],[Month]]&amp;" "&amp;Player_2[[#This Row],[Day]]&amp;", "&amp;Player_2[[#This Row],[Year]])</f>
        <v>43574</v>
      </c>
      <c r="P73">
        <f>COUNTIFS(A:A,Player_2[[#This Row],[Tournament]],E:E,Player_2[[#This Row],[Round]])</f>
        <v>1</v>
      </c>
      <c r="Q73" t="str">
        <f t="shared" si="1"/>
        <v>The Rumble 2019 presented by Discraft and Clint's Draft House</v>
      </c>
      <c r="R73">
        <f>SUMIFS('Player 1 Rounds'!F:F,'Player 1 Rounds'!Q:Q,Q73,'Player 1 Rounds'!E:E,E73)</f>
        <v>0</v>
      </c>
      <c r="S73">
        <f>IF(AND(Player_2[[#This Row],[Opponent Score]]&gt;0,Player_2[[#This Row],[Opponent Score]]&gt;Player_2[[#This Row],[Score]],K:K=TRUE())=TRUE(),1,0)</f>
        <v>0</v>
      </c>
    </row>
    <row r="74" spans="1:19" x14ac:dyDescent="0.25">
      <c r="A74" t="s">
        <v>93</v>
      </c>
      <c r="B74" t="s">
        <v>58</v>
      </c>
      <c r="C74" t="s">
        <v>181</v>
      </c>
      <c r="D74" t="s">
        <v>17</v>
      </c>
      <c r="E74">
        <v>1</v>
      </c>
      <c r="F74">
        <v>45</v>
      </c>
      <c r="G74">
        <v>1068</v>
      </c>
      <c r="H74" t="s">
        <v>11</v>
      </c>
      <c r="I74" t="s">
        <v>11</v>
      </c>
      <c r="J74" t="b">
        <f>IF(COUNTIFS('Player 1 Rounds'!A:A,Player_2[[#This Row],[Tournament]],'Player 1 Rounds'!C:C,Player_2[[#This Row],[Date]])&gt;0,TRUE(),FALSE())</f>
        <v>0</v>
      </c>
      <c r="K74" t="b">
        <f>IF(COUNTIFS('Player 1 Rounds'!A:A,Player_2[[#This Row],[Tournament]],'Player 1 Rounds'!C:C,Player_2[[#This Row],[Date]],'Player 1 Rounds'!D:D,Player_2[[#This Row],[Division]])&gt;0,TRUE(),FALSE())</f>
        <v>0</v>
      </c>
      <c r="L74" t="str">
        <f>RIGHT(Player_2[[#This Row],[Date]],4)</f>
        <v>2010</v>
      </c>
      <c r="M74" t="str">
        <f>LEFT(Player_2[[#This Row],[Date]],FIND("-",Player_2[[#This Row],[Date]],1)-1)</f>
        <v>3</v>
      </c>
      <c r="N74" t="str">
        <f>MID(Player_2[[#This Row],[Date]],FIND("-",Player_2[[#This Row],[Date]],1)+1,3)</f>
        <v>Mar</v>
      </c>
      <c r="O74" s="5">
        <f>DATEVALUE(Player_2[[#This Row],[Month]]&amp;" "&amp;Player_2[[#This Row],[Day]]&amp;", "&amp;Player_2[[#This Row],[Year]])</f>
        <v>40240</v>
      </c>
      <c r="P74">
        <f>COUNTIFS(A:A,Player_2[[#This Row],[Tournament]],E:E,Player_2[[#This Row],[Round]])</f>
        <v>3</v>
      </c>
      <c r="Q74" t="str">
        <f t="shared" si="1"/>
        <v>2010 The Memorial Championship presented by Discraft</v>
      </c>
      <c r="R74">
        <f>SUMIFS('Player 1 Rounds'!F:F,'Player 1 Rounds'!Q:Q,Q74,'Player 1 Rounds'!E:E,E74)</f>
        <v>0</v>
      </c>
      <c r="S74">
        <f>IF(AND(Player_2[[#This Row],[Opponent Score]]&gt;0,Player_2[[#This Row],[Opponent Score]]&gt;Player_2[[#This Row],[Score]],K:K=TRUE())=TRUE(),1,0)</f>
        <v>0</v>
      </c>
    </row>
    <row r="75" spans="1:19" x14ac:dyDescent="0.25">
      <c r="A75" t="s">
        <v>225</v>
      </c>
      <c r="B75" t="s">
        <v>9</v>
      </c>
      <c r="C75" t="s">
        <v>305</v>
      </c>
      <c r="D75" t="s">
        <v>17</v>
      </c>
      <c r="E75">
        <v>1</v>
      </c>
      <c r="F75">
        <v>54</v>
      </c>
      <c r="G75">
        <v>1068</v>
      </c>
      <c r="H75" t="s">
        <v>11</v>
      </c>
      <c r="I75" t="s">
        <v>11</v>
      </c>
      <c r="J75" t="b">
        <f>IF(COUNTIFS('Player 1 Rounds'!A:A,Player_2[[#This Row],[Tournament]],'Player 1 Rounds'!C:C,Player_2[[#This Row],[Date]])&gt;0,TRUE(),FALSE())</f>
        <v>1</v>
      </c>
      <c r="K75" t="b">
        <f>IF(COUNTIFS('Player 1 Rounds'!A:A,Player_2[[#This Row],[Tournament]],'Player 1 Rounds'!C:C,Player_2[[#This Row],[Date]],'Player 1 Rounds'!D:D,Player_2[[#This Row],[Division]])&gt;0,TRUE(),FALSE())</f>
        <v>1</v>
      </c>
      <c r="L75" t="str">
        <f>RIGHT(Player_2[[#This Row],[Date]],4)</f>
        <v>2019</v>
      </c>
      <c r="M75" t="str">
        <f>LEFT(Player_2[[#This Row],[Date]],FIND("-",Player_2[[#This Row],[Date]],1)-1)</f>
        <v>12</v>
      </c>
      <c r="N75" t="str">
        <f>MID(Player_2[[#This Row],[Date]],FIND("-",Player_2[[#This Row],[Date]],1)+1,3)</f>
        <v>Apr</v>
      </c>
      <c r="O75" s="5">
        <f>DATEVALUE(Player_2[[#This Row],[Month]]&amp;" "&amp;Player_2[[#This Row],[Day]]&amp;", "&amp;Player_2[[#This Row],[Year]])</f>
        <v>43567</v>
      </c>
      <c r="P75">
        <f>COUNTIFS(A:A,Player_2[[#This Row],[Tournament]],E:E,Player_2[[#This Row],[Round]])</f>
        <v>2</v>
      </c>
      <c r="Q75" t="str">
        <f t="shared" si="1"/>
        <v>2019 DGPT - Jonesboro Open</v>
      </c>
      <c r="R75">
        <f>SUMIFS('Player 1 Rounds'!F:F,'Player 1 Rounds'!Q:Q,Q75,'Player 1 Rounds'!E:E,E75)</f>
        <v>61</v>
      </c>
      <c r="S75">
        <f>IF(AND(Player_2[[#This Row],[Opponent Score]]&gt;0,Player_2[[#This Row],[Opponent Score]]&gt;Player_2[[#This Row],[Score]],K:K=TRUE())=TRUE(),1,0)</f>
        <v>1</v>
      </c>
    </row>
    <row r="76" spans="1:19" x14ac:dyDescent="0.25">
      <c r="A76" t="s">
        <v>310</v>
      </c>
      <c r="B76" t="s">
        <v>58</v>
      </c>
      <c r="C76" t="s">
        <v>311</v>
      </c>
      <c r="D76" t="s">
        <v>17</v>
      </c>
      <c r="E76">
        <v>1</v>
      </c>
      <c r="F76">
        <v>57</v>
      </c>
      <c r="G76">
        <v>1069</v>
      </c>
      <c r="H76" t="s">
        <v>11</v>
      </c>
      <c r="I76" t="s">
        <v>11</v>
      </c>
      <c r="J76" t="b">
        <f>IF(COUNTIFS('Player 1 Rounds'!A:A,Player_2[[#This Row],[Tournament]],'Player 1 Rounds'!C:C,Player_2[[#This Row],[Date]])&gt;0,TRUE(),FALSE())</f>
        <v>1</v>
      </c>
      <c r="K76" t="b">
        <f>IF(COUNTIFS('Player 1 Rounds'!A:A,Player_2[[#This Row],[Tournament]],'Player 1 Rounds'!C:C,Player_2[[#This Row],[Date]],'Player 1 Rounds'!D:D,Player_2[[#This Row],[Division]])&gt;0,TRUE(),FALSE())</f>
        <v>1</v>
      </c>
      <c r="L76" t="str">
        <f>RIGHT(Player_2[[#This Row],[Date]],4)</f>
        <v>2019</v>
      </c>
      <c r="M76" t="str">
        <f>LEFT(Player_2[[#This Row],[Date]],FIND("-",Player_2[[#This Row],[Date]],1)-1)</f>
        <v>24</v>
      </c>
      <c r="N76" t="str">
        <f>MID(Player_2[[#This Row],[Date]],FIND("-",Player_2[[#This Row],[Date]],1)+1,3)</f>
        <v>Apr</v>
      </c>
      <c r="O76" s="5">
        <f>DATEVALUE(Player_2[[#This Row],[Month]]&amp;" "&amp;Player_2[[#This Row],[Day]]&amp;", "&amp;Player_2[[#This Row],[Year]])</f>
        <v>43579</v>
      </c>
      <c r="P76">
        <f>COUNTIFS(A:A,Player_2[[#This Row],[Tournament]],E:E,Player_2[[#This Row],[Round]])</f>
        <v>1</v>
      </c>
      <c r="Q76" t="str">
        <f t="shared" si="1"/>
        <v>2019 Dynamic Discs Glass Blown Open - National Tour</v>
      </c>
      <c r="R76">
        <f>SUMIFS('Player 1 Rounds'!F:F,'Player 1 Rounds'!Q:Q,Q76,'Player 1 Rounds'!E:E,E76)</f>
        <v>57</v>
      </c>
      <c r="S76">
        <f>IF(AND(Player_2[[#This Row],[Opponent Score]]&gt;0,Player_2[[#This Row],[Opponent Score]]&gt;Player_2[[#This Row],[Score]],K:K=TRUE())=TRUE(),1,0)</f>
        <v>0</v>
      </c>
    </row>
    <row r="77" spans="1:19" x14ac:dyDescent="0.25">
      <c r="A77" t="s">
        <v>308</v>
      </c>
      <c r="B77" t="s">
        <v>14</v>
      </c>
      <c r="C77" t="s">
        <v>309</v>
      </c>
      <c r="D77" t="s">
        <v>17</v>
      </c>
      <c r="E77">
        <v>1</v>
      </c>
      <c r="F77">
        <v>78</v>
      </c>
      <c r="G77">
        <v>995</v>
      </c>
      <c r="H77" t="s">
        <v>11</v>
      </c>
      <c r="I77" t="s">
        <v>11</v>
      </c>
      <c r="J77" t="b">
        <f>IF(COUNTIFS('Player 1 Rounds'!A:A,Player_2[[#This Row],[Tournament]],'Player 1 Rounds'!C:C,Player_2[[#This Row],[Date]])&gt;0,TRUE(),FALSE())</f>
        <v>0</v>
      </c>
      <c r="K77" t="b">
        <f>IF(COUNTIFS('Player 1 Rounds'!A:A,Player_2[[#This Row],[Tournament]],'Player 1 Rounds'!C:C,Player_2[[#This Row],[Date]],'Player 1 Rounds'!D:D,Player_2[[#This Row],[Division]])&gt;0,TRUE(),FALSE())</f>
        <v>0</v>
      </c>
      <c r="L77" t="str">
        <f>RIGHT(Player_2[[#This Row],[Date]],4)</f>
        <v>2009</v>
      </c>
      <c r="M77" t="str">
        <f>LEFT(Player_2[[#This Row],[Date]],FIND("-",Player_2[[#This Row],[Date]],1)-1)</f>
        <v>24</v>
      </c>
      <c r="N77" t="str">
        <f>MID(Player_2[[#This Row],[Date]],FIND("-",Player_2[[#This Row],[Date]],1)+1,3)</f>
        <v>Oct</v>
      </c>
      <c r="O77" s="5">
        <f>DATEVALUE(Player_2[[#This Row],[Month]]&amp;" "&amp;Player_2[[#This Row],[Day]]&amp;", "&amp;Player_2[[#This Row],[Year]])</f>
        <v>40110</v>
      </c>
      <c r="P77">
        <f>COUNTIFS(A:A,Player_2[[#This Row],[Tournament]],E:E,Player_2[[#This Row],[Round]])</f>
        <v>1</v>
      </c>
      <c r="Q77" t="str">
        <f t="shared" si="1"/>
        <v>2009 09 Coyote Classic</v>
      </c>
      <c r="R77">
        <f>SUMIFS('Player 1 Rounds'!F:F,'Player 1 Rounds'!Q:Q,Q77,'Player 1 Rounds'!E:E,E77)</f>
        <v>0</v>
      </c>
      <c r="S77">
        <f>IF(AND(Player_2[[#This Row],[Opponent Score]]&gt;0,Player_2[[#This Row],[Opponent Score]]&gt;Player_2[[#This Row],[Score]],K:K=TRUE())=TRUE(),1,0)</f>
        <v>0</v>
      </c>
    </row>
    <row r="78" spans="1:19" x14ac:dyDescent="0.25">
      <c r="A78" t="s">
        <v>312</v>
      </c>
      <c r="B78" t="s">
        <v>14</v>
      </c>
      <c r="C78" t="s">
        <v>149</v>
      </c>
      <c r="D78" t="s">
        <v>17</v>
      </c>
      <c r="E78">
        <v>1</v>
      </c>
      <c r="F78">
        <v>50</v>
      </c>
      <c r="G78">
        <v>1002</v>
      </c>
      <c r="H78" t="s">
        <v>11</v>
      </c>
      <c r="I78" t="s">
        <v>11</v>
      </c>
      <c r="J78" t="b">
        <f>IF(COUNTIFS('Player 1 Rounds'!A:A,Player_2[[#This Row],[Tournament]],'Player 1 Rounds'!C:C,Player_2[[#This Row],[Date]])&gt;0,TRUE(),FALSE())</f>
        <v>0</v>
      </c>
      <c r="K78" t="b">
        <f>IF(COUNTIFS('Player 1 Rounds'!A:A,Player_2[[#This Row],[Tournament]],'Player 1 Rounds'!C:C,Player_2[[#This Row],[Date]],'Player 1 Rounds'!D:D,Player_2[[#This Row],[Division]])&gt;0,TRUE(),FALSE())</f>
        <v>0</v>
      </c>
      <c r="L78" t="str">
        <f>RIGHT(Player_2[[#This Row],[Date]],4)</f>
        <v>2009</v>
      </c>
      <c r="M78" t="str">
        <f>LEFT(Player_2[[#This Row],[Date]],FIND("-",Player_2[[#This Row],[Date]],1)-1)</f>
        <v>14</v>
      </c>
      <c r="N78" t="str">
        <f>MID(Player_2[[#This Row],[Date]],FIND("-",Player_2[[#This Row],[Date]],1)+1,3)</f>
        <v>Nov</v>
      </c>
      <c r="O78" s="5">
        <f>DATEVALUE(Player_2[[#This Row],[Month]]&amp;" "&amp;Player_2[[#This Row],[Day]]&amp;", "&amp;Player_2[[#This Row],[Year]])</f>
        <v>40131</v>
      </c>
      <c r="P78">
        <f>COUNTIFS(A:A,Player_2[[#This Row],[Tournament]],E:E,Player_2[[#This Row],[Round]])</f>
        <v>1</v>
      </c>
      <c r="Q78" t="str">
        <f t="shared" si="1"/>
        <v>2009 Southern California Championships - Pro Weekend</v>
      </c>
      <c r="R78">
        <f>SUMIFS('Player 1 Rounds'!F:F,'Player 1 Rounds'!Q:Q,Q78,'Player 1 Rounds'!E:E,E78)</f>
        <v>0</v>
      </c>
      <c r="S78">
        <f>IF(AND(Player_2[[#This Row],[Opponent Score]]&gt;0,Player_2[[#This Row],[Opponent Score]]&gt;Player_2[[#This Row],[Score]],K:K=TRUE())=TRUE(),1,0)</f>
        <v>0</v>
      </c>
    </row>
    <row r="79" spans="1:19" x14ac:dyDescent="0.25">
      <c r="A79" t="s">
        <v>306</v>
      </c>
      <c r="B79" t="s">
        <v>12</v>
      </c>
      <c r="C79" t="s">
        <v>307</v>
      </c>
      <c r="D79" t="s">
        <v>17</v>
      </c>
      <c r="E79">
        <v>1</v>
      </c>
      <c r="F79">
        <v>52</v>
      </c>
      <c r="G79">
        <v>998</v>
      </c>
      <c r="H79" t="s">
        <v>11</v>
      </c>
      <c r="I79" t="s">
        <v>11</v>
      </c>
      <c r="J79" t="b">
        <f>IF(COUNTIFS('Player 1 Rounds'!A:A,Player_2[[#This Row],[Tournament]],'Player 1 Rounds'!C:C,Player_2[[#This Row],[Date]])&gt;0,TRUE(),FALSE())</f>
        <v>0</v>
      </c>
      <c r="K79" t="b">
        <f>IF(COUNTIFS('Player 1 Rounds'!A:A,Player_2[[#This Row],[Tournament]],'Player 1 Rounds'!C:C,Player_2[[#This Row],[Date]],'Player 1 Rounds'!D:D,Player_2[[#This Row],[Division]])&gt;0,TRUE(),FALSE())</f>
        <v>0</v>
      </c>
      <c r="L79" t="str">
        <f>RIGHT(Player_2[[#This Row],[Date]],4)</f>
        <v>2010</v>
      </c>
      <c r="M79" t="str">
        <f>LEFT(Player_2[[#This Row],[Date]],FIND("-",Player_2[[#This Row],[Date]],1)-1)</f>
        <v>30</v>
      </c>
      <c r="N79" t="str">
        <f>MID(Player_2[[#This Row],[Date]],FIND("-",Player_2[[#This Row],[Date]],1)+1,3)</f>
        <v>Jan</v>
      </c>
      <c r="O79" s="5">
        <f>DATEVALUE(Player_2[[#This Row],[Month]]&amp;" "&amp;Player_2[[#This Row],[Day]]&amp;", "&amp;Player_2[[#This Row],[Year]])</f>
        <v>40208</v>
      </c>
      <c r="P79">
        <f>COUNTIFS(A:A,Player_2[[#This Row],[Tournament]],E:E,Player_2[[#This Row],[Round]])</f>
        <v>1</v>
      </c>
      <c r="Q79" t="str">
        <f t="shared" si="1"/>
        <v>2010 Fountain Hills Thrills</v>
      </c>
      <c r="R79">
        <f>SUMIFS('Player 1 Rounds'!F:F,'Player 1 Rounds'!Q:Q,Q79,'Player 1 Rounds'!E:E,E79)</f>
        <v>0</v>
      </c>
      <c r="S79">
        <f>IF(AND(Player_2[[#This Row],[Opponent Score]]&gt;0,Player_2[[#This Row],[Opponent Score]]&gt;Player_2[[#This Row],[Score]],K:K=TRUE())=TRUE(),1,0)</f>
        <v>0</v>
      </c>
    </row>
    <row r="80" spans="1:19" x14ac:dyDescent="0.25">
      <c r="A80" t="s">
        <v>313</v>
      </c>
      <c r="B80" t="s">
        <v>164</v>
      </c>
      <c r="C80" t="s">
        <v>314</v>
      </c>
      <c r="D80" t="s">
        <v>17</v>
      </c>
      <c r="E80">
        <v>1</v>
      </c>
      <c r="F80">
        <v>76</v>
      </c>
      <c r="G80">
        <v>1022</v>
      </c>
      <c r="H80" t="s">
        <v>11</v>
      </c>
      <c r="I80" t="s">
        <v>11</v>
      </c>
      <c r="J80" t="b">
        <f>IF(COUNTIFS('Player 1 Rounds'!A:A,Player_2[[#This Row],[Tournament]],'Player 1 Rounds'!C:C,Player_2[[#This Row],[Date]])&gt;0,TRUE(),FALSE())</f>
        <v>0</v>
      </c>
      <c r="K80" t="b">
        <f>IF(COUNTIFS('Player 1 Rounds'!A:A,Player_2[[#This Row],[Tournament]],'Player 1 Rounds'!C:C,Player_2[[#This Row],[Date]],'Player 1 Rounds'!D:D,Player_2[[#This Row],[Division]])&gt;0,TRUE(),FALSE())</f>
        <v>0</v>
      </c>
      <c r="L80" t="str">
        <f>RIGHT(Player_2[[#This Row],[Date]],4)</f>
        <v>2010</v>
      </c>
      <c r="M80" t="str">
        <f>LEFT(Player_2[[#This Row],[Date]],FIND("-",Player_2[[#This Row],[Date]],1)-1)</f>
        <v>20</v>
      </c>
      <c r="N80" t="str">
        <f>MID(Player_2[[#This Row],[Date]],FIND("-",Player_2[[#This Row],[Date]],1)+1,3)</f>
        <v>Aug</v>
      </c>
      <c r="O80" s="5">
        <f>DATEVALUE(Player_2[[#This Row],[Month]]&amp;" "&amp;Player_2[[#This Row],[Day]]&amp;", "&amp;Player_2[[#This Row],[Year]])</f>
        <v>40410</v>
      </c>
      <c r="P80">
        <f>COUNTIFS(A:A,Player_2[[#This Row],[Tournament]],E:E,Player_2[[#This Row],[Round]])</f>
        <v>2</v>
      </c>
      <c r="Q80" t="str">
        <f t="shared" si="1"/>
        <v>2010 Full Throttle Challenge at Solitude Mountain Resort</v>
      </c>
      <c r="R80">
        <f>SUMIFS('Player 1 Rounds'!F:F,'Player 1 Rounds'!Q:Q,Q80,'Player 1 Rounds'!E:E,E80)</f>
        <v>0</v>
      </c>
      <c r="S80">
        <f>IF(AND(Player_2[[#This Row],[Opponent Score]]&gt;0,Player_2[[#This Row],[Opponent Score]]&gt;Player_2[[#This Row],[Score]],K:K=TRUE())=TRUE(),1,0)</f>
        <v>0</v>
      </c>
    </row>
    <row r="81" spans="1:19" x14ac:dyDescent="0.25">
      <c r="A81" t="s">
        <v>218</v>
      </c>
      <c r="B81" t="s">
        <v>9</v>
      </c>
      <c r="C81" t="s">
        <v>315</v>
      </c>
      <c r="D81" t="s">
        <v>17</v>
      </c>
      <c r="E81">
        <v>1</v>
      </c>
      <c r="F81">
        <v>57</v>
      </c>
      <c r="G81">
        <v>1039</v>
      </c>
      <c r="H81" t="s">
        <v>11</v>
      </c>
      <c r="I81" t="s">
        <v>11</v>
      </c>
      <c r="J81" t="b">
        <f>IF(COUNTIFS('Player 1 Rounds'!A:A,Player_2[[#This Row],[Tournament]],'Player 1 Rounds'!C:C,Player_2[[#This Row],[Date]])&gt;0,TRUE(),FALSE())</f>
        <v>1</v>
      </c>
      <c r="K81" t="b">
        <f>IF(COUNTIFS('Player 1 Rounds'!A:A,Player_2[[#This Row],[Tournament]],'Player 1 Rounds'!C:C,Player_2[[#This Row],[Date]],'Player 1 Rounds'!D:D,Player_2[[#This Row],[Division]])&gt;0,TRUE(),FALSE())</f>
        <v>1</v>
      </c>
      <c r="L81" t="str">
        <f>RIGHT(Player_2[[#This Row],[Date]],4)</f>
        <v>2019</v>
      </c>
      <c r="M81" t="str">
        <f>LEFT(Player_2[[#This Row],[Date]],FIND("-",Player_2[[#This Row],[Date]],1)-1)</f>
        <v>14</v>
      </c>
      <c r="N81" t="str">
        <f>MID(Player_2[[#This Row],[Date]],FIND("-",Player_2[[#This Row],[Date]],1)+1,3)</f>
        <v>Mar</v>
      </c>
      <c r="O81" s="5">
        <f>DATEVALUE(Player_2[[#This Row],[Month]]&amp;" "&amp;Player_2[[#This Row],[Day]]&amp;", "&amp;Player_2[[#This Row],[Year]])</f>
        <v>43538</v>
      </c>
      <c r="P81">
        <f>COUNTIFS(A:A,Player_2[[#This Row],[Tournament]],E:E,Player_2[[#This Row],[Round]])</f>
        <v>2</v>
      </c>
      <c r="Q81" t="str">
        <f t="shared" si="1"/>
        <v>2019 DGPT - Waco Annual Charity Open presented by Dynamic Discs</v>
      </c>
      <c r="R81">
        <f>SUMIFS('Player 1 Rounds'!F:F,'Player 1 Rounds'!Q:Q,Q81,'Player 1 Rounds'!E:E,E81)</f>
        <v>53</v>
      </c>
      <c r="S81">
        <f>IF(AND(Player_2[[#This Row],[Opponent Score]]&gt;0,Player_2[[#This Row],[Opponent Score]]&gt;Player_2[[#This Row],[Score]],K:K=TRUE())=TRUE(),1,0)</f>
        <v>0</v>
      </c>
    </row>
    <row r="82" spans="1:19" x14ac:dyDescent="0.25">
      <c r="A82" t="s">
        <v>316</v>
      </c>
      <c r="B82" t="s">
        <v>14</v>
      </c>
      <c r="C82" t="s">
        <v>317</v>
      </c>
      <c r="D82" t="s">
        <v>17</v>
      </c>
      <c r="E82">
        <v>1</v>
      </c>
      <c r="F82">
        <v>50</v>
      </c>
      <c r="G82">
        <v>1019</v>
      </c>
      <c r="H82" t="s">
        <v>11</v>
      </c>
      <c r="I82" t="s">
        <v>11</v>
      </c>
      <c r="J82" t="b">
        <f>IF(COUNTIFS('Player 1 Rounds'!A:A,Player_2[[#This Row],[Tournament]],'Player 1 Rounds'!C:C,Player_2[[#This Row],[Date]])&gt;0,TRUE(),FALSE())</f>
        <v>0</v>
      </c>
      <c r="K82" t="b">
        <f>IF(COUNTIFS('Player 1 Rounds'!A:A,Player_2[[#This Row],[Tournament]],'Player 1 Rounds'!C:C,Player_2[[#This Row],[Date]],'Player 1 Rounds'!D:D,Player_2[[#This Row],[Division]])&gt;0,TRUE(),FALSE())</f>
        <v>0</v>
      </c>
      <c r="L82" t="str">
        <f>RIGHT(Player_2[[#This Row],[Date]],4)</f>
        <v>2010</v>
      </c>
      <c r="M82" t="str">
        <f>LEFT(Player_2[[#This Row],[Date]],FIND("-",Player_2[[#This Row],[Date]],1)-1)</f>
        <v>28</v>
      </c>
      <c r="N82" t="str">
        <f>MID(Player_2[[#This Row],[Date]],FIND("-",Player_2[[#This Row],[Date]],1)+1,3)</f>
        <v>Aug</v>
      </c>
      <c r="O82" s="5">
        <f>DATEVALUE(Player_2[[#This Row],[Month]]&amp;" "&amp;Player_2[[#This Row],[Day]]&amp;", "&amp;Player_2[[#This Row],[Year]])</f>
        <v>40418</v>
      </c>
      <c r="P82">
        <f>COUNTIFS(A:A,Player_2[[#This Row],[Tournament]],E:E,Player_2[[#This Row],[Round]])</f>
        <v>1</v>
      </c>
      <c r="Q82" t="str">
        <f t="shared" si="1"/>
        <v>2010 Sun Valley Open</v>
      </c>
      <c r="R82">
        <f>SUMIFS('Player 1 Rounds'!F:F,'Player 1 Rounds'!Q:Q,Q82,'Player 1 Rounds'!E:E,E82)</f>
        <v>0</v>
      </c>
      <c r="S82">
        <f>IF(AND(Player_2[[#This Row],[Opponent Score]]&gt;0,Player_2[[#This Row],[Opponent Score]]&gt;Player_2[[#This Row],[Score]],K:K=TRUE())=TRUE(),1,0)</f>
        <v>0</v>
      </c>
    </row>
    <row r="83" spans="1:19" x14ac:dyDescent="0.25">
      <c r="A83" t="s">
        <v>318</v>
      </c>
      <c r="B83" t="s">
        <v>9</v>
      </c>
      <c r="C83" t="s">
        <v>319</v>
      </c>
      <c r="D83" t="s">
        <v>17</v>
      </c>
      <c r="E83">
        <v>1</v>
      </c>
      <c r="F83">
        <v>52</v>
      </c>
      <c r="G83">
        <v>1080</v>
      </c>
      <c r="H83" t="s">
        <v>11</v>
      </c>
      <c r="I83" t="s">
        <v>11</v>
      </c>
      <c r="J83" t="b">
        <f>IF(COUNTIFS('Player 1 Rounds'!A:A,Player_2[[#This Row],[Tournament]],'Player 1 Rounds'!C:C,Player_2[[#This Row],[Date]])&gt;0,TRUE(),FALSE())</f>
        <v>0</v>
      </c>
      <c r="K83" t="b">
        <f>IF(COUNTIFS('Player 1 Rounds'!A:A,Player_2[[#This Row],[Tournament]],'Player 1 Rounds'!C:C,Player_2[[#This Row],[Date]],'Player 1 Rounds'!D:D,Player_2[[#This Row],[Division]])&gt;0,TRUE(),FALSE())</f>
        <v>0</v>
      </c>
      <c r="L83" t="str">
        <f>RIGHT(Player_2[[#This Row],[Date]],4)</f>
        <v>2019</v>
      </c>
      <c r="M83" t="str">
        <f>LEFT(Player_2[[#This Row],[Date]],FIND("-",Player_2[[#This Row],[Date]],1)-1)</f>
        <v>22</v>
      </c>
      <c r="N83" t="str">
        <f>MID(Player_2[[#This Row],[Date]],FIND("-",Player_2[[#This Row],[Date]],1)+1,3)</f>
        <v>Mar</v>
      </c>
      <c r="O83" s="5">
        <f>DATEVALUE(Player_2[[#This Row],[Month]]&amp;" "&amp;Player_2[[#This Row],[Day]]&amp;", "&amp;Player_2[[#This Row],[Year]])</f>
        <v>43546</v>
      </c>
      <c r="P83">
        <f>COUNTIFS(A:A,Player_2[[#This Row],[Tournament]],E:E,Player_2[[#This Row],[Round]])</f>
        <v>1</v>
      </c>
      <c r="Q83" t="str">
        <f t="shared" si="1"/>
        <v>2019 Discraft presents Sun King's Throw Down The Mountain VII (Weekend 3)</v>
      </c>
      <c r="R83">
        <f>SUMIFS('Player 1 Rounds'!F:F,'Player 1 Rounds'!Q:Q,Q83,'Player 1 Rounds'!E:E,E83)</f>
        <v>0</v>
      </c>
      <c r="S83">
        <f>IF(AND(Player_2[[#This Row],[Opponent Score]]&gt;0,Player_2[[#This Row],[Opponent Score]]&gt;Player_2[[#This Row],[Score]],K:K=TRUE())=TRUE(),1,0)</f>
        <v>0</v>
      </c>
    </row>
    <row r="84" spans="1:19" x14ac:dyDescent="0.25">
      <c r="A84" t="s">
        <v>167</v>
      </c>
      <c r="B84" t="s">
        <v>13</v>
      </c>
      <c r="C84" t="s">
        <v>168</v>
      </c>
      <c r="D84" t="s">
        <v>17</v>
      </c>
      <c r="E84">
        <v>1</v>
      </c>
      <c r="F84">
        <v>58</v>
      </c>
      <c r="G84">
        <v>1028</v>
      </c>
      <c r="H84" t="s">
        <v>11</v>
      </c>
      <c r="I84" t="s">
        <v>11</v>
      </c>
      <c r="J84" t="b">
        <f>IF(COUNTIFS('Player 1 Rounds'!A:A,Player_2[[#This Row],[Tournament]],'Player 1 Rounds'!C:C,Player_2[[#This Row],[Date]])&gt;0,TRUE(),FALSE())</f>
        <v>0</v>
      </c>
      <c r="K84" t="b">
        <f>IF(COUNTIFS('Player 1 Rounds'!A:A,Player_2[[#This Row],[Tournament]],'Player 1 Rounds'!C:C,Player_2[[#This Row],[Date]],'Player 1 Rounds'!D:D,Player_2[[#This Row],[Division]])&gt;0,TRUE(),FALSE())</f>
        <v>0</v>
      </c>
      <c r="L84" t="str">
        <f>RIGHT(Player_2[[#This Row],[Date]],4)</f>
        <v>2010</v>
      </c>
      <c r="M84" t="str">
        <f>LEFT(Player_2[[#This Row],[Date]],FIND("-",Player_2[[#This Row],[Date]],1)-1)</f>
        <v>27</v>
      </c>
      <c r="N84" t="str">
        <f>MID(Player_2[[#This Row],[Date]],FIND("-",Player_2[[#This Row],[Date]],1)+1,3)</f>
        <v>Jul</v>
      </c>
      <c r="O84" s="5">
        <f>DATEVALUE(Player_2[[#This Row],[Month]]&amp;" "&amp;Player_2[[#This Row],[Day]]&amp;", "&amp;Player_2[[#This Row],[Year]])</f>
        <v>40386</v>
      </c>
      <c r="P84">
        <f>COUNTIFS(A:A,Player_2[[#This Row],[Tournament]],E:E,Player_2[[#This Row],[Round]])</f>
        <v>1</v>
      </c>
      <c r="Q84" t="str">
        <f t="shared" si="1"/>
        <v>2010 PDGA Professional Disc Golf World Championships</v>
      </c>
      <c r="R84">
        <f>SUMIFS('Player 1 Rounds'!F:F,'Player 1 Rounds'!Q:Q,Q84,'Player 1 Rounds'!E:E,E84)</f>
        <v>0</v>
      </c>
      <c r="S84">
        <f>IF(AND(Player_2[[#This Row],[Opponent Score]]&gt;0,Player_2[[#This Row],[Opponent Score]]&gt;Player_2[[#This Row],[Score]],K:K=TRUE())=TRUE(),1,0)</f>
        <v>0</v>
      </c>
    </row>
    <row r="85" spans="1:19" x14ac:dyDescent="0.25">
      <c r="A85" t="s">
        <v>320</v>
      </c>
      <c r="B85" t="s">
        <v>164</v>
      </c>
      <c r="C85" t="s">
        <v>321</v>
      </c>
      <c r="D85" t="s">
        <v>17</v>
      </c>
      <c r="E85">
        <v>1</v>
      </c>
      <c r="F85">
        <v>66</v>
      </c>
      <c r="G85">
        <v>1038</v>
      </c>
      <c r="H85" t="s">
        <v>11</v>
      </c>
      <c r="I85" t="s">
        <v>11</v>
      </c>
      <c r="J85" t="b">
        <f>IF(COUNTIFS('Player 1 Rounds'!A:A,Player_2[[#This Row],[Tournament]],'Player 1 Rounds'!C:C,Player_2[[#This Row],[Date]])&gt;0,TRUE(),FALSE())</f>
        <v>0</v>
      </c>
      <c r="K85" t="b">
        <f>IF(COUNTIFS('Player 1 Rounds'!A:A,Player_2[[#This Row],[Tournament]],'Player 1 Rounds'!C:C,Player_2[[#This Row],[Date]],'Player 1 Rounds'!D:D,Player_2[[#This Row],[Division]])&gt;0,TRUE(),FALSE())</f>
        <v>0</v>
      </c>
      <c r="L85" t="str">
        <f>RIGHT(Player_2[[#This Row],[Date]],4)</f>
        <v>2019</v>
      </c>
      <c r="M85" t="str">
        <f>LEFT(Player_2[[#This Row],[Date]],FIND("-",Player_2[[#This Row],[Date]],1)-1)</f>
        <v>5</v>
      </c>
      <c r="N85" t="str">
        <f>MID(Player_2[[#This Row],[Date]],FIND("-",Player_2[[#This Row],[Date]],1)+1,3)</f>
        <v>Apr</v>
      </c>
      <c r="O85" s="5">
        <f>DATEVALUE(Player_2[[#This Row],[Month]]&amp;" "&amp;Player_2[[#This Row],[Day]]&amp;", "&amp;Player_2[[#This Row],[Year]])</f>
        <v>43560</v>
      </c>
      <c r="P85">
        <f>COUNTIFS(A:A,Player_2[[#This Row],[Tournament]],E:E,Player_2[[#This Row],[Round]])</f>
        <v>1</v>
      </c>
      <c r="Q85" t="str">
        <f t="shared" si="1"/>
        <v>The 2019 Open at Tallahassee Sponsored by Dynamic Discs (Pro/Advanced Weekend)</v>
      </c>
      <c r="R85">
        <f>SUMIFS('Player 1 Rounds'!F:F,'Player 1 Rounds'!Q:Q,Q85,'Player 1 Rounds'!E:E,E85)</f>
        <v>0</v>
      </c>
      <c r="S85">
        <f>IF(AND(Player_2[[#This Row],[Opponent Score]]&gt;0,Player_2[[#This Row],[Opponent Score]]&gt;Player_2[[#This Row],[Score]],K:K=TRUE())=TRUE(),1,0)</f>
        <v>0</v>
      </c>
    </row>
    <row r="86" spans="1:19" x14ac:dyDescent="0.25">
      <c r="A86" t="s">
        <v>322</v>
      </c>
      <c r="B86" t="s">
        <v>12</v>
      </c>
      <c r="C86" t="s">
        <v>323</v>
      </c>
      <c r="D86" t="s">
        <v>17</v>
      </c>
      <c r="E86">
        <v>1</v>
      </c>
      <c r="F86">
        <v>69</v>
      </c>
      <c r="G86">
        <v>1022</v>
      </c>
      <c r="H86" t="s">
        <v>11</v>
      </c>
      <c r="I86" t="s">
        <v>11</v>
      </c>
      <c r="J86" t="b">
        <f>IF(COUNTIFS('Player 1 Rounds'!A:A,Player_2[[#This Row],[Tournament]],'Player 1 Rounds'!C:C,Player_2[[#This Row],[Date]])&gt;0,TRUE(),FALSE())</f>
        <v>0</v>
      </c>
      <c r="K86" t="b">
        <f>IF(COUNTIFS('Player 1 Rounds'!A:A,Player_2[[#This Row],[Tournament]],'Player 1 Rounds'!C:C,Player_2[[#This Row],[Date]],'Player 1 Rounds'!D:D,Player_2[[#This Row],[Division]])&gt;0,TRUE(),FALSE())</f>
        <v>0</v>
      </c>
      <c r="L86" t="str">
        <f>RIGHT(Player_2[[#This Row],[Date]],4)</f>
        <v>2010</v>
      </c>
      <c r="M86" t="str">
        <f>LEFT(Player_2[[#This Row],[Date]],FIND("-",Player_2[[#This Row],[Date]],1)-1)</f>
        <v>14</v>
      </c>
      <c r="N86" t="str">
        <f>MID(Player_2[[#This Row],[Date]],FIND("-",Player_2[[#This Row],[Date]],1)+1,3)</f>
        <v>Aug</v>
      </c>
      <c r="O86" s="5">
        <f>DATEVALUE(Player_2[[#This Row],[Month]]&amp;" "&amp;Player_2[[#This Row],[Day]]&amp;", "&amp;Player_2[[#This Row],[Year]])</f>
        <v>40404</v>
      </c>
      <c r="P86">
        <f>COUNTIFS(A:A,Player_2[[#This Row],[Tournament]],E:E,Player_2[[#This Row],[Round]])</f>
        <v>1</v>
      </c>
      <c r="Q86" t="str">
        <f t="shared" si="1"/>
        <v>2010 Sunrise Showdown at Sky High DGC</v>
      </c>
      <c r="R86">
        <f>SUMIFS('Player 1 Rounds'!F:F,'Player 1 Rounds'!Q:Q,Q86,'Player 1 Rounds'!E:E,E86)</f>
        <v>0</v>
      </c>
      <c r="S86">
        <f>IF(AND(Player_2[[#This Row],[Opponent Score]]&gt;0,Player_2[[#This Row],[Opponent Score]]&gt;Player_2[[#This Row],[Score]],K:K=TRUE())=TRUE(),1,0)</f>
        <v>0</v>
      </c>
    </row>
    <row r="87" spans="1:19" x14ac:dyDescent="0.25">
      <c r="A87" t="s">
        <v>351</v>
      </c>
      <c r="B87" t="s">
        <v>14</v>
      </c>
      <c r="C87" t="s">
        <v>352</v>
      </c>
      <c r="D87" t="s">
        <v>17</v>
      </c>
      <c r="E87">
        <v>1</v>
      </c>
      <c r="F87">
        <v>54</v>
      </c>
      <c r="G87">
        <v>1049</v>
      </c>
      <c r="H87" t="s">
        <v>11</v>
      </c>
      <c r="I87" t="s">
        <v>11</v>
      </c>
      <c r="J87" t="b">
        <f>IF(COUNTIFS('Player 1 Rounds'!A:A,Player_2[[#This Row],[Tournament]],'Player 1 Rounds'!C:C,Player_2[[#This Row],[Date]])&gt;0,TRUE(),FALSE())</f>
        <v>0</v>
      </c>
      <c r="K87" t="b">
        <f>IF(COUNTIFS('Player 1 Rounds'!A:A,Player_2[[#This Row],[Tournament]],'Player 1 Rounds'!C:C,Player_2[[#This Row],[Date]],'Player 1 Rounds'!D:D,Player_2[[#This Row],[Division]])&gt;0,TRUE(),FALSE())</f>
        <v>0</v>
      </c>
      <c r="L87" t="str">
        <f>RIGHT(Player_2[[#This Row],[Date]],4)</f>
        <v>2011</v>
      </c>
      <c r="M87" t="str">
        <f>LEFT(Player_2[[#This Row],[Date]],FIND("-",Player_2[[#This Row],[Date]],1)-1)</f>
        <v>19</v>
      </c>
      <c r="N87" t="str">
        <f>MID(Player_2[[#This Row],[Date]],FIND("-",Player_2[[#This Row],[Date]],1)+1,3)</f>
        <v>Feb</v>
      </c>
      <c r="O87" s="5">
        <f>DATEVALUE(Player_2[[#This Row],[Month]]&amp;" "&amp;Player_2[[#This Row],[Day]]&amp;", "&amp;Player_2[[#This Row],[Year]])</f>
        <v>40593</v>
      </c>
      <c r="P87">
        <f>COUNTIFS(A:A,Player_2[[#This Row],[Tournament]],E:E,Player_2[[#This Row],[Round]])</f>
        <v>1</v>
      </c>
      <c r="Q87" t="str">
        <f t="shared" si="1"/>
        <v>2011 33rd Annual Wintertime Open</v>
      </c>
      <c r="R87">
        <f>SUMIFS('Player 1 Rounds'!F:F,'Player 1 Rounds'!Q:Q,Q87,'Player 1 Rounds'!E:E,E87)</f>
        <v>0</v>
      </c>
      <c r="S87">
        <f>IF(AND(Player_2[[#This Row],[Opponent Score]]&gt;0,Player_2[[#This Row],[Opponent Score]]&gt;Player_2[[#This Row],[Score]],K:K=TRUE())=TRUE(),1,0)</f>
        <v>0</v>
      </c>
    </row>
    <row r="88" spans="1:19" x14ac:dyDescent="0.25">
      <c r="A88" t="s">
        <v>326</v>
      </c>
      <c r="B88" t="s">
        <v>58</v>
      </c>
      <c r="C88" t="s">
        <v>327</v>
      </c>
      <c r="D88" t="s">
        <v>17</v>
      </c>
      <c r="E88">
        <v>1</v>
      </c>
      <c r="F88">
        <v>55</v>
      </c>
      <c r="G88">
        <v>1030</v>
      </c>
      <c r="H88" t="s">
        <v>11</v>
      </c>
      <c r="I88" t="s">
        <v>11</v>
      </c>
      <c r="J88" t="b">
        <f>IF(COUNTIFS('Player 1 Rounds'!A:A,Player_2[[#This Row],[Tournament]],'Player 1 Rounds'!C:C,Player_2[[#This Row],[Date]])&gt;0,TRUE(),FALSE())</f>
        <v>1</v>
      </c>
      <c r="K88" t="b">
        <f>IF(COUNTIFS('Player 1 Rounds'!A:A,Player_2[[#This Row],[Tournament]],'Player 1 Rounds'!C:C,Player_2[[#This Row],[Date]],'Player 1 Rounds'!D:D,Player_2[[#This Row],[Division]])&gt;0,TRUE(),FALSE())</f>
        <v>1</v>
      </c>
      <c r="L88" t="str">
        <f>RIGHT(Player_2[[#This Row],[Date]],4)</f>
        <v>2018</v>
      </c>
      <c r="M88" t="str">
        <f>LEFT(Player_2[[#This Row],[Date]],FIND("-",Player_2[[#This Row],[Date]],1)-1)</f>
        <v>8</v>
      </c>
      <c r="N88" t="str">
        <f>MID(Player_2[[#This Row],[Date]],FIND("-",Player_2[[#This Row],[Date]],1)+1,3)</f>
        <v>Jun</v>
      </c>
      <c r="O88" s="5">
        <f>DATEVALUE(Player_2[[#This Row],[Month]]&amp;" "&amp;Player_2[[#This Row],[Day]]&amp;", "&amp;Player_2[[#This Row],[Year]])</f>
        <v>43259</v>
      </c>
      <c r="P88">
        <f>COUNTIFS(A:A,Player_2[[#This Row],[Tournament]],E:E,Player_2[[#This Row],[Round]])</f>
        <v>2</v>
      </c>
      <c r="Q88" t="str">
        <f t="shared" si="1"/>
        <v>2018 Beaver State Fling presented by KEEN - National Tour</v>
      </c>
      <c r="R88">
        <f>SUMIFS('Player 1 Rounds'!F:F,'Player 1 Rounds'!Q:Q,Q88,'Player 1 Rounds'!E:E,E88)</f>
        <v>53</v>
      </c>
      <c r="S88">
        <f>IF(AND(Player_2[[#This Row],[Opponent Score]]&gt;0,Player_2[[#This Row],[Opponent Score]]&gt;Player_2[[#This Row],[Score]],K:K=TRUE())=TRUE(),1,0)</f>
        <v>0</v>
      </c>
    </row>
    <row r="89" spans="1:19" x14ac:dyDescent="0.25">
      <c r="A89" t="s">
        <v>328</v>
      </c>
      <c r="B89" t="s">
        <v>14</v>
      </c>
      <c r="C89" t="s">
        <v>329</v>
      </c>
      <c r="D89" t="s">
        <v>17</v>
      </c>
      <c r="E89">
        <v>1</v>
      </c>
      <c r="F89">
        <v>72</v>
      </c>
      <c r="G89">
        <v>1035</v>
      </c>
      <c r="H89" t="s">
        <v>11</v>
      </c>
      <c r="I89" t="s">
        <v>11</v>
      </c>
      <c r="J89" t="b">
        <f>IF(COUNTIFS('Player 1 Rounds'!A:A,Player_2[[#This Row],[Tournament]],'Player 1 Rounds'!C:C,Player_2[[#This Row],[Date]])&gt;0,TRUE(),FALSE())</f>
        <v>0</v>
      </c>
      <c r="K89" t="b">
        <f>IF(COUNTIFS('Player 1 Rounds'!A:A,Player_2[[#This Row],[Tournament]],'Player 1 Rounds'!C:C,Player_2[[#This Row],[Date]],'Player 1 Rounds'!D:D,Player_2[[#This Row],[Division]])&gt;0,TRUE(),FALSE())</f>
        <v>0</v>
      </c>
      <c r="L89" t="str">
        <f>RIGHT(Player_2[[#This Row],[Date]],4)</f>
        <v>2011</v>
      </c>
      <c r="M89" t="str">
        <f>LEFT(Player_2[[#This Row],[Date]],FIND("-",Player_2[[#This Row],[Date]],1)-1)</f>
        <v>20</v>
      </c>
      <c r="N89" t="str">
        <f>MID(Player_2[[#This Row],[Date]],FIND("-",Player_2[[#This Row],[Date]],1)+1,3)</f>
        <v>May</v>
      </c>
      <c r="O89" s="5">
        <f>DATEVALUE(Player_2[[#This Row],[Month]]&amp;" "&amp;Player_2[[#This Row],[Day]]&amp;", "&amp;Player_2[[#This Row],[Year]])</f>
        <v>40683</v>
      </c>
      <c r="P89">
        <f>COUNTIFS(A:A,Player_2[[#This Row],[Tournament]],E:E,Player_2[[#This Row],[Round]])</f>
        <v>1</v>
      </c>
      <c r="Q89" t="str">
        <f t="shared" si="1"/>
        <v>2011 26th Annual Masters Cup</v>
      </c>
      <c r="R89">
        <f>SUMIFS('Player 1 Rounds'!F:F,'Player 1 Rounds'!Q:Q,Q89,'Player 1 Rounds'!E:E,E89)</f>
        <v>0</v>
      </c>
      <c r="S89">
        <f>IF(AND(Player_2[[#This Row],[Opponent Score]]&gt;0,Player_2[[#This Row],[Opponent Score]]&gt;Player_2[[#This Row],[Score]],K:K=TRUE())=TRUE(),1,0)</f>
        <v>0</v>
      </c>
    </row>
    <row r="90" spans="1:19" x14ac:dyDescent="0.25">
      <c r="A90" t="s">
        <v>330</v>
      </c>
      <c r="B90" t="s">
        <v>9</v>
      </c>
      <c r="C90" t="s">
        <v>331</v>
      </c>
      <c r="D90" t="s">
        <v>17</v>
      </c>
      <c r="E90">
        <v>1</v>
      </c>
      <c r="F90">
        <v>55</v>
      </c>
      <c r="G90">
        <v>1055</v>
      </c>
      <c r="H90" t="s">
        <v>11</v>
      </c>
      <c r="I90" t="s">
        <v>11</v>
      </c>
      <c r="J90" t="b">
        <f>IF(COUNTIFS('Player 1 Rounds'!A:A,Player_2[[#This Row],[Tournament]],'Player 1 Rounds'!C:C,Player_2[[#This Row],[Date]])&gt;0,TRUE(),FALSE())</f>
        <v>1</v>
      </c>
      <c r="K90" t="b">
        <f>IF(COUNTIFS('Player 1 Rounds'!A:A,Player_2[[#This Row],[Tournament]],'Player 1 Rounds'!C:C,Player_2[[#This Row],[Date]],'Player 1 Rounds'!D:D,Player_2[[#This Row],[Division]])&gt;0,TRUE(),FALSE())</f>
        <v>1</v>
      </c>
      <c r="L90" t="str">
        <f>RIGHT(Player_2[[#This Row],[Date]],4)</f>
        <v>2018</v>
      </c>
      <c r="M90" t="str">
        <f>LEFT(Player_2[[#This Row],[Date]],FIND("-",Player_2[[#This Row],[Date]],1)-1)</f>
        <v>25</v>
      </c>
      <c r="N90" t="str">
        <f>MID(Player_2[[#This Row],[Date]],FIND("-",Player_2[[#This Row],[Date]],1)+1,3)</f>
        <v>May</v>
      </c>
      <c r="O90" s="5">
        <f>DATEVALUE(Player_2[[#This Row],[Month]]&amp;" "&amp;Player_2[[#This Row],[Day]]&amp;", "&amp;Player_2[[#This Row],[Year]])</f>
        <v>43245</v>
      </c>
      <c r="P90">
        <f>COUNTIFS(A:A,Player_2[[#This Row],[Tournament]],E:E,Player_2[[#This Row],[Round]])</f>
        <v>1</v>
      </c>
      <c r="Q90" t="str">
        <f t="shared" si="1"/>
        <v>2018 DGPT - San Francisco Open presented by Innova Champion Discs</v>
      </c>
      <c r="R90">
        <f>SUMIFS('Player 1 Rounds'!F:F,'Player 1 Rounds'!Q:Q,Q90,'Player 1 Rounds'!E:E,E90)</f>
        <v>57</v>
      </c>
      <c r="S90">
        <f>IF(AND(Player_2[[#This Row],[Opponent Score]]&gt;0,Player_2[[#This Row],[Opponent Score]]&gt;Player_2[[#This Row],[Score]],K:K=TRUE())=TRUE(),1,0)</f>
        <v>1</v>
      </c>
    </row>
    <row r="91" spans="1:19" x14ac:dyDescent="0.25">
      <c r="A91" t="s">
        <v>74</v>
      </c>
      <c r="B91" t="s">
        <v>58</v>
      </c>
      <c r="C91" t="s">
        <v>75</v>
      </c>
      <c r="D91" t="s">
        <v>17</v>
      </c>
      <c r="E91">
        <v>1</v>
      </c>
      <c r="F91">
        <v>55</v>
      </c>
      <c r="G91">
        <v>1038</v>
      </c>
      <c r="H91" t="s">
        <v>11</v>
      </c>
      <c r="I91" t="s">
        <v>11</v>
      </c>
      <c r="J91" t="b">
        <f>IF(COUNTIFS('Player 1 Rounds'!A:A,Player_2[[#This Row],[Tournament]],'Player 1 Rounds'!C:C,Player_2[[#This Row],[Date]])&gt;0,TRUE(),FALSE())</f>
        <v>0</v>
      </c>
      <c r="K91" t="b">
        <f>IF(COUNTIFS('Player 1 Rounds'!A:A,Player_2[[#This Row],[Tournament]],'Player 1 Rounds'!C:C,Player_2[[#This Row],[Date]],'Player 1 Rounds'!D:D,Player_2[[#This Row],[Division]])&gt;0,TRUE(),FALSE())</f>
        <v>0</v>
      </c>
      <c r="L91" t="str">
        <f>RIGHT(Player_2[[#This Row],[Date]],4)</f>
        <v>2011</v>
      </c>
      <c r="M91" t="str">
        <f>LEFT(Player_2[[#This Row],[Date]],FIND("-",Player_2[[#This Row],[Date]],1)-1)</f>
        <v>13</v>
      </c>
      <c r="N91" t="str">
        <f>MID(Player_2[[#This Row],[Date]],FIND("-",Player_2[[#This Row],[Date]],1)+1,3)</f>
        <v>May</v>
      </c>
      <c r="O91" s="5">
        <f>DATEVALUE(Player_2[[#This Row],[Month]]&amp;" "&amp;Player_2[[#This Row],[Day]]&amp;", "&amp;Player_2[[#This Row],[Year]])</f>
        <v>40676</v>
      </c>
      <c r="P91">
        <f>COUNTIFS(A:A,Player_2[[#This Row],[Tournament]],E:E,Player_2[[#This Row],[Round]])</f>
        <v>1</v>
      </c>
      <c r="Q91" t="str">
        <f t="shared" si="1"/>
        <v>2011 Alabama Disc Golf Championship</v>
      </c>
      <c r="R91">
        <f>SUMIFS('Player 1 Rounds'!F:F,'Player 1 Rounds'!Q:Q,Q91,'Player 1 Rounds'!E:E,E91)</f>
        <v>0</v>
      </c>
      <c r="S91">
        <f>IF(AND(Player_2[[#This Row],[Opponent Score]]&gt;0,Player_2[[#This Row],[Opponent Score]]&gt;Player_2[[#This Row],[Score]],K:K=TRUE())=TRUE(),1,0)</f>
        <v>0</v>
      </c>
    </row>
    <row r="92" spans="1:19" x14ac:dyDescent="0.25">
      <c r="A92" t="s">
        <v>332</v>
      </c>
      <c r="B92" t="s">
        <v>12</v>
      </c>
      <c r="C92" t="s">
        <v>333</v>
      </c>
      <c r="D92" t="s">
        <v>17</v>
      </c>
      <c r="E92">
        <v>1</v>
      </c>
      <c r="F92">
        <v>47</v>
      </c>
      <c r="G92">
        <v>1046</v>
      </c>
      <c r="H92" t="s">
        <v>11</v>
      </c>
      <c r="I92" t="s">
        <v>11</v>
      </c>
      <c r="J92" t="b">
        <f>IF(COUNTIFS('Player 1 Rounds'!A:A,Player_2[[#This Row],[Tournament]],'Player 1 Rounds'!C:C,Player_2[[#This Row],[Date]])&gt;0,TRUE(),FALSE())</f>
        <v>0</v>
      </c>
      <c r="K92" t="b">
        <f>IF(COUNTIFS('Player 1 Rounds'!A:A,Player_2[[#This Row],[Tournament]],'Player 1 Rounds'!C:C,Player_2[[#This Row],[Date]],'Player 1 Rounds'!D:D,Player_2[[#This Row],[Division]])&gt;0,TRUE(),FALSE())</f>
        <v>0</v>
      </c>
      <c r="L92" t="str">
        <f>RIGHT(Player_2[[#This Row],[Date]],4)</f>
        <v>2011</v>
      </c>
      <c r="M92" t="str">
        <f>LEFT(Player_2[[#This Row],[Date]],FIND("-",Player_2[[#This Row],[Date]],1)-1)</f>
        <v>23</v>
      </c>
      <c r="N92" t="str">
        <f>MID(Player_2[[#This Row],[Date]],FIND("-",Player_2[[#This Row],[Date]],1)+1,3)</f>
        <v>Apr</v>
      </c>
      <c r="O92" s="5">
        <f>DATEVALUE(Player_2[[#This Row],[Month]]&amp;" "&amp;Player_2[[#This Row],[Day]]&amp;", "&amp;Player_2[[#This Row],[Year]])</f>
        <v>40656</v>
      </c>
      <c r="P92">
        <f>COUNTIFS(A:A,Player_2[[#This Row],[Tournament]],E:E,Player_2[[#This Row],[Round]])</f>
        <v>1</v>
      </c>
      <c r="Q92" t="str">
        <f t="shared" si="1"/>
        <v>2011 Sun King presents Tour del Sol #2 - Lutz Executive</v>
      </c>
      <c r="R92">
        <f>SUMIFS('Player 1 Rounds'!F:F,'Player 1 Rounds'!Q:Q,Q92,'Player 1 Rounds'!E:E,E92)</f>
        <v>0</v>
      </c>
      <c r="S92">
        <f>IF(AND(Player_2[[#This Row],[Opponent Score]]&gt;0,Player_2[[#This Row],[Opponent Score]]&gt;Player_2[[#This Row],[Score]],K:K=TRUE())=TRUE(),1,0)</f>
        <v>0</v>
      </c>
    </row>
    <row r="93" spans="1:19" x14ac:dyDescent="0.25">
      <c r="A93" t="s">
        <v>334</v>
      </c>
      <c r="B93" t="s">
        <v>9</v>
      </c>
      <c r="C93" t="s">
        <v>335</v>
      </c>
      <c r="D93" t="s">
        <v>17</v>
      </c>
      <c r="E93">
        <v>1</v>
      </c>
      <c r="F93">
        <v>48</v>
      </c>
      <c r="G93">
        <v>1075</v>
      </c>
      <c r="H93" t="s">
        <v>11</v>
      </c>
      <c r="I93" t="s">
        <v>11</v>
      </c>
      <c r="J93" t="b">
        <f>IF(COUNTIFS('Player 1 Rounds'!A:A,Player_2[[#This Row],[Tournament]],'Player 1 Rounds'!C:C,Player_2[[#This Row],[Date]])&gt;0,TRUE(),FALSE())</f>
        <v>1</v>
      </c>
      <c r="K93" t="b">
        <f>IF(COUNTIFS('Player 1 Rounds'!A:A,Player_2[[#This Row],[Tournament]],'Player 1 Rounds'!C:C,Player_2[[#This Row],[Date]],'Player 1 Rounds'!D:D,Player_2[[#This Row],[Division]])&gt;0,TRUE(),FALSE())</f>
        <v>1</v>
      </c>
      <c r="L93" t="str">
        <f>RIGHT(Player_2[[#This Row],[Date]],4)</f>
        <v>2018</v>
      </c>
      <c r="M93" t="str">
        <f>LEFT(Player_2[[#This Row],[Date]],FIND("-",Player_2[[#This Row],[Date]],1)-1)</f>
        <v>22</v>
      </c>
      <c r="N93" t="str">
        <f>MID(Player_2[[#This Row],[Date]],FIND("-",Player_2[[#This Row],[Date]],1)+1,3)</f>
        <v>Jun</v>
      </c>
      <c r="O93" s="5">
        <f>DATEVALUE(Player_2[[#This Row],[Month]]&amp;" "&amp;Player_2[[#This Row],[Day]]&amp;", "&amp;Player_2[[#This Row],[Year]])</f>
        <v>43273</v>
      </c>
      <c r="P93">
        <f>COUNTIFS(A:A,Player_2[[#This Row],[Tournament]],E:E,Player_2[[#This Row],[Round]])</f>
        <v>1</v>
      </c>
      <c r="Q93" t="str">
        <f t="shared" si="1"/>
        <v>2018 DGPT - Utah Open Presented by Prodigy Disc</v>
      </c>
      <c r="R93">
        <f>SUMIFS('Player 1 Rounds'!F:F,'Player 1 Rounds'!Q:Q,Q93,'Player 1 Rounds'!E:E,E93)</f>
        <v>49</v>
      </c>
      <c r="S93">
        <f>IF(AND(Player_2[[#This Row],[Opponent Score]]&gt;0,Player_2[[#This Row],[Opponent Score]]&gt;Player_2[[#This Row],[Score]],K:K=TRUE())=TRUE(),1,0)</f>
        <v>1</v>
      </c>
    </row>
    <row r="94" spans="1:19" x14ac:dyDescent="0.25">
      <c r="A94" t="s">
        <v>57</v>
      </c>
      <c r="B94" t="s">
        <v>9</v>
      </c>
      <c r="C94" t="s">
        <v>64</v>
      </c>
      <c r="D94" t="s">
        <v>17</v>
      </c>
      <c r="E94">
        <v>1</v>
      </c>
      <c r="F94">
        <v>65</v>
      </c>
      <c r="G94">
        <v>1011</v>
      </c>
      <c r="H94" t="s">
        <v>11</v>
      </c>
      <c r="I94" t="s">
        <v>11</v>
      </c>
      <c r="J94" t="b">
        <f>IF(COUNTIFS('Player 1 Rounds'!A:A,Player_2[[#This Row],[Tournament]],'Player 1 Rounds'!C:C,Player_2[[#This Row],[Date]])&gt;0,TRUE(),FALSE())</f>
        <v>0</v>
      </c>
      <c r="K94" t="b">
        <f>IF(COUNTIFS('Player 1 Rounds'!A:A,Player_2[[#This Row],[Tournament]],'Player 1 Rounds'!C:C,Player_2[[#This Row],[Date]],'Player 1 Rounds'!D:D,Player_2[[#This Row],[Division]])&gt;0,TRUE(),FALSE())</f>
        <v>0</v>
      </c>
      <c r="L94" t="str">
        <f>RIGHT(Player_2[[#This Row],[Date]],4)</f>
        <v>2011</v>
      </c>
      <c r="M94" t="str">
        <f>LEFT(Player_2[[#This Row],[Date]],FIND("-",Player_2[[#This Row],[Date]],1)-1)</f>
        <v>30</v>
      </c>
      <c r="N94" t="str">
        <f>MID(Player_2[[#This Row],[Date]],FIND("-",Player_2[[#This Row],[Date]],1)+1,3)</f>
        <v>Apr</v>
      </c>
      <c r="O94" s="5">
        <f>DATEVALUE(Player_2[[#This Row],[Month]]&amp;" "&amp;Player_2[[#This Row],[Day]]&amp;", "&amp;Player_2[[#This Row],[Year]])</f>
        <v>40663</v>
      </c>
      <c r="P94">
        <f>COUNTIFS(A:A,Player_2[[#This Row],[Tournament]],E:E,Player_2[[#This Row],[Round]])</f>
        <v>1</v>
      </c>
      <c r="Q94" t="str">
        <f t="shared" si="1"/>
        <v>2011 Disc Golf Hall of Fame Classic</v>
      </c>
      <c r="R94">
        <f>SUMIFS('Player 1 Rounds'!F:F,'Player 1 Rounds'!Q:Q,Q94,'Player 1 Rounds'!E:E,E94)</f>
        <v>0</v>
      </c>
      <c r="S94">
        <f>IF(AND(Player_2[[#This Row],[Opponent Score]]&gt;0,Player_2[[#This Row],[Opponent Score]]&gt;Player_2[[#This Row],[Score]],K:K=TRUE())=TRUE(),1,0)</f>
        <v>0</v>
      </c>
    </row>
    <row r="95" spans="1:19" x14ac:dyDescent="0.25">
      <c r="A95" t="s">
        <v>250</v>
      </c>
      <c r="B95" t="s">
        <v>58</v>
      </c>
      <c r="C95" t="s">
        <v>336</v>
      </c>
      <c r="D95" t="s">
        <v>17</v>
      </c>
      <c r="E95">
        <v>1</v>
      </c>
      <c r="F95">
        <v>56</v>
      </c>
      <c r="G95">
        <v>1053</v>
      </c>
      <c r="H95" t="s">
        <v>11</v>
      </c>
      <c r="I95" t="s">
        <v>11</v>
      </c>
      <c r="J95" t="b">
        <f>IF(COUNTIFS('Player 1 Rounds'!A:A,Player_2[[#This Row],[Tournament]],'Player 1 Rounds'!C:C,Player_2[[#This Row],[Date]])&gt;0,TRUE(),FALSE())</f>
        <v>1</v>
      </c>
      <c r="K95" t="b">
        <f>IF(COUNTIFS('Player 1 Rounds'!A:A,Player_2[[#This Row],[Tournament]],'Player 1 Rounds'!C:C,Player_2[[#This Row],[Date]],'Player 1 Rounds'!D:D,Player_2[[#This Row],[Division]])&gt;0,TRUE(),FALSE())</f>
        <v>1</v>
      </c>
      <c r="L95" t="str">
        <f>RIGHT(Player_2[[#This Row],[Date]],4)</f>
        <v>2018</v>
      </c>
      <c r="M95" t="str">
        <f>LEFT(Player_2[[#This Row],[Date]],FIND("-",Player_2[[#This Row],[Date]],1)-1)</f>
        <v>26</v>
      </c>
      <c r="N95" t="str">
        <f>MID(Player_2[[#This Row],[Date]],FIND("-",Player_2[[#This Row],[Date]],1)+1,3)</f>
        <v>Apr</v>
      </c>
      <c r="O95" s="5">
        <f>DATEVALUE(Player_2[[#This Row],[Month]]&amp;" "&amp;Player_2[[#This Row],[Day]]&amp;", "&amp;Player_2[[#This Row],[Year]])</f>
        <v>43216</v>
      </c>
      <c r="P95">
        <f>COUNTIFS(A:A,Player_2[[#This Row],[Tournament]],E:E,Player_2[[#This Row],[Round]])</f>
        <v>2</v>
      </c>
      <c r="Q95" t="str">
        <f t="shared" si="1"/>
        <v>2018 Dynamic Discs Glass Blown Open - National Tour</v>
      </c>
      <c r="R95">
        <f>SUMIFS('Player 1 Rounds'!F:F,'Player 1 Rounds'!Q:Q,Q95,'Player 1 Rounds'!E:E,E95)</f>
        <v>53</v>
      </c>
      <c r="S95">
        <f>IF(AND(Player_2[[#This Row],[Opponent Score]]&gt;0,Player_2[[#This Row],[Opponent Score]]&gt;Player_2[[#This Row],[Score]],K:K=TRUE())=TRUE(),1,0)</f>
        <v>0</v>
      </c>
    </row>
    <row r="96" spans="1:19" x14ac:dyDescent="0.25">
      <c r="A96" t="s">
        <v>70</v>
      </c>
      <c r="B96" t="s">
        <v>58</v>
      </c>
      <c r="C96" t="s">
        <v>134</v>
      </c>
      <c r="D96" t="s">
        <v>17</v>
      </c>
      <c r="E96">
        <v>1</v>
      </c>
      <c r="F96">
        <v>47</v>
      </c>
      <c r="G96">
        <v>1040</v>
      </c>
      <c r="H96" t="s">
        <v>11</v>
      </c>
      <c r="I96" t="s">
        <v>11</v>
      </c>
      <c r="J96" t="b">
        <f>IF(COUNTIFS('Player 1 Rounds'!A:A,Player_2[[#This Row],[Tournament]],'Player 1 Rounds'!C:C,Player_2[[#This Row],[Date]])&gt;0,TRUE(),FALSE())</f>
        <v>1</v>
      </c>
      <c r="K96" t="b">
        <f>IF(COUNTIFS('Player 1 Rounds'!A:A,Player_2[[#This Row],[Tournament]],'Player 1 Rounds'!C:C,Player_2[[#This Row],[Date]],'Player 1 Rounds'!D:D,Player_2[[#This Row],[Division]])&gt;0,TRUE(),FALSE())</f>
        <v>1</v>
      </c>
      <c r="L96" t="str">
        <f>RIGHT(Player_2[[#This Row],[Date]],4)</f>
        <v>2011</v>
      </c>
      <c r="M96" t="str">
        <f>LEFT(Player_2[[#This Row],[Date]],FIND("-",Player_2[[#This Row],[Date]],1)-1)</f>
        <v>10</v>
      </c>
      <c r="N96" t="str">
        <f>MID(Player_2[[#This Row],[Date]],FIND("-",Player_2[[#This Row],[Date]],1)+1,3)</f>
        <v>Jun</v>
      </c>
      <c r="O96" s="5">
        <f>DATEVALUE(Player_2[[#This Row],[Month]]&amp;" "&amp;Player_2[[#This Row],[Day]]&amp;", "&amp;Player_2[[#This Row],[Year]])</f>
        <v>40704</v>
      </c>
      <c r="P96">
        <f>COUNTIFS(A:A,Player_2[[#This Row],[Tournament]],E:E,Player_2[[#This Row],[Round]])</f>
        <v>2</v>
      </c>
      <c r="Q96" t="str">
        <f t="shared" si="1"/>
        <v>2011 Kansas City Wide Open</v>
      </c>
      <c r="R96">
        <f>SUMIFS('Player 1 Rounds'!F:F,'Player 1 Rounds'!Q:Q,Q96,'Player 1 Rounds'!E:E,E96)</f>
        <v>50</v>
      </c>
      <c r="S96">
        <f>IF(AND(Player_2[[#This Row],[Opponent Score]]&gt;0,Player_2[[#This Row],[Opponent Score]]&gt;Player_2[[#This Row],[Score]],K:K=TRUE())=TRUE(),1,0)</f>
        <v>1</v>
      </c>
    </row>
    <row r="97" spans="1:19" x14ac:dyDescent="0.25">
      <c r="A97" t="s">
        <v>337</v>
      </c>
      <c r="B97" t="s">
        <v>14</v>
      </c>
      <c r="C97" t="s">
        <v>338</v>
      </c>
      <c r="D97" t="s">
        <v>17</v>
      </c>
      <c r="E97">
        <v>1</v>
      </c>
      <c r="F97">
        <v>45</v>
      </c>
      <c r="G97">
        <v>1058</v>
      </c>
      <c r="H97" t="s">
        <v>11</v>
      </c>
      <c r="I97" t="s">
        <v>11</v>
      </c>
      <c r="J97" t="b">
        <f>IF(COUNTIFS('Player 1 Rounds'!A:A,Player_2[[#This Row],[Tournament]],'Player 1 Rounds'!C:C,Player_2[[#This Row],[Date]])&gt;0,TRUE(),FALSE())</f>
        <v>0</v>
      </c>
      <c r="K97" t="b">
        <f>IF(COUNTIFS('Player 1 Rounds'!A:A,Player_2[[#This Row],[Tournament]],'Player 1 Rounds'!C:C,Player_2[[#This Row],[Date]],'Player 1 Rounds'!D:D,Player_2[[#This Row],[Division]])&gt;0,TRUE(),FALSE())</f>
        <v>0</v>
      </c>
      <c r="L97" t="str">
        <f>RIGHT(Player_2[[#This Row],[Date]],4)</f>
        <v>2018</v>
      </c>
      <c r="M97" t="str">
        <f>LEFT(Player_2[[#This Row],[Date]],FIND("-",Player_2[[#This Row],[Date]],1)-1)</f>
        <v>14</v>
      </c>
      <c r="N97" t="str">
        <f>MID(Player_2[[#This Row],[Date]],FIND("-",Player_2[[#This Row],[Date]],1)+1,3)</f>
        <v>Apr</v>
      </c>
      <c r="O97" s="5">
        <f>DATEVALUE(Player_2[[#This Row],[Month]]&amp;" "&amp;Player_2[[#This Row],[Day]]&amp;", "&amp;Player_2[[#This Row],[Year]])</f>
        <v>43204</v>
      </c>
      <c r="P97">
        <f>COUNTIFS(A:A,Player_2[[#This Row],[Tournament]],E:E,Player_2[[#This Row],[Round]])</f>
        <v>1</v>
      </c>
      <c r="Q97" t="str">
        <f t="shared" si="1"/>
        <v>Ron Russell Roofing presents The 2018 Jacksonville Open - Pros</v>
      </c>
      <c r="R97">
        <f>SUMIFS('Player 1 Rounds'!F:F,'Player 1 Rounds'!Q:Q,Q97,'Player 1 Rounds'!E:E,E97)</f>
        <v>0</v>
      </c>
      <c r="S97">
        <f>IF(AND(Player_2[[#This Row],[Opponent Score]]&gt;0,Player_2[[#This Row],[Opponent Score]]&gt;Player_2[[#This Row],[Score]],K:K=TRUE())=TRUE(),1,0)</f>
        <v>0</v>
      </c>
    </row>
    <row r="98" spans="1:19" x14ac:dyDescent="0.25">
      <c r="A98" t="s">
        <v>339</v>
      </c>
      <c r="B98" t="s">
        <v>9</v>
      </c>
      <c r="C98" t="s">
        <v>340</v>
      </c>
      <c r="D98" t="s">
        <v>17</v>
      </c>
      <c r="E98">
        <v>1</v>
      </c>
      <c r="F98">
        <v>49</v>
      </c>
      <c r="G98">
        <v>1060</v>
      </c>
      <c r="H98" t="s">
        <v>11</v>
      </c>
      <c r="I98" t="s">
        <v>11</v>
      </c>
      <c r="J98" t="b">
        <f>IF(COUNTIFS('Player 1 Rounds'!A:A,Player_2[[#This Row],[Tournament]],'Player 1 Rounds'!C:C,Player_2[[#This Row],[Date]])&gt;0,TRUE(),FALSE())</f>
        <v>1</v>
      </c>
      <c r="K98" t="b">
        <f>IF(COUNTIFS('Player 1 Rounds'!A:A,Player_2[[#This Row],[Tournament]],'Player 1 Rounds'!C:C,Player_2[[#This Row],[Date]],'Player 1 Rounds'!D:D,Player_2[[#This Row],[Division]])&gt;0,TRUE(),FALSE())</f>
        <v>1</v>
      </c>
      <c r="L98" t="str">
        <f>RIGHT(Player_2[[#This Row],[Date]],4)</f>
        <v>2018</v>
      </c>
      <c r="M98" t="str">
        <f>LEFT(Player_2[[#This Row],[Date]],FIND("-",Player_2[[#This Row],[Date]],1)-1)</f>
        <v>4</v>
      </c>
      <c r="N98" t="str">
        <f>MID(Player_2[[#This Row],[Date]],FIND("-",Player_2[[#This Row],[Date]],1)+1,3)</f>
        <v>May</v>
      </c>
      <c r="O98" s="5">
        <f>DATEVALUE(Player_2[[#This Row],[Month]]&amp;" "&amp;Player_2[[#This Row],[Day]]&amp;", "&amp;Player_2[[#This Row],[Year]])</f>
        <v>43224</v>
      </c>
      <c r="P98">
        <f>COUNTIFS(A:A,Player_2[[#This Row],[Tournament]],E:E,Player_2[[#This Row],[Round]])</f>
        <v>1</v>
      </c>
      <c r="Q98" t="str">
        <f t="shared" si="1"/>
        <v>2018 Arby's DFW presents the Nick Hyde Memorial - Pro Weekend - powered by Innova driven by Hyzerbomb</v>
      </c>
      <c r="R98">
        <f>SUMIFS('Player 1 Rounds'!F:F,'Player 1 Rounds'!Q:Q,Q98,'Player 1 Rounds'!E:E,E98)</f>
        <v>52</v>
      </c>
      <c r="S98">
        <f>IF(AND(Player_2[[#This Row],[Opponent Score]]&gt;0,Player_2[[#This Row],[Opponent Score]]&gt;Player_2[[#This Row],[Score]],K:K=TRUE())=TRUE(),1,0)</f>
        <v>1</v>
      </c>
    </row>
    <row r="99" spans="1:19" x14ac:dyDescent="0.25">
      <c r="A99" t="s">
        <v>66</v>
      </c>
      <c r="B99" t="s">
        <v>9</v>
      </c>
      <c r="C99" t="s">
        <v>343</v>
      </c>
      <c r="D99" t="s">
        <v>17</v>
      </c>
      <c r="E99">
        <v>1</v>
      </c>
      <c r="F99">
        <v>52</v>
      </c>
      <c r="G99">
        <v>1035</v>
      </c>
      <c r="H99" t="s">
        <v>11</v>
      </c>
      <c r="I99" t="s">
        <v>11</v>
      </c>
      <c r="J99" t="b">
        <f>IF(COUNTIFS('Player 1 Rounds'!A:A,Player_2[[#This Row],[Tournament]],'Player 1 Rounds'!C:C,Player_2[[#This Row],[Date]])&gt;0,TRUE(),FALSE())</f>
        <v>0</v>
      </c>
      <c r="K99" t="b">
        <f>IF(COUNTIFS('Player 1 Rounds'!A:A,Player_2[[#This Row],[Tournament]],'Player 1 Rounds'!C:C,Player_2[[#This Row],[Date]],'Player 1 Rounds'!D:D,Player_2[[#This Row],[Division]])&gt;0,TRUE(),FALSE())</f>
        <v>0</v>
      </c>
      <c r="L99" t="str">
        <f>RIGHT(Player_2[[#This Row],[Date]],4)</f>
        <v>2011</v>
      </c>
      <c r="M99" t="str">
        <f>LEFT(Player_2[[#This Row],[Date]],FIND("-",Player_2[[#This Row],[Date]],1)-1)</f>
        <v>28</v>
      </c>
      <c r="N99" t="str">
        <f>MID(Player_2[[#This Row],[Date]],FIND("-",Player_2[[#This Row],[Date]],1)+1,3)</f>
        <v>May</v>
      </c>
      <c r="O99" s="5">
        <f>DATEVALUE(Player_2[[#This Row],[Month]]&amp;" "&amp;Player_2[[#This Row],[Day]]&amp;", "&amp;Player_2[[#This Row],[Year]])</f>
        <v>40691</v>
      </c>
      <c r="P99">
        <f>COUNTIFS(A:A,Player_2[[#This Row],[Tournament]],E:E,Player_2[[#This Row],[Round]])</f>
        <v>1</v>
      </c>
      <c r="Q99" t="str">
        <f t="shared" si="1"/>
        <v>2011 First Class Challenge</v>
      </c>
      <c r="R99">
        <f>SUMIFS('Player 1 Rounds'!F:F,'Player 1 Rounds'!Q:Q,Q99,'Player 1 Rounds'!E:E,E99)</f>
        <v>0</v>
      </c>
      <c r="S99">
        <f>IF(AND(Player_2[[#This Row],[Opponent Score]]&gt;0,Player_2[[#This Row],[Opponent Score]]&gt;Player_2[[#This Row],[Score]],K:K=TRUE())=TRUE(),1,0)</f>
        <v>0</v>
      </c>
    </row>
    <row r="100" spans="1:19" x14ac:dyDescent="0.25">
      <c r="A100" t="s">
        <v>76</v>
      </c>
      <c r="B100" t="s">
        <v>58</v>
      </c>
      <c r="C100" t="s">
        <v>344</v>
      </c>
      <c r="D100" t="s">
        <v>17</v>
      </c>
      <c r="E100">
        <v>1</v>
      </c>
      <c r="F100">
        <v>76</v>
      </c>
      <c r="G100">
        <v>1025</v>
      </c>
      <c r="H100" t="s">
        <v>11</v>
      </c>
      <c r="I100" t="s">
        <v>11</v>
      </c>
      <c r="J100" t="b">
        <f>IF(COUNTIFS('Player 1 Rounds'!A:A,Player_2[[#This Row],[Tournament]],'Player 1 Rounds'!C:C,Player_2[[#This Row],[Date]])&gt;0,TRUE(),FALSE())</f>
        <v>1</v>
      </c>
      <c r="K100" t="b">
        <f>IF(COUNTIFS('Player 1 Rounds'!A:A,Player_2[[#This Row],[Tournament]],'Player 1 Rounds'!C:C,Player_2[[#This Row],[Date]],'Player 1 Rounds'!D:D,Player_2[[#This Row],[Division]])&gt;0,TRUE(),FALSE())</f>
        <v>1</v>
      </c>
      <c r="L100" t="str">
        <f>RIGHT(Player_2[[#This Row],[Date]],4)</f>
        <v>2011</v>
      </c>
      <c r="M100" t="str">
        <f>LEFT(Player_2[[#This Row],[Date]],FIND("-",Player_2[[#This Row],[Date]],1)-1)</f>
        <v>4</v>
      </c>
      <c r="N100" t="str">
        <f>MID(Player_2[[#This Row],[Date]],FIND("-",Player_2[[#This Row],[Date]],1)+1,3)</f>
        <v>Jun</v>
      </c>
      <c r="O100" s="5">
        <f>DATEVALUE(Player_2[[#This Row],[Month]]&amp;" "&amp;Player_2[[#This Row],[Day]]&amp;", "&amp;Player_2[[#This Row],[Year]])</f>
        <v>40698</v>
      </c>
      <c r="P100">
        <f>COUNTIFS(A:A,Player_2[[#This Row],[Tournament]],E:E,Player_2[[#This Row],[Round]])</f>
        <v>4</v>
      </c>
      <c r="Q100" t="str">
        <f t="shared" si="1"/>
        <v>2011 Brent Hambrick Memorial Open</v>
      </c>
      <c r="R100">
        <f>SUMIFS('Player 1 Rounds'!F:F,'Player 1 Rounds'!Q:Q,Q100,'Player 1 Rounds'!E:E,E100)</f>
        <v>75</v>
      </c>
      <c r="S100">
        <f>IF(AND(Player_2[[#This Row],[Opponent Score]]&gt;0,Player_2[[#This Row],[Opponent Score]]&gt;Player_2[[#This Row],[Score]],K:K=TRUE())=TRUE(),1,0)</f>
        <v>0</v>
      </c>
    </row>
    <row r="101" spans="1:19" x14ac:dyDescent="0.25">
      <c r="A101" t="s">
        <v>341</v>
      </c>
      <c r="B101" t="s">
        <v>58</v>
      </c>
      <c r="C101" t="s">
        <v>342</v>
      </c>
      <c r="D101" t="s">
        <v>17</v>
      </c>
      <c r="E101">
        <v>1</v>
      </c>
      <c r="F101">
        <v>71</v>
      </c>
      <c r="G101">
        <v>1007</v>
      </c>
      <c r="H101" t="s">
        <v>11</v>
      </c>
      <c r="I101" t="s">
        <v>11</v>
      </c>
      <c r="J101" t="b">
        <f>IF(COUNTIFS('Player 1 Rounds'!A:A,Player_2[[#This Row],[Tournament]],'Player 1 Rounds'!C:C,Player_2[[#This Row],[Date]])&gt;0,TRUE(),FALSE())</f>
        <v>1</v>
      </c>
      <c r="K101" t="b">
        <f>IF(COUNTIFS('Player 1 Rounds'!A:A,Player_2[[#This Row],[Tournament]],'Player 1 Rounds'!C:C,Player_2[[#This Row],[Date]],'Player 1 Rounds'!D:D,Player_2[[#This Row],[Division]])&gt;0,TRUE(),FALSE())</f>
        <v>1</v>
      </c>
      <c r="L101" t="str">
        <f>RIGHT(Player_2[[#This Row],[Date]],4)</f>
        <v>2018</v>
      </c>
      <c r="M101" t="str">
        <f>LEFT(Player_2[[#This Row],[Date]],FIND("-",Player_2[[#This Row],[Date]],1)-1)</f>
        <v>18</v>
      </c>
      <c r="N101" t="str">
        <f>MID(Player_2[[#This Row],[Date]],FIND("-",Player_2[[#This Row],[Date]],1)+1,3)</f>
        <v>May</v>
      </c>
      <c r="O101" s="5">
        <f>DATEVALUE(Player_2[[#This Row],[Month]]&amp;" "&amp;Player_2[[#This Row],[Day]]&amp;", "&amp;Player_2[[#This Row],[Year]])</f>
        <v>43238</v>
      </c>
      <c r="P101">
        <f>COUNTIFS(A:A,Player_2[[#This Row],[Tournament]],E:E,Player_2[[#This Row],[Round]])</f>
        <v>2</v>
      </c>
      <c r="Q101" t="str">
        <f t="shared" si="1"/>
        <v>2018 Santa Cruz Masters Cup presented by Innova - National Tour</v>
      </c>
      <c r="R101">
        <f>SUMIFS('Player 1 Rounds'!F:F,'Player 1 Rounds'!Q:Q,Q101,'Player 1 Rounds'!E:E,E101)</f>
        <v>62</v>
      </c>
      <c r="S101">
        <f>IF(AND(Player_2[[#This Row],[Opponent Score]]&gt;0,Player_2[[#This Row],[Opponent Score]]&gt;Player_2[[#This Row],[Score]],K:K=TRUE())=TRUE(),1,0)</f>
        <v>0</v>
      </c>
    </row>
    <row r="102" spans="1:19" x14ac:dyDescent="0.25">
      <c r="A102" t="s">
        <v>347</v>
      </c>
      <c r="B102" t="s">
        <v>9</v>
      </c>
      <c r="C102" t="s">
        <v>348</v>
      </c>
      <c r="D102" t="s">
        <v>17</v>
      </c>
      <c r="E102">
        <v>1</v>
      </c>
      <c r="F102">
        <v>53</v>
      </c>
      <c r="G102">
        <v>1059</v>
      </c>
      <c r="H102" t="s">
        <v>11</v>
      </c>
      <c r="I102" t="s">
        <v>11</v>
      </c>
      <c r="J102" t="b">
        <f>IF(COUNTIFS('Player 1 Rounds'!A:A,Player_2[[#This Row],[Tournament]],'Player 1 Rounds'!C:C,Player_2[[#This Row],[Date]])&gt;0,TRUE(),FALSE())</f>
        <v>1</v>
      </c>
      <c r="K102" t="b">
        <f>IF(COUNTIFS('Player 1 Rounds'!A:A,Player_2[[#This Row],[Tournament]],'Player 1 Rounds'!C:C,Player_2[[#This Row],[Date]],'Player 1 Rounds'!D:D,Player_2[[#This Row],[Division]])&gt;0,TRUE(),FALSE())</f>
        <v>1</v>
      </c>
      <c r="L102" t="str">
        <f>RIGHT(Player_2[[#This Row],[Date]],4)</f>
        <v>2018</v>
      </c>
      <c r="M102" t="str">
        <f>LEFT(Player_2[[#This Row],[Date]],FIND("-",Player_2[[#This Row],[Date]],1)-1)</f>
        <v>24</v>
      </c>
      <c r="N102" t="str">
        <f>MID(Player_2[[#This Row],[Date]],FIND("-",Player_2[[#This Row],[Date]],1)+1,3)</f>
        <v>Aug</v>
      </c>
      <c r="O102" s="5">
        <f>DATEVALUE(Player_2[[#This Row],[Month]]&amp;" "&amp;Player_2[[#This Row],[Day]]&amp;", "&amp;Player_2[[#This Row],[Year]])</f>
        <v>43336</v>
      </c>
      <c r="P102">
        <f>COUNTIFS(A:A,Player_2[[#This Row],[Tournament]],E:E,Player_2[[#This Row],[Round]])</f>
        <v>5</v>
      </c>
      <c r="Q102" t="str">
        <f t="shared" si="1"/>
        <v>2018 DGPT - MVP Open at Maple Hill</v>
      </c>
      <c r="R102">
        <f>SUMIFS('Player 1 Rounds'!F:F,'Player 1 Rounds'!Q:Q,Q102,'Player 1 Rounds'!E:E,E102)</f>
        <v>58</v>
      </c>
      <c r="S102">
        <f>IF(AND(Player_2[[#This Row],[Opponent Score]]&gt;0,Player_2[[#This Row],[Opponent Score]]&gt;Player_2[[#This Row],[Score]],K:K=TRUE())=TRUE(),1,0)</f>
        <v>1</v>
      </c>
    </row>
    <row r="103" spans="1:19" x14ac:dyDescent="0.25">
      <c r="A103" t="s">
        <v>345</v>
      </c>
      <c r="B103" t="s">
        <v>9</v>
      </c>
      <c r="C103" t="s">
        <v>346</v>
      </c>
      <c r="D103" t="s">
        <v>17</v>
      </c>
      <c r="E103">
        <v>1</v>
      </c>
      <c r="F103">
        <v>66</v>
      </c>
      <c r="G103">
        <v>1017</v>
      </c>
      <c r="H103" t="s">
        <v>11</v>
      </c>
      <c r="I103" t="s">
        <v>11</v>
      </c>
      <c r="J103" t="b">
        <f>IF(COUNTIFS('Player 1 Rounds'!A:A,Player_2[[#This Row],[Tournament]],'Player 1 Rounds'!C:C,Player_2[[#This Row],[Date]])&gt;0,TRUE(),FALSE())</f>
        <v>0</v>
      </c>
      <c r="K103" t="b">
        <f>IF(COUNTIFS('Player 1 Rounds'!A:A,Player_2[[#This Row],[Tournament]],'Player 1 Rounds'!C:C,Player_2[[#This Row],[Date]],'Player 1 Rounds'!D:D,Player_2[[#This Row],[Division]])&gt;0,TRUE(),FALSE())</f>
        <v>0</v>
      </c>
      <c r="L103" t="str">
        <f>RIGHT(Player_2[[#This Row],[Date]],4)</f>
        <v>2011</v>
      </c>
      <c r="M103" t="str">
        <f>LEFT(Player_2[[#This Row],[Date]],FIND("-",Player_2[[#This Row],[Date]],1)-1)</f>
        <v>18</v>
      </c>
      <c r="N103" t="str">
        <f>MID(Player_2[[#This Row],[Date]],FIND("-",Player_2[[#This Row],[Date]],1)+1,3)</f>
        <v>Mar</v>
      </c>
      <c r="O103" s="5">
        <f>DATEVALUE(Player_2[[#This Row],[Month]]&amp;" "&amp;Player_2[[#This Row],[Day]]&amp;", "&amp;Player_2[[#This Row],[Year]])</f>
        <v>40620</v>
      </c>
      <c r="P103">
        <f>COUNTIFS(A:A,Player_2[[#This Row],[Tournament]],E:E,Player_2[[#This Row],[Round]])</f>
        <v>1</v>
      </c>
      <c r="Q103" t="str">
        <f t="shared" si="1"/>
        <v>2011 St. Patrick' Classic Pro</v>
      </c>
      <c r="R103">
        <f>SUMIFS('Player 1 Rounds'!F:F,'Player 1 Rounds'!Q:Q,Q103,'Player 1 Rounds'!E:E,E103)</f>
        <v>0</v>
      </c>
      <c r="S103">
        <f>IF(AND(Player_2[[#This Row],[Opponent Score]]&gt;0,Player_2[[#This Row],[Opponent Score]]&gt;Player_2[[#This Row],[Score]],K:K=TRUE())=TRUE(),1,0)</f>
        <v>0</v>
      </c>
    </row>
    <row r="104" spans="1:19" x14ac:dyDescent="0.25">
      <c r="A104" t="s">
        <v>362</v>
      </c>
      <c r="B104" t="s">
        <v>9</v>
      </c>
      <c r="C104" t="s">
        <v>363</v>
      </c>
      <c r="D104" t="s">
        <v>17</v>
      </c>
      <c r="E104">
        <v>1</v>
      </c>
      <c r="F104">
        <v>63</v>
      </c>
      <c r="G104">
        <v>1016</v>
      </c>
      <c r="H104" t="s">
        <v>11</v>
      </c>
      <c r="I104" t="s">
        <v>11</v>
      </c>
      <c r="J104" t="b">
        <f>IF(COUNTIFS('Player 1 Rounds'!A:A,Player_2[[#This Row],[Tournament]],'Player 1 Rounds'!C:C,Player_2[[#This Row],[Date]])&gt;0,TRUE(),FALSE())</f>
        <v>1</v>
      </c>
      <c r="K104" t="b">
        <f>IF(COUNTIFS('Player 1 Rounds'!A:A,Player_2[[#This Row],[Tournament]],'Player 1 Rounds'!C:C,Player_2[[#This Row],[Date]],'Player 1 Rounds'!D:D,Player_2[[#This Row],[Division]])&gt;0,TRUE(),FALSE())</f>
        <v>1</v>
      </c>
      <c r="L104" t="str">
        <f>RIGHT(Player_2[[#This Row],[Date]],4)</f>
        <v>2018</v>
      </c>
      <c r="M104" t="str">
        <f>LEFT(Player_2[[#This Row],[Date]],FIND("-",Player_2[[#This Row],[Date]],1)-1)</f>
        <v>9</v>
      </c>
      <c r="N104" t="str">
        <f>MID(Player_2[[#This Row],[Date]],FIND("-",Player_2[[#This Row],[Date]],1)+1,3)</f>
        <v>Aug</v>
      </c>
      <c r="O104" s="5">
        <f>DATEVALUE(Player_2[[#This Row],[Month]]&amp;" "&amp;Player_2[[#This Row],[Day]]&amp;", "&amp;Player_2[[#This Row],[Year]])</f>
        <v>43321</v>
      </c>
      <c r="P104">
        <f>COUNTIFS(A:A,Player_2[[#This Row],[Tournament]],E:E,Player_2[[#This Row],[Round]])</f>
        <v>2</v>
      </c>
      <c r="Q104" t="str">
        <f t="shared" si="1"/>
        <v>2018 DGPT - Discraft Ledgestone Insurance Open</v>
      </c>
      <c r="R104">
        <f>SUMIFS('Player 1 Rounds'!F:F,'Player 1 Rounds'!Q:Q,Q104,'Player 1 Rounds'!E:E,E104)</f>
        <v>58</v>
      </c>
      <c r="S104">
        <f>IF(AND(Player_2[[#This Row],[Opponent Score]]&gt;0,Player_2[[#This Row],[Opponent Score]]&gt;Player_2[[#This Row],[Score]],K:K=TRUE())=TRUE(),1,0)</f>
        <v>0</v>
      </c>
    </row>
    <row r="105" spans="1:19" x14ac:dyDescent="0.25">
      <c r="A105" t="s">
        <v>93</v>
      </c>
      <c r="B105" t="s">
        <v>58</v>
      </c>
      <c r="C105" t="s">
        <v>94</v>
      </c>
      <c r="D105" t="s">
        <v>17</v>
      </c>
      <c r="E105">
        <v>1</v>
      </c>
      <c r="F105">
        <v>47</v>
      </c>
      <c r="G105">
        <v>1076</v>
      </c>
      <c r="H105" t="s">
        <v>11</v>
      </c>
      <c r="I105" t="s">
        <v>11</v>
      </c>
      <c r="J105" t="b">
        <f>IF(COUNTIFS('Player 1 Rounds'!A:A,Player_2[[#This Row],[Tournament]],'Player 1 Rounds'!C:C,Player_2[[#This Row],[Date]])&gt;0,TRUE(),FALSE())</f>
        <v>1</v>
      </c>
      <c r="K105" t="b">
        <f>IF(COUNTIFS('Player 1 Rounds'!A:A,Player_2[[#This Row],[Tournament]],'Player 1 Rounds'!C:C,Player_2[[#This Row],[Date]],'Player 1 Rounds'!D:D,Player_2[[#This Row],[Division]])&gt;0,TRUE(),FALSE())</f>
        <v>1</v>
      </c>
      <c r="L105" t="str">
        <f>RIGHT(Player_2[[#This Row],[Date]],4)</f>
        <v>2011</v>
      </c>
      <c r="M105" t="str">
        <f>LEFT(Player_2[[#This Row],[Date]],FIND("-",Player_2[[#This Row],[Date]],1)-1)</f>
        <v>2</v>
      </c>
      <c r="N105" t="str">
        <f>MID(Player_2[[#This Row],[Date]],FIND("-",Player_2[[#This Row],[Date]],1)+1,3)</f>
        <v>Mar</v>
      </c>
      <c r="O105" s="5">
        <f>DATEVALUE(Player_2[[#This Row],[Month]]&amp;" "&amp;Player_2[[#This Row],[Day]]&amp;", "&amp;Player_2[[#This Row],[Year]])</f>
        <v>40604</v>
      </c>
      <c r="P105">
        <f>COUNTIFS(A:A,Player_2[[#This Row],[Tournament]],E:E,Player_2[[#This Row],[Round]])</f>
        <v>3</v>
      </c>
      <c r="Q105" t="str">
        <f t="shared" si="1"/>
        <v>2011 The Memorial Championship presented by Discraft</v>
      </c>
      <c r="R105">
        <f>SUMIFS('Player 1 Rounds'!F:F,'Player 1 Rounds'!Q:Q,Q105,'Player 1 Rounds'!E:E,E105)</f>
        <v>52</v>
      </c>
      <c r="S105">
        <f>IF(AND(Player_2[[#This Row],[Opponent Score]]&gt;0,Player_2[[#This Row],[Opponent Score]]&gt;Player_2[[#This Row],[Score]],K:K=TRUE())=TRUE(),1,0)</f>
        <v>1</v>
      </c>
    </row>
    <row r="106" spans="1:19" x14ac:dyDescent="0.25">
      <c r="A106" t="s">
        <v>324</v>
      </c>
      <c r="B106" t="s">
        <v>58</v>
      </c>
      <c r="C106" t="s">
        <v>325</v>
      </c>
      <c r="D106" t="s">
        <v>17</v>
      </c>
      <c r="E106">
        <v>1</v>
      </c>
      <c r="F106">
        <v>61</v>
      </c>
      <c r="G106">
        <v>1047</v>
      </c>
      <c r="H106" t="s">
        <v>11</v>
      </c>
      <c r="I106" t="s">
        <v>11</v>
      </c>
      <c r="J106" t="b">
        <f>IF(COUNTIFS('Player 1 Rounds'!A:A,Player_2[[#This Row],[Tournament]],'Player 1 Rounds'!C:C,Player_2[[#This Row],[Date]])&gt;0,TRUE(),FALSE())</f>
        <v>1</v>
      </c>
      <c r="K106" t="b">
        <f>IF(COUNTIFS('Player 1 Rounds'!A:A,Player_2[[#This Row],[Tournament]],'Player 1 Rounds'!C:C,Player_2[[#This Row],[Date]],'Player 1 Rounds'!D:D,Player_2[[#This Row],[Division]])&gt;0,TRUE(),FALSE())</f>
        <v>1</v>
      </c>
      <c r="L106" t="str">
        <f>RIGHT(Player_2[[#This Row],[Date]],4)</f>
        <v>2018</v>
      </c>
      <c r="M106" t="str">
        <f>LEFT(Player_2[[#This Row],[Date]],FIND("-",Player_2[[#This Row],[Date]],1)-1)</f>
        <v>14</v>
      </c>
      <c r="N106" t="str">
        <f>MID(Player_2[[#This Row],[Date]],FIND("-",Player_2[[#This Row],[Date]],1)+1,3)</f>
        <v>Sep</v>
      </c>
      <c r="O106" s="5">
        <f>DATEVALUE(Player_2[[#This Row],[Month]]&amp;" "&amp;Player_2[[#This Row],[Day]]&amp;", "&amp;Player_2[[#This Row],[Year]])</f>
        <v>43357</v>
      </c>
      <c r="P106">
        <f>COUNTIFS(A:A,Player_2[[#This Row],[Tournament]],E:E,Player_2[[#This Row],[Round]])</f>
        <v>1</v>
      </c>
      <c r="Q106" t="str">
        <f t="shared" si="1"/>
        <v>2018 Delaware Disc Golf Challenge presented by Innova - National Tour</v>
      </c>
      <c r="R106">
        <f>SUMIFS('Player 1 Rounds'!F:F,'Player 1 Rounds'!Q:Q,Q106,'Player 1 Rounds'!E:E,E106)</f>
        <v>64</v>
      </c>
      <c r="S106">
        <f>IF(AND(Player_2[[#This Row],[Opponent Score]]&gt;0,Player_2[[#This Row],[Opponent Score]]&gt;Player_2[[#This Row],[Score]],K:K=TRUE())=TRUE(),1,0)</f>
        <v>1</v>
      </c>
    </row>
    <row r="107" spans="1:19" x14ac:dyDescent="0.25">
      <c r="A107" t="s">
        <v>355</v>
      </c>
      <c r="B107" t="s">
        <v>13</v>
      </c>
      <c r="C107" t="s">
        <v>356</v>
      </c>
      <c r="D107" t="s">
        <v>17</v>
      </c>
      <c r="E107">
        <v>1</v>
      </c>
      <c r="F107">
        <v>54</v>
      </c>
      <c r="G107">
        <v>1067</v>
      </c>
      <c r="H107" t="s">
        <v>11</v>
      </c>
      <c r="I107" t="s">
        <v>11</v>
      </c>
      <c r="J107" t="b">
        <f>IF(COUNTIFS('Player 1 Rounds'!A:A,Player_2[[#This Row],[Tournament]],'Player 1 Rounds'!C:C,Player_2[[#This Row],[Date]])&gt;0,TRUE(),FALSE())</f>
        <v>1</v>
      </c>
      <c r="K107" t="b">
        <f>IF(COUNTIFS('Player 1 Rounds'!A:A,Player_2[[#This Row],[Tournament]],'Player 1 Rounds'!C:C,Player_2[[#This Row],[Date]],'Player 1 Rounds'!D:D,Player_2[[#This Row],[Division]])&gt;0,TRUE(),FALSE())</f>
        <v>1</v>
      </c>
      <c r="L107" t="str">
        <f>RIGHT(Player_2[[#This Row],[Date]],4)</f>
        <v>2018</v>
      </c>
      <c r="M107" t="str">
        <f>LEFT(Player_2[[#This Row],[Date]],FIND("-",Player_2[[#This Row],[Date]],1)-1)</f>
        <v>5</v>
      </c>
      <c r="N107" t="str">
        <f>MID(Player_2[[#This Row],[Date]],FIND("-",Player_2[[#This Row],[Date]],1)+1,3)</f>
        <v>Sep</v>
      </c>
      <c r="O107" s="5">
        <f>DATEVALUE(Player_2[[#This Row],[Month]]&amp;" "&amp;Player_2[[#This Row],[Day]]&amp;", "&amp;Player_2[[#This Row],[Year]])</f>
        <v>43348</v>
      </c>
      <c r="P107">
        <f>COUNTIFS(A:A,Player_2[[#This Row],[Tournament]],E:E,Player_2[[#This Row],[Round]])</f>
        <v>1</v>
      </c>
      <c r="Q107" t="str">
        <f t="shared" si="1"/>
        <v>2018 PDGA Professional Disc Golf World Championships</v>
      </c>
      <c r="R107">
        <f>SUMIFS('Player 1 Rounds'!F:F,'Player 1 Rounds'!Q:Q,Q107,'Player 1 Rounds'!E:E,E107)</f>
        <v>55</v>
      </c>
      <c r="S107">
        <f>IF(AND(Player_2[[#This Row],[Opponent Score]]&gt;0,Player_2[[#This Row],[Opponent Score]]&gt;Player_2[[#This Row],[Score]],K:K=TRUE())=TRUE(),1,0)</f>
        <v>1</v>
      </c>
    </row>
    <row r="108" spans="1:19" x14ac:dyDescent="0.25">
      <c r="A108" t="s">
        <v>353</v>
      </c>
      <c r="B108" t="s">
        <v>9</v>
      </c>
      <c r="C108" t="s">
        <v>354</v>
      </c>
      <c r="D108" t="s">
        <v>17</v>
      </c>
      <c r="E108">
        <v>1</v>
      </c>
      <c r="F108">
        <v>69</v>
      </c>
      <c r="G108">
        <v>998</v>
      </c>
      <c r="H108" t="s">
        <v>11</v>
      </c>
      <c r="I108" t="s">
        <v>11</v>
      </c>
      <c r="J108" t="b">
        <f>IF(COUNTIFS('Player 1 Rounds'!A:A,Player_2[[#This Row],[Tournament]],'Player 1 Rounds'!C:C,Player_2[[#This Row],[Date]])&gt;0,TRUE(),FALSE())</f>
        <v>1</v>
      </c>
      <c r="K108" t="b">
        <f>IF(COUNTIFS('Player 1 Rounds'!A:A,Player_2[[#This Row],[Tournament]],'Player 1 Rounds'!C:C,Player_2[[#This Row],[Date]],'Player 1 Rounds'!D:D,Player_2[[#This Row],[Division]])&gt;0,TRUE(),FALSE())</f>
        <v>1</v>
      </c>
      <c r="L108" t="str">
        <f>RIGHT(Player_2[[#This Row],[Date]],4)</f>
        <v>2011</v>
      </c>
      <c r="M108" t="str">
        <f>LEFT(Player_2[[#This Row],[Date]],FIND("-",Player_2[[#This Row],[Date]],1)-1)</f>
        <v>25</v>
      </c>
      <c r="N108" t="str">
        <f>MID(Player_2[[#This Row],[Date]],FIND("-",Player_2[[#This Row],[Date]],1)+1,3)</f>
        <v>Feb</v>
      </c>
      <c r="O108" s="5">
        <f>DATEVALUE(Player_2[[#This Row],[Month]]&amp;" "&amp;Player_2[[#This Row],[Day]]&amp;", "&amp;Player_2[[#This Row],[Year]])</f>
        <v>40599</v>
      </c>
      <c r="P108">
        <f>COUNTIFS(A:A,Player_2[[#This Row],[Tournament]],E:E,Player_2[[#This Row],[Round]])</f>
        <v>1</v>
      </c>
      <c r="Q108" t="str">
        <f t="shared" si="1"/>
        <v>2011 Gentlemen's Club Challenge Presented by DiscGolfValues.com Pro Weekend</v>
      </c>
      <c r="R108">
        <f>SUMIFS('Player 1 Rounds'!F:F,'Player 1 Rounds'!Q:Q,Q108,'Player 1 Rounds'!E:E,E108)</f>
        <v>68</v>
      </c>
      <c r="S108">
        <f>IF(AND(Player_2[[#This Row],[Opponent Score]]&gt;0,Player_2[[#This Row],[Opponent Score]]&gt;Player_2[[#This Row],[Score]],K:K=TRUE())=TRUE(),1,0)</f>
        <v>0</v>
      </c>
    </row>
    <row r="109" spans="1:19" x14ac:dyDescent="0.25">
      <c r="A109" t="s">
        <v>357</v>
      </c>
      <c r="B109" t="s">
        <v>13</v>
      </c>
      <c r="C109" t="s">
        <v>358</v>
      </c>
      <c r="D109" t="s">
        <v>17</v>
      </c>
      <c r="E109">
        <v>1</v>
      </c>
      <c r="F109">
        <v>56</v>
      </c>
      <c r="G109">
        <v>1040</v>
      </c>
      <c r="H109" t="s">
        <v>11</v>
      </c>
      <c r="I109" t="s">
        <v>11</v>
      </c>
      <c r="J109" t="b">
        <f>IF(COUNTIFS('Player 1 Rounds'!A:A,Player_2[[#This Row],[Tournament]],'Player 1 Rounds'!C:C,Player_2[[#This Row],[Date]])&gt;0,TRUE(),FALSE())</f>
        <v>1</v>
      </c>
      <c r="K109" t="b">
        <f>IF(COUNTIFS('Player 1 Rounds'!A:A,Player_2[[#This Row],[Tournament]],'Player 1 Rounds'!C:C,Player_2[[#This Row],[Date]],'Player 1 Rounds'!D:D,Player_2[[#This Row],[Division]])&gt;0,TRUE(),FALSE())</f>
        <v>1</v>
      </c>
      <c r="L109" t="str">
        <f>RIGHT(Player_2[[#This Row],[Date]],4)</f>
        <v>2018</v>
      </c>
      <c r="M109" t="str">
        <f>LEFT(Player_2[[#This Row],[Date]],FIND("-",Player_2[[#This Row],[Date]],1)-1)</f>
        <v>12</v>
      </c>
      <c r="N109" t="str">
        <f>MID(Player_2[[#This Row],[Date]],FIND("-",Player_2[[#This Row],[Date]],1)+1,3)</f>
        <v>Jul</v>
      </c>
      <c r="O109" s="5">
        <f>DATEVALUE(Player_2[[#This Row],[Month]]&amp;" "&amp;Player_2[[#This Row],[Day]]&amp;", "&amp;Player_2[[#This Row],[Year]])</f>
        <v>43293</v>
      </c>
      <c r="P109">
        <f>COUNTIFS(A:A,Player_2[[#This Row],[Tournament]],E:E,Player_2[[#This Row],[Round]])</f>
        <v>1</v>
      </c>
      <c r="Q109" t="str">
        <f t="shared" si="1"/>
        <v>Konopiště Open 2018</v>
      </c>
      <c r="R109">
        <f>SUMIFS('Player 1 Rounds'!F:F,'Player 1 Rounds'!Q:Q,Q109,'Player 1 Rounds'!E:E,E109)</f>
        <v>59</v>
      </c>
      <c r="S109">
        <f>IF(AND(Player_2[[#This Row],[Opponent Score]]&gt;0,Player_2[[#This Row],[Opponent Score]]&gt;Player_2[[#This Row],[Score]],K:K=TRUE())=TRUE(),1,0)</f>
        <v>1</v>
      </c>
    </row>
    <row r="110" spans="1:19" x14ac:dyDescent="0.25">
      <c r="A110" t="s">
        <v>359</v>
      </c>
      <c r="B110" t="s">
        <v>9</v>
      </c>
      <c r="C110" t="s">
        <v>104</v>
      </c>
      <c r="D110" t="s">
        <v>17</v>
      </c>
      <c r="E110">
        <v>1</v>
      </c>
      <c r="F110">
        <v>59</v>
      </c>
      <c r="G110">
        <v>946</v>
      </c>
      <c r="H110" t="s">
        <v>11</v>
      </c>
      <c r="I110" t="s">
        <v>11</v>
      </c>
      <c r="J110" t="b">
        <f>IF(COUNTIFS('Player 1 Rounds'!A:A,Player_2[[#This Row],[Tournament]],'Player 1 Rounds'!C:C,Player_2[[#This Row],[Date]])&gt;0,TRUE(),FALSE())</f>
        <v>0</v>
      </c>
      <c r="K110" t="b">
        <f>IF(COUNTIFS('Player 1 Rounds'!A:A,Player_2[[#This Row],[Tournament]],'Player 1 Rounds'!C:C,Player_2[[#This Row],[Date]],'Player 1 Rounds'!D:D,Player_2[[#This Row],[Division]])&gt;0,TRUE(),FALSE())</f>
        <v>0</v>
      </c>
      <c r="L110" t="str">
        <f>RIGHT(Player_2[[#This Row],[Date]],4)</f>
        <v>2011</v>
      </c>
      <c r="M110" t="str">
        <f>LEFT(Player_2[[#This Row],[Date]],FIND("-",Player_2[[#This Row],[Date]],1)-1)</f>
        <v>16</v>
      </c>
      <c r="N110" t="str">
        <f>MID(Player_2[[#This Row],[Date]],FIND("-",Player_2[[#This Row],[Date]],1)+1,3)</f>
        <v>Apr</v>
      </c>
      <c r="O110" s="5">
        <f>DATEVALUE(Player_2[[#This Row],[Month]]&amp;" "&amp;Player_2[[#This Row],[Day]]&amp;", "&amp;Player_2[[#This Row],[Year]])</f>
        <v>40649</v>
      </c>
      <c r="P110">
        <f>COUNTIFS(A:A,Player_2[[#This Row],[Tournament]],E:E,Player_2[[#This Row],[Round]])</f>
        <v>2</v>
      </c>
      <c r="Q110" t="str">
        <f t="shared" si="1"/>
        <v>2011 Dynamic Discs Glass Blown Open</v>
      </c>
      <c r="R110">
        <f>SUMIFS('Player 1 Rounds'!F:F,'Player 1 Rounds'!Q:Q,Q110,'Player 1 Rounds'!E:E,E110)</f>
        <v>0</v>
      </c>
      <c r="S110">
        <f>IF(AND(Player_2[[#This Row],[Opponent Score]]&gt;0,Player_2[[#This Row],[Opponent Score]]&gt;Player_2[[#This Row],[Score]],K:K=TRUE())=TRUE(),1,0)</f>
        <v>0</v>
      </c>
    </row>
    <row r="111" spans="1:19" x14ac:dyDescent="0.25">
      <c r="A111" t="s">
        <v>360</v>
      </c>
      <c r="B111" t="s">
        <v>9</v>
      </c>
      <c r="C111" t="s">
        <v>361</v>
      </c>
      <c r="D111" t="s">
        <v>17</v>
      </c>
      <c r="E111">
        <v>1</v>
      </c>
      <c r="F111">
        <v>52</v>
      </c>
      <c r="G111">
        <v>1058</v>
      </c>
      <c r="H111" t="s">
        <v>11</v>
      </c>
      <c r="I111" t="s">
        <v>11</v>
      </c>
      <c r="J111" t="b">
        <f>IF(COUNTIFS('Player 1 Rounds'!A:A,Player_2[[#This Row],[Tournament]],'Player 1 Rounds'!C:C,Player_2[[#This Row],[Date]])&gt;0,TRUE(),FALSE())</f>
        <v>0</v>
      </c>
      <c r="K111" t="b">
        <f>IF(COUNTIFS('Player 1 Rounds'!A:A,Player_2[[#This Row],[Tournament]],'Player 1 Rounds'!C:C,Player_2[[#This Row],[Date]],'Player 1 Rounds'!D:D,Player_2[[#This Row],[Division]])&gt;0,TRUE(),FALSE())</f>
        <v>0</v>
      </c>
      <c r="L111" t="str">
        <f>RIGHT(Player_2[[#This Row],[Date]],4)</f>
        <v>2018</v>
      </c>
      <c r="M111" t="str">
        <f>LEFT(Player_2[[#This Row],[Date]],FIND("-",Player_2[[#This Row],[Date]],1)-1)</f>
        <v>6</v>
      </c>
      <c r="N111" t="str">
        <f>MID(Player_2[[#This Row],[Date]],FIND("-",Player_2[[#This Row],[Date]],1)+1,3)</f>
        <v>Jul</v>
      </c>
      <c r="O111" s="5">
        <f>DATEVALUE(Player_2[[#This Row],[Month]]&amp;" "&amp;Player_2[[#This Row],[Day]]&amp;", "&amp;Player_2[[#This Row],[Year]])</f>
        <v>43287</v>
      </c>
      <c r="P111">
        <f>COUNTIFS(A:A,Player_2[[#This Row],[Tournament]],E:E,Player_2[[#This Row],[Round]])</f>
        <v>1</v>
      </c>
      <c r="Q111" t="str">
        <f t="shared" si="1"/>
        <v>2018 DGPT - Great Lakes Open presented by Discraft</v>
      </c>
      <c r="R111">
        <f>SUMIFS('Player 1 Rounds'!F:F,'Player 1 Rounds'!Q:Q,Q111,'Player 1 Rounds'!E:E,E111)</f>
        <v>0</v>
      </c>
      <c r="S111">
        <f>IF(AND(Player_2[[#This Row],[Opponent Score]]&gt;0,Player_2[[#This Row],[Opponent Score]]&gt;Player_2[[#This Row],[Score]],K:K=TRUE())=TRUE(),1,0)</f>
        <v>0</v>
      </c>
    </row>
    <row r="112" spans="1:19" x14ac:dyDescent="0.25">
      <c r="A112" t="s">
        <v>82</v>
      </c>
      <c r="B112" t="s">
        <v>14</v>
      </c>
      <c r="C112" t="s">
        <v>108</v>
      </c>
      <c r="D112" t="s">
        <v>17</v>
      </c>
      <c r="E112">
        <v>1</v>
      </c>
      <c r="F112">
        <v>59</v>
      </c>
      <c r="G112">
        <v>1063</v>
      </c>
      <c r="H112" t="s">
        <v>11</v>
      </c>
      <c r="I112" t="s">
        <v>11</v>
      </c>
      <c r="J112" t="b">
        <f>IF(COUNTIFS('Player 1 Rounds'!A:A,Player_2[[#This Row],[Tournament]],'Player 1 Rounds'!C:C,Player_2[[#This Row],[Date]])&gt;0,TRUE(),FALSE())</f>
        <v>0</v>
      </c>
      <c r="K112" t="b">
        <f>IF(COUNTIFS('Player 1 Rounds'!A:A,Player_2[[#This Row],[Tournament]],'Player 1 Rounds'!C:C,Player_2[[#This Row],[Date]],'Player 1 Rounds'!D:D,Player_2[[#This Row],[Division]])&gt;0,TRUE(),FALSE())</f>
        <v>0</v>
      </c>
      <c r="L112" t="str">
        <f>RIGHT(Player_2[[#This Row],[Date]],4)</f>
        <v>2011</v>
      </c>
      <c r="M112" t="str">
        <f>LEFT(Player_2[[#This Row],[Date]],FIND("-",Player_2[[#This Row],[Date]],1)-1)</f>
        <v>9</v>
      </c>
      <c r="N112" t="str">
        <f>MID(Player_2[[#This Row],[Date]],FIND("-",Player_2[[#This Row],[Date]],1)+1,3)</f>
        <v>Apr</v>
      </c>
      <c r="O112" s="5">
        <f>DATEVALUE(Player_2[[#This Row],[Month]]&amp;" "&amp;Player_2[[#This Row],[Day]]&amp;", "&amp;Player_2[[#This Row],[Year]])</f>
        <v>40642</v>
      </c>
      <c r="P112">
        <f>COUNTIFS(A:A,Player_2[[#This Row],[Tournament]],E:E,Player_2[[#This Row],[Round]])</f>
        <v>1</v>
      </c>
      <c r="Q112" t="str">
        <f t="shared" si="1"/>
        <v>2011 Jacksonville Open</v>
      </c>
      <c r="R112">
        <f>SUMIFS('Player 1 Rounds'!F:F,'Player 1 Rounds'!Q:Q,Q112,'Player 1 Rounds'!E:E,E112)</f>
        <v>0</v>
      </c>
      <c r="S112">
        <f>IF(AND(Player_2[[#This Row],[Opponent Score]]&gt;0,Player_2[[#This Row],[Opponent Score]]&gt;Player_2[[#This Row],[Score]],K:K=TRUE())=TRUE(),1,0)</f>
        <v>0</v>
      </c>
    </row>
    <row r="113" spans="1:19" x14ac:dyDescent="0.25">
      <c r="A113" t="s">
        <v>349</v>
      </c>
      <c r="B113" t="s">
        <v>9</v>
      </c>
      <c r="C113" t="s">
        <v>350</v>
      </c>
      <c r="D113" t="s">
        <v>17</v>
      </c>
      <c r="E113">
        <v>1</v>
      </c>
      <c r="F113">
        <v>51</v>
      </c>
      <c r="G113">
        <v>1011</v>
      </c>
      <c r="H113" t="s">
        <v>11</v>
      </c>
      <c r="I113" t="s">
        <v>11</v>
      </c>
      <c r="J113" t="b">
        <f>IF(COUNTIFS('Player 1 Rounds'!A:A,Player_2[[#This Row],[Tournament]],'Player 1 Rounds'!C:C,Player_2[[#This Row],[Date]])&gt;0,TRUE(),FALSE())</f>
        <v>0</v>
      </c>
      <c r="K113" t="b">
        <f>IF(COUNTIFS('Player 1 Rounds'!A:A,Player_2[[#This Row],[Tournament]],'Player 1 Rounds'!C:C,Player_2[[#This Row],[Date]],'Player 1 Rounds'!D:D,Player_2[[#This Row],[Division]])&gt;0,TRUE(),FALSE())</f>
        <v>0</v>
      </c>
      <c r="L113" t="str">
        <f>RIGHT(Player_2[[#This Row],[Date]],4)</f>
        <v>2011</v>
      </c>
      <c r="M113" t="str">
        <f>LEFT(Player_2[[#This Row],[Date]],FIND("-",Player_2[[#This Row],[Date]],1)-1)</f>
        <v>26</v>
      </c>
      <c r="N113" t="str">
        <f>MID(Player_2[[#This Row],[Date]],FIND("-",Player_2[[#This Row],[Date]],1)+1,3)</f>
        <v>Mar</v>
      </c>
      <c r="O113" s="5">
        <f>DATEVALUE(Player_2[[#This Row],[Month]]&amp;" "&amp;Player_2[[#This Row],[Day]]&amp;", "&amp;Player_2[[#This Row],[Year]])</f>
        <v>40628</v>
      </c>
      <c r="P113">
        <f>COUNTIFS(A:A,Player_2[[#This Row],[Tournament]],E:E,Player_2[[#This Row],[Round]])</f>
        <v>1</v>
      </c>
      <c r="Q113" t="str">
        <f t="shared" si="1"/>
        <v>2011 Victoria Open</v>
      </c>
      <c r="R113">
        <f>SUMIFS('Player 1 Rounds'!F:F,'Player 1 Rounds'!Q:Q,Q113,'Player 1 Rounds'!E:E,E113)</f>
        <v>0</v>
      </c>
      <c r="S113">
        <f>IF(AND(Player_2[[#This Row],[Opponent Score]]&gt;0,Player_2[[#This Row],[Opponent Score]]&gt;Player_2[[#This Row],[Score]],K:K=TRUE())=TRUE(),1,0)</f>
        <v>0</v>
      </c>
    </row>
    <row r="114" spans="1:19" x14ac:dyDescent="0.25">
      <c r="A114" t="s">
        <v>364</v>
      </c>
      <c r="B114" t="s">
        <v>9</v>
      </c>
      <c r="C114" t="s">
        <v>365</v>
      </c>
      <c r="D114" t="s">
        <v>17</v>
      </c>
      <c r="E114">
        <v>1</v>
      </c>
      <c r="F114">
        <v>58</v>
      </c>
      <c r="G114">
        <v>1061</v>
      </c>
      <c r="H114" t="s">
        <v>11</v>
      </c>
      <c r="I114" t="s">
        <v>11</v>
      </c>
      <c r="J114" t="b">
        <f>IF(COUNTIFS('Player 1 Rounds'!A:A,Player_2[[#This Row],[Tournament]],'Player 1 Rounds'!C:C,Player_2[[#This Row],[Date]])&gt;0,TRUE(),FALSE())</f>
        <v>0</v>
      </c>
      <c r="K114" t="b">
        <f>IF(COUNTIFS('Player 1 Rounds'!A:A,Player_2[[#This Row],[Tournament]],'Player 1 Rounds'!C:C,Player_2[[#This Row],[Date]],'Player 1 Rounds'!D:D,Player_2[[#This Row],[Division]])&gt;0,TRUE(),FALSE())</f>
        <v>0</v>
      </c>
      <c r="L114" t="str">
        <f>RIGHT(Player_2[[#This Row],[Date]],4)</f>
        <v>2018</v>
      </c>
      <c r="M114" t="str">
        <f>LEFT(Player_2[[#This Row],[Date]],FIND("-",Player_2[[#This Row],[Date]],1)-1)</f>
        <v>20</v>
      </c>
      <c r="N114" t="str">
        <f>MID(Player_2[[#This Row],[Date]],FIND("-",Player_2[[#This Row],[Date]],1)+1,3)</f>
        <v>Jul</v>
      </c>
      <c r="O114" s="5">
        <f>DATEVALUE(Player_2[[#This Row],[Month]]&amp;" "&amp;Player_2[[#This Row],[Day]]&amp;", "&amp;Player_2[[#This Row],[Year]])</f>
        <v>43301</v>
      </c>
      <c r="P114">
        <f>COUNTIFS(A:A,Player_2[[#This Row],[Tournament]],E:E,Player_2[[#This Row],[Round]])</f>
        <v>1</v>
      </c>
      <c r="Q114" t="str">
        <f t="shared" si="1"/>
        <v>2018 DGPT - Idlewild Open Driven by Innova Discs &amp; The Nati</v>
      </c>
      <c r="R114">
        <f>SUMIFS('Player 1 Rounds'!F:F,'Player 1 Rounds'!Q:Q,Q114,'Player 1 Rounds'!E:E,E114)</f>
        <v>0</v>
      </c>
      <c r="S114">
        <f>IF(AND(Player_2[[#This Row],[Opponent Score]]&gt;0,Player_2[[#This Row],[Opponent Score]]&gt;Player_2[[#This Row],[Score]],K:K=TRUE())=TRUE(),1,0)</f>
        <v>0</v>
      </c>
    </row>
    <row r="115" spans="1:19" x14ac:dyDescent="0.25">
      <c r="A115" t="s">
        <v>366</v>
      </c>
      <c r="B115" t="s">
        <v>58</v>
      </c>
      <c r="C115" t="s">
        <v>367</v>
      </c>
      <c r="D115" t="s">
        <v>17</v>
      </c>
      <c r="E115">
        <v>1</v>
      </c>
      <c r="F115">
        <v>63</v>
      </c>
      <c r="G115">
        <v>1030</v>
      </c>
      <c r="H115" t="s">
        <v>11</v>
      </c>
      <c r="I115" t="s">
        <v>11</v>
      </c>
      <c r="J115" t="b">
        <f>IF(COUNTIFS('Player 1 Rounds'!A:A,Player_2[[#This Row],[Tournament]],'Player 1 Rounds'!C:C,Player_2[[#This Row],[Date]])&gt;0,TRUE(),FALSE())</f>
        <v>0</v>
      </c>
      <c r="K115" t="b">
        <f>IF(COUNTIFS('Player 1 Rounds'!A:A,Player_2[[#This Row],[Tournament]],'Player 1 Rounds'!C:C,Player_2[[#This Row],[Date]],'Player 1 Rounds'!D:D,Player_2[[#This Row],[Division]])&gt;0,TRUE(),FALSE())</f>
        <v>0</v>
      </c>
      <c r="L115" t="str">
        <f>RIGHT(Player_2[[#This Row],[Date]],4)</f>
        <v>2011</v>
      </c>
      <c r="M115" t="str">
        <f>LEFT(Player_2[[#This Row],[Date]],FIND("-",Player_2[[#This Row],[Date]],1)-1)</f>
        <v>2</v>
      </c>
      <c r="N115" t="str">
        <f>MID(Player_2[[#This Row],[Date]],FIND("-",Player_2[[#This Row],[Date]],1)+1,3)</f>
        <v>Apr</v>
      </c>
      <c r="O115" s="5">
        <f>DATEVALUE(Player_2[[#This Row],[Month]]&amp;" "&amp;Player_2[[#This Row],[Day]]&amp;", "&amp;Player_2[[#This Row],[Year]])</f>
        <v>40635</v>
      </c>
      <c r="P115">
        <f>COUNTIFS(A:A,Player_2[[#This Row],[Tournament]],E:E,Player_2[[#This Row],[Round]])</f>
        <v>1</v>
      </c>
      <c r="Q115" t="str">
        <f t="shared" si="1"/>
        <v>2011 Texas State Disc Golf Championships</v>
      </c>
      <c r="R115">
        <f>SUMIFS('Player 1 Rounds'!F:F,'Player 1 Rounds'!Q:Q,Q115,'Player 1 Rounds'!E:E,E115)</f>
        <v>0</v>
      </c>
      <c r="S115">
        <f>IF(AND(Player_2[[#This Row],[Opponent Score]]&gt;0,Player_2[[#This Row],[Opponent Score]]&gt;Player_2[[#This Row],[Score]],K:K=TRUE())=TRUE(),1,0)</f>
        <v>0</v>
      </c>
    </row>
    <row r="116" spans="1:19" x14ac:dyDescent="0.25">
      <c r="A116" t="s">
        <v>62</v>
      </c>
      <c r="B116" t="s">
        <v>9</v>
      </c>
      <c r="C116" t="s">
        <v>140</v>
      </c>
      <c r="D116" t="s">
        <v>17</v>
      </c>
      <c r="E116">
        <v>1</v>
      </c>
      <c r="F116">
        <v>71</v>
      </c>
      <c r="G116">
        <v>1068</v>
      </c>
      <c r="H116" t="s">
        <v>11</v>
      </c>
      <c r="I116" t="s">
        <v>11</v>
      </c>
      <c r="J116" t="b">
        <f>IF(COUNTIFS('Player 1 Rounds'!A:A,Player_2[[#This Row],[Tournament]],'Player 1 Rounds'!C:C,Player_2[[#This Row],[Date]])&gt;0,TRUE(),FALSE())</f>
        <v>0</v>
      </c>
      <c r="K116" t="b">
        <f>IF(COUNTIFS('Player 1 Rounds'!A:A,Player_2[[#This Row],[Tournament]],'Player 1 Rounds'!C:C,Player_2[[#This Row],[Date]],'Player 1 Rounds'!D:D,Player_2[[#This Row],[Division]])&gt;0,TRUE(),FALSE())</f>
        <v>0</v>
      </c>
      <c r="L116" t="str">
        <f>RIGHT(Player_2[[#This Row],[Date]],4)</f>
        <v>2012</v>
      </c>
      <c r="M116" t="str">
        <f>LEFT(Player_2[[#This Row],[Date]],FIND("-",Player_2[[#This Row],[Date]],1)-1)</f>
        <v>22</v>
      </c>
      <c r="N116" t="str">
        <f>MID(Player_2[[#This Row],[Date]],FIND("-",Player_2[[#This Row],[Date]],1)+1,3)</f>
        <v>Jun</v>
      </c>
      <c r="O116" s="5">
        <f>DATEVALUE(Player_2[[#This Row],[Month]]&amp;" "&amp;Player_2[[#This Row],[Day]]&amp;", "&amp;Player_2[[#This Row],[Year]])</f>
        <v>41082</v>
      </c>
      <c r="P116">
        <f>COUNTIFS(A:A,Player_2[[#This Row],[Tournament]],E:E,Player_2[[#This Row],[Round]])</f>
        <v>3</v>
      </c>
      <c r="Q116" t="str">
        <f t="shared" si="1"/>
        <v>2012 Minnesota Majestic</v>
      </c>
      <c r="R116">
        <f>SUMIFS('Player 1 Rounds'!F:F,'Player 1 Rounds'!Q:Q,Q116,'Player 1 Rounds'!E:E,E116)</f>
        <v>0</v>
      </c>
      <c r="S116">
        <f>IF(AND(Player_2[[#This Row],[Opponent Score]]&gt;0,Player_2[[#This Row],[Opponent Score]]&gt;Player_2[[#This Row],[Score]],K:K=TRUE())=TRUE(),1,0)</f>
        <v>0</v>
      </c>
    </row>
    <row r="117" spans="1:19" x14ac:dyDescent="0.25">
      <c r="A117" t="s">
        <v>106</v>
      </c>
      <c r="B117" t="s">
        <v>13</v>
      </c>
      <c r="C117" t="s">
        <v>107</v>
      </c>
      <c r="D117" t="s">
        <v>17</v>
      </c>
      <c r="E117">
        <v>1</v>
      </c>
      <c r="F117">
        <v>62</v>
      </c>
      <c r="G117">
        <v>1031</v>
      </c>
      <c r="H117" t="s">
        <v>11</v>
      </c>
      <c r="I117" t="s">
        <v>11</v>
      </c>
      <c r="J117" t="b">
        <f>IF(COUNTIFS('Player 1 Rounds'!A:A,Player_2[[#This Row],[Tournament]],'Player 1 Rounds'!C:C,Player_2[[#This Row],[Date]])&gt;0,TRUE(),FALSE())</f>
        <v>1</v>
      </c>
      <c r="K117" t="b">
        <f>IF(COUNTIFS('Player 1 Rounds'!A:A,Player_2[[#This Row],[Tournament]],'Player 1 Rounds'!C:C,Player_2[[#This Row],[Date]],'Player 1 Rounds'!D:D,Player_2[[#This Row],[Division]])&gt;0,TRUE(),FALSE())</f>
        <v>1</v>
      </c>
      <c r="L117" t="str">
        <f>RIGHT(Player_2[[#This Row],[Date]],4)</f>
        <v>2013</v>
      </c>
      <c r="M117" t="str">
        <f>LEFT(Player_2[[#This Row],[Date]],FIND("-",Player_2[[#This Row],[Date]],1)-1)</f>
        <v>2</v>
      </c>
      <c r="N117" t="str">
        <f>MID(Player_2[[#This Row],[Date]],FIND("-",Player_2[[#This Row],[Date]],1)+1,3)</f>
        <v>Oct</v>
      </c>
      <c r="O117" s="5">
        <f>DATEVALUE(Player_2[[#This Row],[Month]]&amp;" "&amp;Player_2[[#This Row],[Day]]&amp;", "&amp;Player_2[[#This Row],[Year]])</f>
        <v>41549</v>
      </c>
      <c r="P117">
        <f>COUNTIFS(A:A,Player_2[[#This Row],[Tournament]],E:E,Player_2[[#This Row],[Round]])</f>
        <v>4</v>
      </c>
      <c r="Q117" t="str">
        <f t="shared" si="1"/>
        <v>2013 United States Disc Golf Championship - Open Flight</v>
      </c>
      <c r="R117">
        <f>SUMIFS('Player 1 Rounds'!F:F,'Player 1 Rounds'!Q:Q,Q117,'Player 1 Rounds'!E:E,E117)</f>
        <v>62</v>
      </c>
      <c r="S117">
        <f>IF(AND(Player_2[[#This Row],[Opponent Score]]&gt;0,Player_2[[#This Row],[Opponent Score]]&gt;Player_2[[#This Row],[Score]],K:K=TRUE())=TRUE(),1,0)</f>
        <v>0</v>
      </c>
    </row>
    <row r="118" spans="1:19" x14ac:dyDescent="0.25">
      <c r="A118" t="s">
        <v>370</v>
      </c>
      <c r="B118" t="s">
        <v>164</v>
      </c>
      <c r="C118" t="s">
        <v>371</v>
      </c>
      <c r="D118" t="s">
        <v>17</v>
      </c>
      <c r="E118">
        <v>1</v>
      </c>
      <c r="F118">
        <v>51</v>
      </c>
      <c r="G118">
        <v>1020</v>
      </c>
      <c r="H118" t="s">
        <v>11</v>
      </c>
      <c r="I118" t="s">
        <v>11</v>
      </c>
      <c r="J118" t="b">
        <f>IF(COUNTIFS('Player 1 Rounds'!A:A,Player_2[[#This Row],[Tournament]],'Player 1 Rounds'!C:C,Player_2[[#This Row],[Date]])&gt;0,TRUE(),FALSE())</f>
        <v>0</v>
      </c>
      <c r="K118" t="b">
        <f>IF(COUNTIFS('Player 1 Rounds'!A:A,Player_2[[#This Row],[Tournament]],'Player 1 Rounds'!C:C,Player_2[[#This Row],[Date]],'Player 1 Rounds'!D:D,Player_2[[#This Row],[Division]])&gt;0,TRUE(),FALSE())</f>
        <v>0</v>
      </c>
      <c r="L118" t="str">
        <f>RIGHT(Player_2[[#This Row],[Date]],4)</f>
        <v>2013</v>
      </c>
      <c r="M118" t="str">
        <f>LEFT(Player_2[[#This Row],[Date]],FIND("-",Player_2[[#This Row],[Date]],1)-1)</f>
        <v>12</v>
      </c>
      <c r="N118" t="str">
        <f>MID(Player_2[[#This Row],[Date]],FIND("-",Player_2[[#This Row],[Date]],1)+1,3)</f>
        <v>Oct</v>
      </c>
      <c r="O118" s="5">
        <f>DATEVALUE(Player_2[[#This Row],[Month]]&amp;" "&amp;Player_2[[#This Row],[Day]]&amp;", "&amp;Player_2[[#This Row],[Year]])</f>
        <v>41559</v>
      </c>
      <c r="P118">
        <f>COUNTIFS(A:A,Player_2[[#This Row],[Tournament]],E:E,Player_2[[#This Row],[Round]])</f>
        <v>1</v>
      </c>
      <c r="Q118" t="str">
        <f t="shared" si="1"/>
        <v>2013 South Florida Open</v>
      </c>
      <c r="R118">
        <f>SUMIFS('Player 1 Rounds'!F:F,'Player 1 Rounds'!Q:Q,Q118,'Player 1 Rounds'!E:E,E118)</f>
        <v>0</v>
      </c>
      <c r="S118">
        <f>IF(AND(Player_2[[#This Row],[Opponent Score]]&gt;0,Player_2[[#This Row],[Opponent Score]]&gt;Player_2[[#This Row],[Score]],K:K=TRUE())=TRUE(),1,0)</f>
        <v>0</v>
      </c>
    </row>
    <row r="119" spans="1:19" x14ac:dyDescent="0.25">
      <c r="A119" t="s">
        <v>157</v>
      </c>
      <c r="B119" t="s">
        <v>58</v>
      </c>
      <c r="C119" t="s">
        <v>158</v>
      </c>
      <c r="D119" t="s">
        <v>17</v>
      </c>
      <c r="E119">
        <v>1</v>
      </c>
      <c r="F119">
        <v>49</v>
      </c>
      <c r="G119">
        <v>1066</v>
      </c>
      <c r="H119" t="s">
        <v>11</v>
      </c>
      <c r="I119" t="s">
        <v>11</v>
      </c>
      <c r="J119" t="b">
        <f>IF(COUNTIFS('Player 1 Rounds'!A:A,Player_2[[#This Row],[Tournament]],'Player 1 Rounds'!C:C,Player_2[[#This Row],[Date]])&gt;0,TRUE(),FALSE())</f>
        <v>1</v>
      </c>
      <c r="K119" t="b">
        <f>IF(COUNTIFS('Player 1 Rounds'!A:A,Player_2[[#This Row],[Tournament]],'Player 1 Rounds'!C:C,Player_2[[#This Row],[Date]],'Player 1 Rounds'!D:D,Player_2[[#This Row],[Division]])&gt;0,TRUE(),FALSE())</f>
        <v>1</v>
      </c>
      <c r="L119" t="str">
        <f>RIGHT(Player_2[[#This Row],[Date]],4)</f>
        <v>2015</v>
      </c>
      <c r="M119" t="str">
        <f>LEFT(Player_2[[#This Row],[Date]],FIND("-",Player_2[[#This Row],[Date]],1)-1)</f>
        <v>30</v>
      </c>
      <c r="N119" t="str">
        <f>MID(Player_2[[#This Row],[Date]],FIND("-",Player_2[[#This Row],[Date]],1)+1,3)</f>
        <v>Apr</v>
      </c>
      <c r="O119" s="5">
        <f>DATEVALUE(Player_2[[#This Row],[Month]]&amp;" "&amp;Player_2[[#This Row],[Day]]&amp;", "&amp;Player_2[[#This Row],[Year]])</f>
        <v>42124</v>
      </c>
      <c r="P119">
        <f>COUNTIFS(A:A,Player_2[[#This Row],[Tournament]],E:E,Player_2[[#This Row],[Round]])</f>
        <v>3</v>
      </c>
      <c r="Q119" t="str">
        <f t="shared" si="1"/>
        <v>2015 Dynamic Discs Glass Blown Open sponsored by Latitude 64</v>
      </c>
      <c r="R119">
        <f>SUMIFS('Player 1 Rounds'!F:F,'Player 1 Rounds'!Q:Q,Q119,'Player 1 Rounds'!E:E,E119)</f>
        <v>54</v>
      </c>
      <c r="S119">
        <f>IF(AND(Player_2[[#This Row],[Opponent Score]]&gt;0,Player_2[[#This Row],[Opponent Score]]&gt;Player_2[[#This Row],[Score]],K:K=TRUE())=TRUE(),1,0)</f>
        <v>1</v>
      </c>
    </row>
    <row r="120" spans="1:19" x14ac:dyDescent="0.25">
      <c r="A120" t="s">
        <v>368</v>
      </c>
      <c r="B120" t="s">
        <v>9</v>
      </c>
      <c r="C120" t="s">
        <v>369</v>
      </c>
      <c r="D120" t="s">
        <v>17</v>
      </c>
      <c r="E120">
        <v>1</v>
      </c>
      <c r="F120">
        <v>44</v>
      </c>
      <c r="G120">
        <v>1051</v>
      </c>
      <c r="H120" t="s">
        <v>11</v>
      </c>
      <c r="I120" t="s">
        <v>11</v>
      </c>
      <c r="J120" t="b">
        <f>IF(COUNTIFS('Player 1 Rounds'!A:A,Player_2[[#This Row],[Tournament]],'Player 1 Rounds'!C:C,Player_2[[#This Row],[Date]])&gt;0,TRUE(),FALSE())</f>
        <v>0</v>
      </c>
      <c r="K120" t="b">
        <f>IF(COUNTIFS('Player 1 Rounds'!A:A,Player_2[[#This Row],[Tournament]],'Player 1 Rounds'!C:C,Player_2[[#This Row],[Date]],'Player 1 Rounds'!D:D,Player_2[[#This Row],[Division]])&gt;0,TRUE(),FALSE())</f>
        <v>0</v>
      </c>
      <c r="L120" t="str">
        <f>RIGHT(Player_2[[#This Row],[Date]],4)</f>
        <v>2015</v>
      </c>
      <c r="M120" t="str">
        <f>LEFT(Player_2[[#This Row],[Date]],FIND("-",Player_2[[#This Row],[Date]],1)-1)</f>
        <v>9</v>
      </c>
      <c r="N120" t="str">
        <f>MID(Player_2[[#This Row],[Date]],FIND("-",Player_2[[#This Row],[Date]],1)+1,3)</f>
        <v>May</v>
      </c>
      <c r="O120" s="5">
        <f>DATEVALUE(Player_2[[#This Row],[Month]]&amp;" "&amp;Player_2[[#This Row],[Day]]&amp;", "&amp;Player_2[[#This Row],[Year]])</f>
        <v>42133</v>
      </c>
      <c r="P120">
        <f>COUNTIFS(A:A,Player_2[[#This Row],[Tournament]],E:E,Player_2[[#This Row],[Round]])</f>
        <v>1</v>
      </c>
      <c r="Q120" t="str">
        <f t="shared" si="1"/>
        <v>2015 The West Coast Disc Golf Championships presented by Innova Champion Discs</v>
      </c>
      <c r="R120">
        <f>SUMIFS('Player 1 Rounds'!F:F,'Player 1 Rounds'!Q:Q,Q120,'Player 1 Rounds'!E:E,E120)</f>
        <v>0</v>
      </c>
      <c r="S120">
        <f>IF(AND(Player_2[[#This Row],[Opponent Score]]&gt;0,Player_2[[#This Row],[Opponent Score]]&gt;Player_2[[#This Row],[Score]],K:K=TRUE())=TRUE(),1,0)</f>
        <v>0</v>
      </c>
    </row>
    <row r="121" spans="1:19" x14ac:dyDescent="0.25">
      <c r="A121" t="s">
        <v>372</v>
      </c>
      <c r="B121" t="s">
        <v>373</v>
      </c>
      <c r="C121" t="s">
        <v>374</v>
      </c>
      <c r="D121" t="s">
        <v>17</v>
      </c>
      <c r="E121">
        <v>1</v>
      </c>
      <c r="F121">
        <v>61</v>
      </c>
      <c r="G121">
        <v>1035</v>
      </c>
      <c r="H121" t="s">
        <v>11</v>
      </c>
      <c r="I121" t="s">
        <v>11</v>
      </c>
      <c r="J121" t="b">
        <f>IF(COUNTIFS('Player 1 Rounds'!A:A,Player_2[[#This Row],[Tournament]],'Player 1 Rounds'!C:C,Player_2[[#This Row],[Date]])&gt;0,TRUE(),FALSE())</f>
        <v>1</v>
      </c>
      <c r="K121" t="b">
        <f>IF(COUNTIFS('Player 1 Rounds'!A:A,Player_2[[#This Row],[Tournament]],'Player 1 Rounds'!C:C,Player_2[[#This Row],[Date]],'Player 1 Rounds'!D:D,Player_2[[#This Row],[Division]])&gt;0,TRUE(),FALSE())</f>
        <v>1</v>
      </c>
      <c r="L121" t="str">
        <f>RIGHT(Player_2[[#This Row],[Date]],4)</f>
        <v>2015</v>
      </c>
      <c r="M121" t="str">
        <f>LEFT(Player_2[[#This Row],[Date]],FIND("-",Player_2[[#This Row],[Date]],1)-1)</f>
        <v>22</v>
      </c>
      <c r="N121" t="str">
        <f>MID(Player_2[[#This Row],[Date]],FIND("-",Player_2[[#This Row],[Date]],1)+1,3)</f>
        <v>May</v>
      </c>
      <c r="O121" s="5">
        <f>DATEVALUE(Player_2[[#This Row],[Month]]&amp;" "&amp;Player_2[[#This Row],[Day]]&amp;", "&amp;Player_2[[#This Row],[Year]])</f>
        <v>42146</v>
      </c>
      <c r="P121">
        <f>COUNTIFS(A:A,Player_2[[#This Row],[Tournament]],E:E,Player_2[[#This Row],[Round]])</f>
        <v>1</v>
      </c>
      <c r="Q121" t="str">
        <f t="shared" si="1"/>
        <v>2015 St. Jude Disc Golf Charity Invitational</v>
      </c>
      <c r="R121">
        <f>SUMIFS('Player 1 Rounds'!F:F,'Player 1 Rounds'!Q:Q,Q121,'Player 1 Rounds'!E:E,E121)</f>
        <v>66</v>
      </c>
      <c r="S121">
        <f>IF(AND(Player_2[[#This Row],[Opponent Score]]&gt;0,Player_2[[#This Row],[Opponent Score]]&gt;Player_2[[#This Row],[Score]],K:K=TRUE())=TRUE(),1,0)</f>
        <v>1</v>
      </c>
    </row>
    <row r="122" spans="1:19" x14ac:dyDescent="0.25">
      <c r="A122" t="s">
        <v>160</v>
      </c>
      <c r="B122" t="s">
        <v>58</v>
      </c>
      <c r="C122" t="s">
        <v>161</v>
      </c>
      <c r="D122" t="s">
        <v>17</v>
      </c>
      <c r="E122">
        <v>1</v>
      </c>
      <c r="F122">
        <v>63</v>
      </c>
      <c r="G122">
        <v>1062</v>
      </c>
      <c r="H122" t="s">
        <v>11</v>
      </c>
      <c r="I122" t="s">
        <v>11</v>
      </c>
      <c r="J122" t="b">
        <f>IF(COUNTIFS('Player 1 Rounds'!A:A,Player_2[[#This Row],[Tournament]],'Player 1 Rounds'!C:C,Player_2[[#This Row],[Date]])&gt;0,TRUE(),FALSE())</f>
        <v>1</v>
      </c>
      <c r="K122" t="b">
        <f>IF(COUNTIFS('Player 1 Rounds'!A:A,Player_2[[#This Row],[Tournament]],'Player 1 Rounds'!C:C,Player_2[[#This Row],[Date]],'Player 1 Rounds'!D:D,Player_2[[#This Row],[Division]])&gt;0,TRUE(),FALSE())</f>
        <v>1</v>
      </c>
      <c r="L122" t="str">
        <f>RIGHT(Player_2[[#This Row],[Date]],4)</f>
        <v>2015</v>
      </c>
      <c r="M122" t="str">
        <f>LEFT(Player_2[[#This Row],[Date]],FIND("-",Player_2[[#This Row],[Date]],1)-1)</f>
        <v>15</v>
      </c>
      <c r="N122" t="str">
        <f>MID(Player_2[[#This Row],[Date]],FIND("-",Player_2[[#This Row],[Date]],1)+1,3)</f>
        <v>May</v>
      </c>
      <c r="O122" s="5">
        <f>DATEVALUE(Player_2[[#This Row],[Month]]&amp;" "&amp;Player_2[[#This Row],[Day]]&amp;", "&amp;Player_2[[#This Row],[Year]])</f>
        <v>42139</v>
      </c>
      <c r="P122">
        <f>COUNTIFS(A:A,Player_2[[#This Row],[Tournament]],E:E,Player_2[[#This Row],[Round]])</f>
        <v>1</v>
      </c>
      <c r="Q122" t="str">
        <f t="shared" si="1"/>
        <v>2015 30th Annual "Steady" Ed Memorial Masters Cup - Presented by DGA (Pro)</v>
      </c>
      <c r="R122">
        <f>SUMIFS('Player 1 Rounds'!F:F,'Player 1 Rounds'!Q:Q,Q122,'Player 1 Rounds'!E:E,E122)</f>
        <v>68</v>
      </c>
      <c r="S122">
        <f>IF(AND(Player_2[[#This Row],[Opponent Score]]&gt;0,Player_2[[#This Row],[Opponent Score]]&gt;Player_2[[#This Row],[Score]],K:K=TRUE())=TRUE(),1,0)</f>
        <v>1</v>
      </c>
    </row>
    <row r="123" spans="1:19" x14ac:dyDescent="0.25">
      <c r="A123" t="s">
        <v>375</v>
      </c>
      <c r="B123" t="s">
        <v>14</v>
      </c>
      <c r="C123" t="s">
        <v>376</v>
      </c>
      <c r="D123" t="s">
        <v>17</v>
      </c>
      <c r="E123">
        <v>1</v>
      </c>
      <c r="F123">
        <v>51</v>
      </c>
      <c r="G123">
        <v>1045</v>
      </c>
      <c r="H123" t="s">
        <v>11</v>
      </c>
      <c r="I123" t="s">
        <v>11</v>
      </c>
      <c r="J123" t="b">
        <f>IF(COUNTIFS('Player 1 Rounds'!A:A,Player_2[[#This Row],[Tournament]],'Player 1 Rounds'!C:C,Player_2[[#This Row],[Date]])&gt;0,TRUE(),FALSE())</f>
        <v>0</v>
      </c>
      <c r="K123" t="b">
        <f>IF(COUNTIFS('Player 1 Rounds'!A:A,Player_2[[#This Row],[Tournament]],'Player 1 Rounds'!C:C,Player_2[[#This Row],[Date]],'Player 1 Rounds'!D:D,Player_2[[#This Row],[Division]])&gt;0,TRUE(),FALSE())</f>
        <v>0</v>
      </c>
      <c r="L123" t="str">
        <f>RIGHT(Player_2[[#This Row],[Date]],4)</f>
        <v>2013</v>
      </c>
      <c r="M123" t="str">
        <f>LEFT(Player_2[[#This Row],[Date]],FIND("-",Player_2[[#This Row],[Date]],1)-1)</f>
        <v>14</v>
      </c>
      <c r="N123" t="str">
        <f>MID(Player_2[[#This Row],[Date]],FIND("-",Player_2[[#This Row],[Date]],1)+1,3)</f>
        <v>Sep</v>
      </c>
      <c r="O123" s="5">
        <f>DATEVALUE(Player_2[[#This Row],[Month]]&amp;" "&amp;Player_2[[#This Row],[Day]]&amp;", "&amp;Player_2[[#This Row],[Year]])</f>
        <v>41531</v>
      </c>
      <c r="P123">
        <f>COUNTIFS(A:A,Player_2[[#This Row],[Tournament]],E:E,Player_2[[#This Row],[Round]])</f>
        <v>1</v>
      </c>
      <c r="Q123" t="str">
        <f t="shared" si="1"/>
        <v>2013 The San Diego Open</v>
      </c>
      <c r="R123">
        <f>SUMIFS('Player 1 Rounds'!F:F,'Player 1 Rounds'!Q:Q,Q123,'Player 1 Rounds'!E:E,E123)</f>
        <v>0</v>
      </c>
      <c r="S123">
        <f>IF(AND(Player_2[[#This Row],[Opponent Score]]&gt;0,Player_2[[#This Row],[Opponent Score]]&gt;Player_2[[#This Row],[Score]],K:K=TRUE())=TRUE(),1,0)</f>
        <v>0</v>
      </c>
    </row>
    <row r="124" spans="1:19" x14ac:dyDescent="0.25">
      <c r="A124" t="s">
        <v>87</v>
      </c>
      <c r="B124" t="s">
        <v>14</v>
      </c>
      <c r="C124" t="s">
        <v>88</v>
      </c>
      <c r="D124" t="s">
        <v>17</v>
      </c>
      <c r="E124">
        <v>1</v>
      </c>
      <c r="F124">
        <v>57</v>
      </c>
      <c r="G124">
        <v>1048</v>
      </c>
      <c r="H124" t="s">
        <v>11</v>
      </c>
      <c r="I124" t="s">
        <v>11</v>
      </c>
      <c r="J124" t="b">
        <f>IF(COUNTIFS('Player 1 Rounds'!A:A,Player_2[[#This Row],[Tournament]],'Player 1 Rounds'!C:C,Player_2[[#This Row],[Date]])&gt;0,TRUE(),FALSE())</f>
        <v>0</v>
      </c>
      <c r="K124" t="b">
        <f>IF(COUNTIFS('Player 1 Rounds'!A:A,Player_2[[#This Row],[Tournament]],'Player 1 Rounds'!C:C,Player_2[[#This Row],[Date]],'Player 1 Rounds'!D:D,Player_2[[#This Row],[Division]])&gt;0,TRUE(),FALSE())</f>
        <v>0</v>
      </c>
      <c r="L124" t="str">
        <f>RIGHT(Player_2[[#This Row],[Date]],4)</f>
        <v>2013</v>
      </c>
      <c r="M124" t="str">
        <f>LEFT(Player_2[[#This Row],[Date]],FIND("-",Player_2[[#This Row],[Date]],1)-1)</f>
        <v>9</v>
      </c>
      <c r="N124" t="str">
        <f>MID(Player_2[[#This Row],[Date]],FIND("-",Player_2[[#This Row],[Date]],1)+1,3)</f>
        <v>Nov</v>
      </c>
      <c r="O124" s="5">
        <f>DATEVALUE(Player_2[[#This Row],[Month]]&amp;" "&amp;Player_2[[#This Row],[Day]]&amp;", "&amp;Player_2[[#This Row],[Year]])</f>
        <v>41587</v>
      </c>
      <c r="P124">
        <f>COUNTIFS(A:A,Player_2[[#This Row],[Tournament]],E:E,Player_2[[#This Row],[Round]])</f>
        <v>1</v>
      </c>
      <c r="Q124" t="str">
        <f t="shared" si="1"/>
        <v>2013 Coachman Classic Pros</v>
      </c>
      <c r="R124">
        <f>SUMIFS('Player 1 Rounds'!F:F,'Player 1 Rounds'!Q:Q,Q124,'Player 1 Rounds'!E:E,E124)</f>
        <v>0</v>
      </c>
      <c r="S124">
        <f>IF(AND(Player_2[[#This Row],[Opponent Score]]&gt;0,Player_2[[#This Row],[Opponent Score]]&gt;Player_2[[#This Row],[Score]],K:K=TRUE())=TRUE(),1,0)</f>
        <v>0</v>
      </c>
    </row>
    <row r="125" spans="1:19" x14ac:dyDescent="0.25">
      <c r="A125" t="s">
        <v>377</v>
      </c>
      <c r="B125" t="s">
        <v>9</v>
      </c>
      <c r="C125" t="s">
        <v>378</v>
      </c>
      <c r="D125" t="s">
        <v>17</v>
      </c>
      <c r="E125">
        <v>1</v>
      </c>
      <c r="F125">
        <v>55</v>
      </c>
      <c r="G125">
        <v>1056</v>
      </c>
      <c r="H125" t="s">
        <v>11</v>
      </c>
      <c r="I125" t="s">
        <v>11</v>
      </c>
      <c r="J125" t="b">
        <f>IF(COUNTIFS('Player 1 Rounds'!A:A,Player_2[[#This Row],[Tournament]],'Player 1 Rounds'!C:C,Player_2[[#This Row],[Date]])&gt;0,TRUE(),FALSE())</f>
        <v>0</v>
      </c>
      <c r="K125" t="b">
        <f>IF(COUNTIFS('Player 1 Rounds'!A:A,Player_2[[#This Row],[Tournament]],'Player 1 Rounds'!C:C,Player_2[[#This Row],[Date]],'Player 1 Rounds'!D:D,Player_2[[#This Row],[Division]])&gt;0,TRUE(),FALSE())</f>
        <v>0</v>
      </c>
      <c r="L125" t="str">
        <f>RIGHT(Player_2[[#This Row],[Date]],4)</f>
        <v>2015</v>
      </c>
      <c r="M125" t="str">
        <f>LEFT(Player_2[[#This Row],[Date]],FIND("-",Player_2[[#This Row],[Date]],1)-1)</f>
        <v>28</v>
      </c>
      <c r="N125" t="str">
        <f>MID(Player_2[[#This Row],[Date]],FIND("-",Player_2[[#This Row],[Date]],1)+1,3)</f>
        <v>Mar</v>
      </c>
      <c r="O125" s="5">
        <f>DATEVALUE(Player_2[[#This Row],[Month]]&amp;" "&amp;Player_2[[#This Row],[Day]]&amp;", "&amp;Player_2[[#This Row],[Year]])</f>
        <v>42091</v>
      </c>
      <c r="P125">
        <f>COUNTIFS(A:A,Player_2[[#This Row],[Tournament]],E:E,Player_2[[#This Row],[Round]])</f>
        <v>1</v>
      </c>
      <c r="Q125" t="str">
        <f t="shared" si="1"/>
        <v>2015 Texas State Disc Golf Championship - 20th Annual</v>
      </c>
      <c r="R125">
        <f>SUMIFS('Player 1 Rounds'!F:F,'Player 1 Rounds'!Q:Q,Q125,'Player 1 Rounds'!E:E,E125)</f>
        <v>0</v>
      </c>
      <c r="S125">
        <f>IF(AND(Player_2[[#This Row],[Opponent Score]]&gt;0,Player_2[[#This Row],[Opponent Score]]&gt;Player_2[[#This Row],[Score]],K:K=TRUE())=TRUE(),1,0)</f>
        <v>0</v>
      </c>
    </row>
    <row r="126" spans="1:19" x14ac:dyDescent="0.25">
      <c r="A126" t="s">
        <v>379</v>
      </c>
      <c r="B126" t="s">
        <v>9</v>
      </c>
      <c r="C126" t="s">
        <v>380</v>
      </c>
      <c r="D126" t="s">
        <v>17</v>
      </c>
      <c r="E126">
        <v>1</v>
      </c>
      <c r="F126">
        <v>47</v>
      </c>
      <c r="G126">
        <v>1075</v>
      </c>
      <c r="H126" t="s">
        <v>11</v>
      </c>
      <c r="I126" t="s">
        <v>11</v>
      </c>
      <c r="J126" t="b">
        <f>IF(COUNTIFS('Player 1 Rounds'!A:A,Player_2[[#This Row],[Tournament]],'Player 1 Rounds'!C:C,Player_2[[#This Row],[Date]])&gt;0,TRUE(),FALSE())</f>
        <v>0</v>
      </c>
      <c r="K126" t="b">
        <f>IF(COUNTIFS('Player 1 Rounds'!A:A,Player_2[[#This Row],[Tournament]],'Player 1 Rounds'!C:C,Player_2[[#This Row],[Date]],'Player 1 Rounds'!D:D,Player_2[[#This Row],[Division]])&gt;0,TRUE(),FALSE())</f>
        <v>0</v>
      </c>
      <c r="L126" t="str">
        <f>RIGHT(Player_2[[#This Row],[Date]],4)</f>
        <v>2013</v>
      </c>
      <c r="M126" t="str">
        <f>LEFT(Player_2[[#This Row],[Date]],FIND("-",Player_2[[#This Row],[Date]],1)-1)</f>
        <v>7</v>
      </c>
      <c r="N126" t="str">
        <f>MID(Player_2[[#This Row],[Date]],FIND("-",Player_2[[#This Row],[Date]],1)+1,3)</f>
        <v>Dec</v>
      </c>
      <c r="O126" s="5">
        <f>DATEVALUE(Player_2[[#This Row],[Month]]&amp;" "&amp;Player_2[[#This Row],[Day]]&amp;", "&amp;Player_2[[#This Row],[Year]])</f>
        <v>41615</v>
      </c>
      <c r="P126">
        <f>COUNTIFS(A:A,Player_2[[#This Row],[Tournament]],E:E,Player_2[[#This Row],[Round]])</f>
        <v>1</v>
      </c>
      <c r="Q126" t="str">
        <f t="shared" si="1"/>
        <v>2013 Charleston Classic Presented by Innova</v>
      </c>
      <c r="R126">
        <f>SUMIFS('Player 1 Rounds'!F:F,'Player 1 Rounds'!Q:Q,Q126,'Player 1 Rounds'!E:E,E126)</f>
        <v>0</v>
      </c>
      <c r="S126">
        <f>IF(AND(Player_2[[#This Row],[Opponent Score]]&gt;0,Player_2[[#This Row],[Opponent Score]]&gt;Player_2[[#This Row],[Score]],K:K=TRUE())=TRUE(),1,0)</f>
        <v>0</v>
      </c>
    </row>
    <row r="127" spans="1:19" x14ac:dyDescent="0.25">
      <c r="A127" t="s">
        <v>381</v>
      </c>
      <c r="B127" t="s">
        <v>9</v>
      </c>
      <c r="C127" t="s">
        <v>382</v>
      </c>
      <c r="D127" t="s">
        <v>17</v>
      </c>
      <c r="E127">
        <v>1</v>
      </c>
      <c r="F127">
        <v>50</v>
      </c>
      <c r="G127">
        <v>1028</v>
      </c>
      <c r="H127" t="s">
        <v>11</v>
      </c>
      <c r="I127" t="s">
        <v>11</v>
      </c>
      <c r="J127" t="b">
        <f>IF(COUNTIFS('Player 1 Rounds'!A:A,Player_2[[#This Row],[Tournament]],'Player 1 Rounds'!C:C,Player_2[[#This Row],[Date]])&gt;0,TRUE(),FALSE())</f>
        <v>0</v>
      </c>
      <c r="K127" t="b">
        <f>IF(COUNTIFS('Player 1 Rounds'!A:A,Player_2[[#This Row],[Tournament]],'Player 1 Rounds'!C:C,Player_2[[#This Row],[Date]],'Player 1 Rounds'!D:D,Player_2[[#This Row],[Division]])&gt;0,TRUE(),FALSE())</f>
        <v>0</v>
      </c>
      <c r="L127" t="str">
        <f>RIGHT(Player_2[[#This Row],[Date]],4)</f>
        <v>2013</v>
      </c>
      <c r="M127" t="str">
        <f>LEFT(Player_2[[#This Row],[Date]],FIND("-",Player_2[[#This Row],[Date]],1)-1)</f>
        <v>2</v>
      </c>
      <c r="N127" t="str">
        <f>MID(Player_2[[#This Row],[Date]],FIND("-",Player_2[[#This Row],[Date]],1)+1,3)</f>
        <v>Nov</v>
      </c>
      <c r="O127" s="5">
        <f>DATEVALUE(Player_2[[#This Row],[Month]]&amp;" "&amp;Player_2[[#This Row],[Day]]&amp;", "&amp;Player_2[[#This Row],[Year]])</f>
        <v>41580</v>
      </c>
      <c r="P127">
        <f>COUNTIFS(A:A,Player_2[[#This Row],[Tournament]],E:E,Player_2[[#This Row],[Round]])</f>
        <v>1</v>
      </c>
      <c r="Q127" t="str">
        <f t="shared" si="1"/>
        <v>2013 23rd Veterans Park Open</v>
      </c>
      <c r="R127">
        <f>SUMIFS('Player 1 Rounds'!F:F,'Player 1 Rounds'!Q:Q,Q127,'Player 1 Rounds'!E:E,E127)</f>
        <v>0</v>
      </c>
      <c r="S127">
        <f>IF(AND(Player_2[[#This Row],[Opponent Score]]&gt;0,Player_2[[#This Row],[Opponent Score]]&gt;Player_2[[#This Row],[Score]],K:K=TRUE())=TRUE(),1,0)</f>
        <v>0</v>
      </c>
    </row>
    <row r="128" spans="1:19" x14ac:dyDescent="0.25">
      <c r="A128" t="s">
        <v>385</v>
      </c>
      <c r="B128" t="s">
        <v>9</v>
      </c>
      <c r="C128" t="s">
        <v>386</v>
      </c>
      <c r="D128" t="s">
        <v>17</v>
      </c>
      <c r="E128">
        <v>1</v>
      </c>
      <c r="F128">
        <v>45</v>
      </c>
      <c r="G128">
        <v>1054</v>
      </c>
      <c r="H128" t="s">
        <v>11</v>
      </c>
      <c r="I128" t="s">
        <v>11</v>
      </c>
      <c r="J128" t="b">
        <f>IF(COUNTIFS('Player 1 Rounds'!A:A,Player_2[[#This Row],[Tournament]],'Player 1 Rounds'!C:C,Player_2[[#This Row],[Date]])&gt;0,TRUE(),FALSE())</f>
        <v>1</v>
      </c>
      <c r="K128" t="b">
        <f>IF(COUNTIFS('Player 1 Rounds'!A:A,Player_2[[#This Row],[Tournament]],'Player 1 Rounds'!C:C,Player_2[[#This Row],[Date]],'Player 1 Rounds'!D:D,Player_2[[#This Row],[Division]])&gt;0,TRUE(),FALSE())</f>
        <v>1</v>
      </c>
      <c r="L128" t="str">
        <f>RIGHT(Player_2[[#This Row],[Date]],4)</f>
        <v>2013</v>
      </c>
      <c r="M128" t="str">
        <f>LEFT(Player_2[[#This Row],[Date]],FIND("-",Player_2[[#This Row],[Date]],1)-1)</f>
        <v>26</v>
      </c>
      <c r="N128" t="str">
        <f>MID(Player_2[[#This Row],[Date]],FIND("-",Player_2[[#This Row],[Date]],1)+1,3)</f>
        <v>Oct</v>
      </c>
      <c r="O128" s="5">
        <f>DATEVALUE(Player_2[[#This Row],[Month]]&amp;" "&amp;Player_2[[#This Row],[Day]]&amp;", "&amp;Player_2[[#This Row],[Year]])</f>
        <v>41573</v>
      </c>
      <c r="P128">
        <f>COUNTIFS(A:A,Player_2[[#This Row],[Tournament]],E:E,Player_2[[#This Row],[Round]])</f>
        <v>1</v>
      </c>
      <c r="Q128" t="str">
        <f t="shared" si="1"/>
        <v>2013 Oklahoma Open - Presented by Dynamic Discs &amp; TDSA - Pro &amp; Adv</v>
      </c>
      <c r="R128">
        <f>SUMIFS('Player 1 Rounds'!F:F,'Player 1 Rounds'!Q:Q,Q128,'Player 1 Rounds'!E:E,E128)</f>
        <v>49</v>
      </c>
      <c r="S128">
        <f>IF(AND(Player_2[[#This Row],[Opponent Score]]&gt;0,Player_2[[#This Row],[Opponent Score]]&gt;Player_2[[#This Row],[Score]],K:K=TRUE())=TRUE(),1,0)</f>
        <v>1</v>
      </c>
    </row>
    <row r="129" spans="1:19" x14ac:dyDescent="0.25">
      <c r="A129" t="s">
        <v>383</v>
      </c>
      <c r="B129" t="s">
        <v>9</v>
      </c>
      <c r="C129" t="s">
        <v>384</v>
      </c>
      <c r="D129" t="s">
        <v>17</v>
      </c>
      <c r="E129">
        <v>1</v>
      </c>
      <c r="F129">
        <v>65</v>
      </c>
      <c r="G129">
        <v>1042</v>
      </c>
      <c r="H129" t="s">
        <v>11</v>
      </c>
      <c r="I129" t="s">
        <v>11</v>
      </c>
      <c r="J129" t="b">
        <f>IF(COUNTIFS('Player 1 Rounds'!A:A,Player_2[[#This Row],[Tournament]],'Player 1 Rounds'!C:C,Player_2[[#This Row],[Date]])&gt;0,TRUE(),FALSE())</f>
        <v>0</v>
      </c>
      <c r="K129" t="b">
        <f>IF(COUNTIFS('Player 1 Rounds'!A:A,Player_2[[#This Row],[Tournament]],'Player 1 Rounds'!C:C,Player_2[[#This Row],[Date]],'Player 1 Rounds'!D:D,Player_2[[#This Row],[Division]])&gt;0,TRUE(),FALSE())</f>
        <v>0</v>
      </c>
      <c r="L129" t="str">
        <f>RIGHT(Player_2[[#This Row],[Date]],4)</f>
        <v>2015</v>
      </c>
      <c r="M129" t="str">
        <f>LEFT(Player_2[[#This Row],[Date]],FIND("-",Player_2[[#This Row],[Date]],1)-1)</f>
        <v>24</v>
      </c>
      <c r="N129" t="str">
        <f>MID(Player_2[[#This Row],[Date]],FIND("-",Player_2[[#This Row],[Date]],1)+1,3)</f>
        <v>Apr</v>
      </c>
      <c r="O129" s="5">
        <f>DATEVALUE(Player_2[[#This Row],[Month]]&amp;" "&amp;Player_2[[#This Row],[Day]]&amp;", "&amp;Player_2[[#This Row],[Year]])</f>
        <v>42118</v>
      </c>
      <c r="P129">
        <f>COUNTIFS(A:A,Player_2[[#This Row],[Tournament]],E:E,Player_2[[#This Row],[Round]])</f>
        <v>1</v>
      </c>
      <c r="Q129" t="str">
        <f t="shared" si="1"/>
        <v>2015 Iron Lion Presents THE RUMBLE Sponsored by Latitude 64</v>
      </c>
      <c r="R129">
        <f>SUMIFS('Player 1 Rounds'!F:F,'Player 1 Rounds'!Q:Q,Q129,'Player 1 Rounds'!E:E,E129)</f>
        <v>0</v>
      </c>
      <c r="S129">
        <f>IF(AND(Player_2[[#This Row],[Opponent Score]]&gt;0,Player_2[[#This Row],[Opponent Score]]&gt;Player_2[[#This Row],[Score]],K:K=TRUE())=TRUE(),1,0)</f>
        <v>0</v>
      </c>
    </row>
    <row r="130" spans="1:19" x14ac:dyDescent="0.25">
      <c r="A130" t="s">
        <v>387</v>
      </c>
      <c r="B130" t="s">
        <v>9</v>
      </c>
      <c r="C130" t="s">
        <v>388</v>
      </c>
      <c r="D130" t="s">
        <v>17</v>
      </c>
      <c r="E130">
        <v>1</v>
      </c>
      <c r="F130">
        <v>53</v>
      </c>
      <c r="G130">
        <v>1059</v>
      </c>
      <c r="H130" t="s">
        <v>11</v>
      </c>
      <c r="I130" t="s">
        <v>11</v>
      </c>
      <c r="J130" t="b">
        <f>IF(COUNTIFS('Player 1 Rounds'!A:A,Player_2[[#This Row],[Tournament]],'Player 1 Rounds'!C:C,Player_2[[#This Row],[Date]])&gt;0,TRUE(),FALSE())</f>
        <v>1</v>
      </c>
      <c r="K130" t="b">
        <f>IF(COUNTIFS('Player 1 Rounds'!A:A,Player_2[[#This Row],[Tournament]],'Player 1 Rounds'!C:C,Player_2[[#This Row],[Date]],'Player 1 Rounds'!D:D,Player_2[[#This Row],[Division]])&gt;0,TRUE(),FALSE())</f>
        <v>1</v>
      </c>
      <c r="L130" t="str">
        <f>RIGHT(Player_2[[#This Row],[Date]],4)</f>
        <v>2015</v>
      </c>
      <c r="M130" t="str">
        <f>LEFT(Player_2[[#This Row],[Date]],FIND("-",Player_2[[#This Row],[Date]],1)-1)</f>
        <v>11</v>
      </c>
      <c r="N130" t="str">
        <f>MID(Player_2[[#This Row],[Date]],FIND("-",Player_2[[#This Row],[Date]],1)+1,3)</f>
        <v>Apr</v>
      </c>
      <c r="O130" s="5">
        <f>DATEVALUE(Player_2[[#This Row],[Month]]&amp;" "&amp;Player_2[[#This Row],[Day]]&amp;", "&amp;Player_2[[#This Row],[Year]])</f>
        <v>42105</v>
      </c>
      <c r="P130">
        <f>COUNTIFS(A:A,Player_2[[#This Row],[Tournament]],E:E,Player_2[[#This Row],[Round]])</f>
        <v>1</v>
      </c>
      <c r="Q130" t="str">
        <f t="shared" ref="Q130:Q193" si="2">IF(ISERROR(FIND(L130,A130,1))=TRUE(),L130&amp;" "&amp;A130,A130)</f>
        <v>2015 Hyzerbomb Discs presents The Nick Hyde Memorial</v>
      </c>
      <c r="R130">
        <f>SUMIFS('Player 1 Rounds'!F:F,'Player 1 Rounds'!Q:Q,Q130,'Player 1 Rounds'!E:E,E130)</f>
        <v>56</v>
      </c>
      <c r="S130">
        <f>IF(AND(Player_2[[#This Row],[Opponent Score]]&gt;0,Player_2[[#This Row],[Opponent Score]]&gt;Player_2[[#This Row],[Score]],K:K=TRUE())=TRUE(),1,0)</f>
        <v>1</v>
      </c>
    </row>
    <row r="131" spans="1:19" x14ac:dyDescent="0.25">
      <c r="A131" t="s">
        <v>389</v>
      </c>
      <c r="B131" t="s">
        <v>58</v>
      </c>
      <c r="C131" t="s">
        <v>390</v>
      </c>
      <c r="D131" t="s">
        <v>17</v>
      </c>
      <c r="E131">
        <v>1</v>
      </c>
      <c r="F131">
        <v>50</v>
      </c>
      <c r="G131">
        <v>1083</v>
      </c>
      <c r="H131" t="s">
        <v>11</v>
      </c>
      <c r="I131" t="s">
        <v>11</v>
      </c>
      <c r="J131" t="b">
        <f>IF(COUNTIFS('Player 1 Rounds'!A:A,Player_2[[#This Row],[Tournament]],'Player 1 Rounds'!C:C,Player_2[[#This Row],[Date]])&gt;0,TRUE(),FALSE())</f>
        <v>1</v>
      </c>
      <c r="K131" t="b">
        <f>IF(COUNTIFS('Player 1 Rounds'!A:A,Player_2[[#This Row],[Tournament]],'Player 1 Rounds'!C:C,Player_2[[#This Row],[Date]],'Player 1 Rounds'!D:D,Player_2[[#This Row],[Division]])&gt;0,TRUE(),FALSE())</f>
        <v>1</v>
      </c>
      <c r="L131" t="str">
        <f>RIGHT(Player_2[[#This Row],[Date]],4)</f>
        <v>2015</v>
      </c>
      <c r="M131" t="str">
        <f>LEFT(Player_2[[#This Row],[Date]],FIND("-",Player_2[[#This Row],[Date]],1)-1)</f>
        <v>25</v>
      </c>
      <c r="N131" t="str">
        <f>MID(Player_2[[#This Row],[Date]],FIND("-",Player_2[[#This Row],[Date]],1)+1,3)</f>
        <v>Jun</v>
      </c>
      <c r="O131" s="5">
        <f>DATEVALUE(Player_2[[#This Row],[Month]]&amp;" "&amp;Player_2[[#This Row],[Day]]&amp;", "&amp;Player_2[[#This Row],[Year]])</f>
        <v>42180</v>
      </c>
      <c r="P131">
        <f>COUNTIFS(A:A,Player_2[[#This Row],[Tournament]],E:E,Player_2[[#This Row],[Round]])</f>
        <v>2</v>
      </c>
      <c r="Q131" t="str">
        <f t="shared" si="2"/>
        <v>2015 Vibram presents the Maple Hill Open</v>
      </c>
      <c r="R131">
        <f>SUMIFS('Player 1 Rounds'!F:F,'Player 1 Rounds'!Q:Q,Q131,'Player 1 Rounds'!E:E,E131)</f>
        <v>51</v>
      </c>
      <c r="S131">
        <f>IF(AND(Player_2[[#This Row],[Opponent Score]]&gt;0,Player_2[[#This Row],[Opponent Score]]&gt;Player_2[[#This Row],[Score]],K:K=TRUE())=TRUE(),1,0)</f>
        <v>1</v>
      </c>
    </row>
    <row r="132" spans="1:19" x14ac:dyDescent="0.25">
      <c r="A132" t="s">
        <v>81</v>
      </c>
      <c r="B132" t="s">
        <v>58</v>
      </c>
      <c r="C132" t="s">
        <v>102</v>
      </c>
      <c r="D132" t="s">
        <v>17</v>
      </c>
      <c r="E132">
        <v>1</v>
      </c>
      <c r="F132">
        <v>52</v>
      </c>
      <c r="G132">
        <v>1057</v>
      </c>
      <c r="H132" t="s">
        <v>11</v>
      </c>
      <c r="I132" t="s">
        <v>11</v>
      </c>
      <c r="J132" t="b">
        <f>IF(COUNTIFS('Player 1 Rounds'!A:A,Player_2[[#This Row],[Tournament]],'Player 1 Rounds'!C:C,Player_2[[#This Row],[Date]])&gt;0,TRUE(),FALSE())</f>
        <v>1</v>
      </c>
      <c r="K132" t="b">
        <f>IF(COUNTIFS('Player 1 Rounds'!A:A,Player_2[[#This Row],[Tournament]],'Player 1 Rounds'!C:C,Player_2[[#This Row],[Date]],'Player 1 Rounds'!D:D,Player_2[[#This Row],[Division]])&gt;0,TRUE(),FALSE())</f>
        <v>1</v>
      </c>
      <c r="L132" t="str">
        <f>RIGHT(Player_2[[#This Row],[Date]],4)</f>
        <v>2013</v>
      </c>
      <c r="M132" t="str">
        <f>LEFT(Player_2[[#This Row],[Date]],FIND("-",Player_2[[#This Row],[Date]],1)-1)</f>
        <v>28</v>
      </c>
      <c r="N132" t="str">
        <f>MID(Player_2[[#This Row],[Date]],FIND("-",Player_2[[#This Row],[Date]],1)+1,3)</f>
        <v>Jun</v>
      </c>
      <c r="O132" s="5">
        <f>DATEVALUE(Player_2[[#This Row],[Month]]&amp;" "&amp;Player_2[[#This Row],[Day]]&amp;", "&amp;Player_2[[#This Row],[Year]])</f>
        <v>41453</v>
      </c>
      <c r="P132">
        <f>COUNTIFS(A:A,Player_2[[#This Row],[Tournament]],E:E,Player_2[[#This Row],[Round]])</f>
        <v>4</v>
      </c>
      <c r="Q132" t="str">
        <f t="shared" si="2"/>
        <v>2013 Beaver State Fling</v>
      </c>
      <c r="R132">
        <f>SUMIFS('Player 1 Rounds'!F:F,'Player 1 Rounds'!Q:Q,Q132,'Player 1 Rounds'!E:E,E132)</f>
        <v>51</v>
      </c>
      <c r="S132">
        <f>IF(AND(Player_2[[#This Row],[Opponent Score]]&gt;0,Player_2[[#This Row],[Opponent Score]]&gt;Player_2[[#This Row],[Score]],K:K=TRUE())=TRUE(),1,0)</f>
        <v>0</v>
      </c>
    </row>
    <row r="133" spans="1:19" x14ac:dyDescent="0.25">
      <c r="A133" t="s">
        <v>86</v>
      </c>
      <c r="B133" t="s">
        <v>13</v>
      </c>
      <c r="C133" t="s">
        <v>391</v>
      </c>
      <c r="D133" t="s">
        <v>17</v>
      </c>
      <c r="E133">
        <v>1</v>
      </c>
      <c r="F133">
        <v>57</v>
      </c>
      <c r="G133">
        <v>1056</v>
      </c>
      <c r="H133" t="s">
        <v>11</v>
      </c>
      <c r="I133" t="s">
        <v>11</v>
      </c>
      <c r="J133" t="b">
        <f>IF(COUNTIFS('Player 1 Rounds'!A:A,Player_2[[#This Row],[Tournament]],'Player 1 Rounds'!C:C,Player_2[[#This Row],[Date]])&gt;0,TRUE(),FALSE())</f>
        <v>1</v>
      </c>
      <c r="K133" t="b">
        <f>IF(COUNTIFS('Player 1 Rounds'!A:A,Player_2[[#This Row],[Tournament]],'Player 1 Rounds'!C:C,Player_2[[#This Row],[Date]],'Player 1 Rounds'!D:D,Player_2[[#This Row],[Division]])&gt;0,TRUE(),FALSE())</f>
        <v>1</v>
      </c>
      <c r="L133" t="str">
        <f>RIGHT(Player_2[[#This Row],[Date]],4)</f>
        <v>2013</v>
      </c>
      <c r="M133" t="str">
        <f>LEFT(Player_2[[#This Row],[Date]],FIND("-",Player_2[[#This Row],[Date]],1)-1)</f>
        <v>18</v>
      </c>
      <c r="N133" t="str">
        <f>MID(Player_2[[#This Row],[Date]],FIND("-",Player_2[[#This Row],[Date]],1)+1,3)</f>
        <v>Jul</v>
      </c>
      <c r="O133" s="5">
        <f>DATEVALUE(Player_2[[#This Row],[Month]]&amp;" "&amp;Player_2[[#This Row],[Day]]&amp;", "&amp;Player_2[[#This Row],[Year]])</f>
        <v>41473</v>
      </c>
      <c r="P133">
        <f>COUNTIFS(A:A,Player_2[[#This Row],[Tournament]],E:E,Player_2[[#This Row],[Round]])</f>
        <v>5</v>
      </c>
      <c r="Q133" t="str">
        <f t="shared" si="2"/>
        <v>2013 European Open</v>
      </c>
      <c r="R133">
        <f>SUMIFS('Player 1 Rounds'!F:F,'Player 1 Rounds'!Q:Q,Q133,'Player 1 Rounds'!E:E,E133)</f>
        <v>60</v>
      </c>
      <c r="S133">
        <f>IF(AND(Player_2[[#This Row],[Opponent Score]]&gt;0,Player_2[[#This Row],[Opponent Score]]&gt;Player_2[[#This Row],[Score]],K:K=TRUE())=TRUE(),1,0)</f>
        <v>1</v>
      </c>
    </row>
    <row r="134" spans="1:19" x14ac:dyDescent="0.25">
      <c r="A134" t="s">
        <v>397</v>
      </c>
      <c r="B134" t="s">
        <v>13</v>
      </c>
      <c r="C134" t="s">
        <v>398</v>
      </c>
      <c r="D134" t="s">
        <v>17</v>
      </c>
      <c r="E134">
        <v>1</v>
      </c>
      <c r="F134">
        <v>57</v>
      </c>
      <c r="G134">
        <v>1049</v>
      </c>
      <c r="H134" t="s">
        <v>11</v>
      </c>
      <c r="I134" t="s">
        <v>11</v>
      </c>
      <c r="J134" t="b">
        <f>IF(COUNTIFS('Player 1 Rounds'!A:A,Player_2[[#This Row],[Tournament]],'Player 1 Rounds'!C:C,Player_2[[#This Row],[Date]])&gt;0,TRUE(),FALSE())</f>
        <v>1</v>
      </c>
      <c r="K134" t="b">
        <f>IF(COUNTIFS('Player 1 Rounds'!A:A,Player_2[[#This Row],[Tournament]],'Player 1 Rounds'!C:C,Player_2[[#This Row],[Date]],'Player 1 Rounds'!D:D,Player_2[[#This Row],[Division]])&gt;0,TRUE(),FALSE())</f>
        <v>1</v>
      </c>
      <c r="L134" t="str">
        <f>RIGHT(Player_2[[#This Row],[Date]],4)</f>
        <v>2015</v>
      </c>
      <c r="M134" t="str">
        <f>LEFT(Player_2[[#This Row],[Date]],FIND("-",Player_2[[#This Row],[Date]],1)-1)</f>
        <v>8</v>
      </c>
      <c r="N134" t="str">
        <f>MID(Player_2[[#This Row],[Date]],FIND("-",Player_2[[#This Row],[Date]],1)+1,3)</f>
        <v>Jul</v>
      </c>
      <c r="O134" s="5">
        <f>DATEVALUE(Player_2[[#This Row],[Month]]&amp;" "&amp;Player_2[[#This Row],[Day]]&amp;", "&amp;Player_2[[#This Row],[Year]])</f>
        <v>42193</v>
      </c>
      <c r="P134">
        <f>COUNTIFS(A:A,Player_2[[#This Row],[Tournament]],E:E,Player_2[[#This Row],[Round]])</f>
        <v>1</v>
      </c>
      <c r="Q134" t="str">
        <f t="shared" si="2"/>
        <v>2015 Scandinavian Open presented by Latitude 64</v>
      </c>
      <c r="R134">
        <f>SUMIFS('Player 1 Rounds'!F:F,'Player 1 Rounds'!Q:Q,Q134,'Player 1 Rounds'!E:E,E134)</f>
        <v>58</v>
      </c>
      <c r="S134">
        <f>IF(AND(Player_2[[#This Row],[Opponent Score]]&gt;0,Player_2[[#This Row],[Opponent Score]]&gt;Player_2[[#This Row],[Score]],K:K=TRUE())=TRUE(),1,0)</f>
        <v>1</v>
      </c>
    </row>
    <row r="135" spans="1:19" x14ac:dyDescent="0.25">
      <c r="A135" t="s">
        <v>86</v>
      </c>
      <c r="B135" t="s">
        <v>13</v>
      </c>
      <c r="C135" t="s">
        <v>396</v>
      </c>
      <c r="D135" t="s">
        <v>17</v>
      </c>
      <c r="E135">
        <v>1</v>
      </c>
      <c r="F135">
        <v>52</v>
      </c>
      <c r="G135">
        <v>1081</v>
      </c>
      <c r="H135" t="s">
        <v>11</v>
      </c>
      <c r="I135" t="s">
        <v>11</v>
      </c>
      <c r="J135" t="b">
        <f>IF(COUNTIFS('Player 1 Rounds'!A:A,Player_2[[#This Row],[Tournament]],'Player 1 Rounds'!C:C,Player_2[[#This Row],[Date]])&gt;0,TRUE(),FALSE())</f>
        <v>1</v>
      </c>
      <c r="K135" t="b">
        <f>IF(COUNTIFS('Player 1 Rounds'!A:A,Player_2[[#This Row],[Tournament]],'Player 1 Rounds'!C:C,Player_2[[#This Row],[Date]],'Player 1 Rounds'!D:D,Player_2[[#This Row],[Division]])&gt;0,TRUE(),FALSE())</f>
        <v>1</v>
      </c>
      <c r="L135" t="str">
        <f>RIGHT(Player_2[[#This Row],[Date]],4)</f>
        <v>2015</v>
      </c>
      <c r="M135" t="str">
        <f>LEFT(Player_2[[#This Row],[Date]],FIND("-",Player_2[[#This Row],[Date]],1)-1)</f>
        <v>16</v>
      </c>
      <c r="N135" t="str">
        <f>MID(Player_2[[#This Row],[Date]],FIND("-",Player_2[[#This Row],[Date]],1)+1,3)</f>
        <v>Jul</v>
      </c>
      <c r="O135" s="5">
        <f>DATEVALUE(Player_2[[#This Row],[Month]]&amp;" "&amp;Player_2[[#This Row],[Day]]&amp;", "&amp;Player_2[[#This Row],[Year]])</f>
        <v>42201</v>
      </c>
      <c r="P135">
        <f>COUNTIFS(A:A,Player_2[[#This Row],[Tournament]],E:E,Player_2[[#This Row],[Round]])</f>
        <v>5</v>
      </c>
      <c r="Q135" t="str">
        <f t="shared" si="2"/>
        <v>2015 European Open</v>
      </c>
      <c r="R135">
        <f>SUMIFS('Player 1 Rounds'!F:F,'Player 1 Rounds'!Q:Q,Q135,'Player 1 Rounds'!E:E,E135)</f>
        <v>56</v>
      </c>
      <c r="S135">
        <f>IF(AND(Player_2[[#This Row],[Opponent Score]]&gt;0,Player_2[[#This Row],[Opponent Score]]&gt;Player_2[[#This Row],[Score]],K:K=TRUE())=TRUE(),1,0)</f>
        <v>1</v>
      </c>
    </row>
    <row r="136" spans="1:19" x14ac:dyDescent="0.25">
      <c r="A136" t="s">
        <v>394</v>
      </c>
      <c r="B136" t="s">
        <v>58</v>
      </c>
      <c r="C136" t="s">
        <v>395</v>
      </c>
      <c r="D136" t="s">
        <v>17</v>
      </c>
      <c r="E136">
        <v>1</v>
      </c>
      <c r="F136">
        <v>48</v>
      </c>
      <c r="G136">
        <v>1030</v>
      </c>
      <c r="H136" t="s">
        <v>11</v>
      </c>
      <c r="I136" t="s">
        <v>11</v>
      </c>
      <c r="J136" t="b">
        <f>IF(COUNTIFS('Player 1 Rounds'!A:A,Player_2[[#This Row],[Tournament]],'Player 1 Rounds'!C:C,Player_2[[#This Row],[Date]])&gt;0,TRUE(),FALSE())</f>
        <v>0</v>
      </c>
      <c r="K136" t="b">
        <f>IF(COUNTIFS('Player 1 Rounds'!A:A,Player_2[[#This Row],[Tournament]],'Player 1 Rounds'!C:C,Player_2[[#This Row],[Date]],'Player 1 Rounds'!D:D,Player_2[[#This Row],[Division]])&gt;0,TRUE(),FALSE())</f>
        <v>0</v>
      </c>
      <c r="L136" t="str">
        <f>RIGHT(Player_2[[#This Row],[Date]],4)</f>
        <v>2013</v>
      </c>
      <c r="M136" t="str">
        <f>LEFT(Player_2[[#This Row],[Date]],FIND("-",Player_2[[#This Row],[Date]],1)-1)</f>
        <v>14</v>
      </c>
      <c r="N136" t="str">
        <f>MID(Player_2[[#This Row],[Date]],FIND("-",Player_2[[#This Row],[Date]],1)+1,3)</f>
        <v>Jun</v>
      </c>
      <c r="O136" s="5">
        <f>DATEVALUE(Player_2[[#This Row],[Month]]&amp;" "&amp;Player_2[[#This Row],[Day]]&amp;", "&amp;Player_2[[#This Row],[Year]])</f>
        <v>41439</v>
      </c>
      <c r="P136">
        <f>COUNTIFS(A:A,Player_2[[#This Row],[Tournament]],E:E,Player_2[[#This Row],[Round]])</f>
        <v>1</v>
      </c>
      <c r="Q136" t="str">
        <f t="shared" si="2"/>
        <v>2013 Grip Equipment Presents The 31st Kansas City Wide Open</v>
      </c>
      <c r="R136">
        <f>SUMIFS('Player 1 Rounds'!F:F,'Player 1 Rounds'!Q:Q,Q136,'Player 1 Rounds'!E:E,E136)</f>
        <v>0</v>
      </c>
      <c r="S136">
        <f>IF(AND(Player_2[[#This Row],[Opponent Score]]&gt;0,Player_2[[#This Row],[Opponent Score]]&gt;Player_2[[#This Row],[Score]],K:K=TRUE())=TRUE(),1,0)</f>
        <v>0</v>
      </c>
    </row>
    <row r="137" spans="1:19" x14ac:dyDescent="0.25">
      <c r="A137" t="s">
        <v>392</v>
      </c>
      <c r="B137" t="s">
        <v>14</v>
      </c>
      <c r="C137" t="s">
        <v>393</v>
      </c>
      <c r="D137" t="s">
        <v>17</v>
      </c>
      <c r="E137">
        <v>1</v>
      </c>
      <c r="F137">
        <v>55</v>
      </c>
      <c r="G137">
        <v>1044</v>
      </c>
      <c r="H137" t="s">
        <v>11</v>
      </c>
      <c r="I137" t="s">
        <v>11</v>
      </c>
      <c r="J137" t="b">
        <f>IF(COUNTIFS('Player 1 Rounds'!A:A,Player_2[[#This Row],[Tournament]],'Player 1 Rounds'!C:C,Player_2[[#This Row],[Date]])&gt;0,TRUE(),FALSE())</f>
        <v>0</v>
      </c>
      <c r="K137" t="b">
        <f>IF(COUNTIFS('Player 1 Rounds'!A:A,Player_2[[#This Row],[Tournament]],'Player 1 Rounds'!C:C,Player_2[[#This Row],[Date]],'Player 1 Rounds'!D:D,Player_2[[#This Row],[Division]])&gt;0,TRUE(),FALSE())</f>
        <v>0</v>
      </c>
      <c r="L137" t="str">
        <f>RIGHT(Player_2[[#This Row],[Date]],4)</f>
        <v>2013</v>
      </c>
      <c r="M137" t="str">
        <f>LEFT(Player_2[[#This Row],[Date]],FIND("-",Player_2[[#This Row],[Date]],1)-1)</f>
        <v>22</v>
      </c>
      <c r="N137" t="str">
        <f>MID(Player_2[[#This Row],[Date]],FIND("-",Player_2[[#This Row],[Date]],1)+1,3)</f>
        <v>Jun</v>
      </c>
      <c r="O137" s="5">
        <f>DATEVALUE(Player_2[[#This Row],[Month]]&amp;" "&amp;Player_2[[#This Row],[Day]]&amp;", "&amp;Player_2[[#This Row],[Year]])</f>
        <v>41447</v>
      </c>
      <c r="P137">
        <f>COUNTIFS(A:A,Player_2[[#This Row],[Tournament]],E:E,Player_2[[#This Row],[Round]])</f>
        <v>1</v>
      </c>
      <c r="Q137" t="str">
        <f t="shared" si="2"/>
        <v>2013 Riverpark Open IX</v>
      </c>
      <c r="R137">
        <f>SUMIFS('Player 1 Rounds'!F:F,'Player 1 Rounds'!Q:Q,Q137,'Player 1 Rounds'!E:E,E137)</f>
        <v>0</v>
      </c>
      <c r="S137">
        <f>IF(AND(Player_2[[#This Row],[Opponent Score]]&gt;0,Player_2[[#This Row],[Opponent Score]]&gt;Player_2[[#This Row],[Score]],K:K=TRUE())=TRUE(),1,0)</f>
        <v>0</v>
      </c>
    </row>
    <row r="138" spans="1:19" x14ac:dyDescent="0.25">
      <c r="A138" t="s">
        <v>399</v>
      </c>
      <c r="B138" t="s">
        <v>164</v>
      </c>
      <c r="C138" t="s">
        <v>400</v>
      </c>
      <c r="D138" t="s">
        <v>17</v>
      </c>
      <c r="E138">
        <v>1</v>
      </c>
      <c r="F138">
        <v>45</v>
      </c>
      <c r="G138">
        <v>1066</v>
      </c>
      <c r="H138" t="s">
        <v>11</v>
      </c>
      <c r="I138" t="s">
        <v>11</v>
      </c>
      <c r="J138" t="b">
        <f>IF(COUNTIFS('Player 1 Rounds'!A:A,Player_2[[#This Row],[Tournament]],'Player 1 Rounds'!C:C,Player_2[[#This Row],[Date]])&gt;0,TRUE(),FALSE())</f>
        <v>0</v>
      </c>
      <c r="K138" t="b">
        <f>IF(COUNTIFS('Player 1 Rounds'!A:A,Player_2[[#This Row],[Tournament]],'Player 1 Rounds'!C:C,Player_2[[#This Row],[Date]],'Player 1 Rounds'!D:D,Player_2[[#This Row],[Division]])&gt;0,TRUE(),FALSE())</f>
        <v>0</v>
      </c>
      <c r="L138" t="str">
        <f>RIGHT(Player_2[[#This Row],[Date]],4)</f>
        <v>2015</v>
      </c>
      <c r="M138" t="str">
        <f>LEFT(Player_2[[#This Row],[Date]],FIND("-",Player_2[[#This Row],[Date]],1)-1)</f>
        <v>30</v>
      </c>
      <c r="N138" t="str">
        <f>MID(Player_2[[#This Row],[Date]],FIND("-",Player_2[[#This Row],[Date]],1)+1,3)</f>
        <v>May</v>
      </c>
      <c r="O138" s="5">
        <f>DATEVALUE(Player_2[[#This Row],[Month]]&amp;" "&amp;Player_2[[#This Row],[Day]]&amp;", "&amp;Player_2[[#This Row],[Year]])</f>
        <v>42154</v>
      </c>
      <c r="P138">
        <f>COUNTIFS(A:A,Player_2[[#This Row],[Tournament]],E:E,Player_2[[#This Row],[Round]])</f>
        <v>1</v>
      </c>
      <c r="Q138" t="str">
        <f t="shared" si="2"/>
        <v>2015 37th Annual Norman Pro/Am</v>
      </c>
      <c r="R138">
        <f>SUMIFS('Player 1 Rounds'!F:F,'Player 1 Rounds'!Q:Q,Q138,'Player 1 Rounds'!E:E,E138)</f>
        <v>0</v>
      </c>
      <c r="S138">
        <f>IF(AND(Player_2[[#This Row],[Opponent Score]]&gt;0,Player_2[[#This Row],[Opponent Score]]&gt;Player_2[[#This Row],[Score]],K:K=TRUE())=TRUE(),1,0)</f>
        <v>0</v>
      </c>
    </row>
    <row r="139" spans="1:19" x14ac:dyDescent="0.25">
      <c r="A139" t="s">
        <v>401</v>
      </c>
      <c r="B139" t="s">
        <v>58</v>
      </c>
      <c r="C139" t="s">
        <v>402</v>
      </c>
      <c r="D139" t="s">
        <v>17</v>
      </c>
      <c r="E139">
        <v>1</v>
      </c>
      <c r="F139">
        <v>54</v>
      </c>
      <c r="G139">
        <v>1052</v>
      </c>
      <c r="H139" t="s">
        <v>11</v>
      </c>
      <c r="I139" t="s">
        <v>11</v>
      </c>
      <c r="J139" t="b">
        <f>IF(COUNTIFS('Player 1 Rounds'!A:A,Player_2[[#This Row],[Tournament]],'Player 1 Rounds'!C:C,Player_2[[#This Row],[Date]])&gt;0,TRUE(),FALSE())</f>
        <v>1</v>
      </c>
      <c r="K139" t="b">
        <f>IF(COUNTIFS('Player 1 Rounds'!A:A,Player_2[[#This Row],[Tournament]],'Player 1 Rounds'!C:C,Player_2[[#This Row],[Date]],'Player 1 Rounds'!D:D,Player_2[[#This Row],[Division]])&gt;0,TRUE(),FALSE())</f>
        <v>1</v>
      </c>
      <c r="L139" t="str">
        <f>RIGHT(Player_2[[#This Row],[Date]],4)</f>
        <v>2013</v>
      </c>
      <c r="M139" t="str">
        <f>LEFT(Player_2[[#This Row],[Date]],FIND("-",Player_2[[#This Row],[Date]],1)-1)</f>
        <v>22</v>
      </c>
      <c r="N139" t="str">
        <f>MID(Player_2[[#This Row],[Date]],FIND("-",Player_2[[#This Row],[Date]],1)+1,3)</f>
        <v>Aug</v>
      </c>
      <c r="O139" s="5">
        <f>DATEVALUE(Player_2[[#This Row],[Month]]&amp;" "&amp;Player_2[[#This Row],[Day]]&amp;", "&amp;Player_2[[#This Row],[Year]])</f>
        <v>41508</v>
      </c>
      <c r="P139">
        <f>COUNTIFS(A:A,Player_2[[#This Row],[Tournament]],E:E,Player_2[[#This Row],[Round]])</f>
        <v>2</v>
      </c>
      <c r="Q139" t="str">
        <f t="shared" si="2"/>
        <v>2013 Vibram Open</v>
      </c>
      <c r="R139">
        <f>SUMIFS('Player 1 Rounds'!F:F,'Player 1 Rounds'!Q:Q,Q139,'Player 1 Rounds'!E:E,E139)</f>
        <v>58</v>
      </c>
      <c r="S139">
        <f>IF(AND(Player_2[[#This Row],[Opponent Score]]&gt;0,Player_2[[#This Row],[Opponent Score]]&gt;Player_2[[#This Row],[Score]],K:K=TRUE())=TRUE(),1,0)</f>
        <v>1</v>
      </c>
    </row>
    <row r="140" spans="1:19" x14ac:dyDescent="0.25">
      <c r="A140" t="s">
        <v>403</v>
      </c>
      <c r="B140" t="s">
        <v>9</v>
      </c>
      <c r="C140" t="s">
        <v>404</v>
      </c>
      <c r="D140" t="s">
        <v>17</v>
      </c>
      <c r="E140">
        <v>1</v>
      </c>
      <c r="F140">
        <v>50</v>
      </c>
      <c r="G140">
        <v>1037</v>
      </c>
      <c r="H140" t="s">
        <v>11</v>
      </c>
      <c r="I140" t="s">
        <v>11</v>
      </c>
      <c r="J140" t="b">
        <f>IF(COUNTIFS('Player 1 Rounds'!A:A,Player_2[[#This Row],[Tournament]],'Player 1 Rounds'!C:C,Player_2[[#This Row],[Date]])&gt;0,TRUE(),FALSE())</f>
        <v>0</v>
      </c>
      <c r="K140" t="b">
        <f>IF(COUNTIFS('Player 1 Rounds'!A:A,Player_2[[#This Row],[Tournament]],'Player 1 Rounds'!C:C,Player_2[[#This Row],[Date]],'Player 1 Rounds'!D:D,Player_2[[#This Row],[Division]])&gt;0,TRUE(),FALSE())</f>
        <v>0</v>
      </c>
      <c r="L140" t="str">
        <f>RIGHT(Player_2[[#This Row],[Date]],4)</f>
        <v>2013</v>
      </c>
      <c r="M140" t="str">
        <f>LEFT(Player_2[[#This Row],[Date]],FIND("-",Player_2[[#This Row],[Date]],1)-1)</f>
        <v>31</v>
      </c>
      <c r="N140" t="str">
        <f>MID(Player_2[[#This Row],[Date]],FIND("-",Player_2[[#This Row],[Date]],1)+1,3)</f>
        <v>Aug</v>
      </c>
      <c r="O140" s="5">
        <f>DATEVALUE(Player_2[[#This Row],[Month]]&amp;" "&amp;Player_2[[#This Row],[Day]]&amp;", "&amp;Player_2[[#This Row],[Year]])</f>
        <v>41517</v>
      </c>
      <c r="P140">
        <f>COUNTIFS(A:A,Player_2[[#This Row],[Tournament]],E:E,Player_2[[#This Row],[Round]])</f>
        <v>1</v>
      </c>
      <c r="Q140" t="str">
        <f t="shared" si="2"/>
        <v>End of the Trail (SJVC) Classic 2013</v>
      </c>
      <c r="R140">
        <f>SUMIFS('Player 1 Rounds'!F:F,'Player 1 Rounds'!Q:Q,Q140,'Player 1 Rounds'!E:E,E140)</f>
        <v>0</v>
      </c>
      <c r="S140">
        <f>IF(AND(Player_2[[#This Row],[Opponent Score]]&gt;0,Player_2[[#This Row],[Opponent Score]]&gt;Player_2[[#This Row],[Score]],K:K=TRUE())=TRUE(),1,0)</f>
        <v>0</v>
      </c>
    </row>
    <row r="141" spans="1:19" x14ac:dyDescent="0.25">
      <c r="A141" t="s">
        <v>409</v>
      </c>
      <c r="B141" t="s">
        <v>58</v>
      </c>
      <c r="C141" t="s">
        <v>410</v>
      </c>
      <c r="D141" t="s">
        <v>17</v>
      </c>
      <c r="E141">
        <v>1</v>
      </c>
      <c r="F141">
        <v>54</v>
      </c>
      <c r="G141">
        <v>1042</v>
      </c>
      <c r="H141" t="s">
        <v>11</v>
      </c>
      <c r="I141" t="s">
        <v>11</v>
      </c>
      <c r="J141" t="b">
        <f>IF(COUNTIFS('Player 1 Rounds'!A:A,Player_2[[#This Row],[Tournament]],'Player 1 Rounds'!C:C,Player_2[[#This Row],[Date]])&gt;0,TRUE(),FALSE())</f>
        <v>1</v>
      </c>
      <c r="K141" t="b">
        <f>IF(COUNTIFS('Player 1 Rounds'!A:A,Player_2[[#This Row],[Tournament]],'Player 1 Rounds'!C:C,Player_2[[#This Row],[Date]],'Player 1 Rounds'!D:D,Player_2[[#This Row],[Division]])&gt;0,TRUE(),FALSE())</f>
        <v>1</v>
      </c>
      <c r="L141" t="str">
        <f>RIGHT(Player_2[[#This Row],[Date]],4)</f>
        <v>2015</v>
      </c>
      <c r="M141" t="str">
        <f>LEFT(Player_2[[#This Row],[Date]],FIND("-",Player_2[[#This Row],[Date]],1)-1)</f>
        <v>12</v>
      </c>
      <c r="N141" t="str">
        <f>MID(Player_2[[#This Row],[Date]],FIND("-",Player_2[[#This Row],[Date]],1)+1,3)</f>
        <v>Jun</v>
      </c>
      <c r="O141" s="5">
        <f>DATEVALUE(Player_2[[#This Row],[Month]]&amp;" "&amp;Player_2[[#This Row],[Day]]&amp;", "&amp;Player_2[[#This Row],[Year]])</f>
        <v>42167</v>
      </c>
      <c r="P141">
        <f>COUNTIFS(A:A,Player_2[[#This Row],[Tournament]],E:E,Player_2[[#This Row],[Round]])</f>
        <v>1</v>
      </c>
      <c r="Q141" t="str">
        <f t="shared" si="2"/>
        <v>2015 Beaver State Fling - Pro</v>
      </c>
      <c r="R141">
        <f>SUMIFS('Player 1 Rounds'!F:F,'Player 1 Rounds'!Q:Q,Q141,'Player 1 Rounds'!E:E,E141)</f>
        <v>55</v>
      </c>
      <c r="S141">
        <f>IF(AND(Player_2[[#This Row],[Opponent Score]]&gt;0,Player_2[[#This Row],[Opponent Score]]&gt;Player_2[[#This Row],[Score]],K:K=TRUE())=TRUE(),1,0)</f>
        <v>1</v>
      </c>
    </row>
    <row r="142" spans="1:19" x14ac:dyDescent="0.25">
      <c r="A142" t="s">
        <v>407</v>
      </c>
      <c r="B142" t="s">
        <v>9</v>
      </c>
      <c r="C142" t="s">
        <v>408</v>
      </c>
      <c r="D142" t="s">
        <v>17</v>
      </c>
      <c r="E142">
        <v>1</v>
      </c>
      <c r="F142">
        <v>45</v>
      </c>
      <c r="G142">
        <v>1067</v>
      </c>
      <c r="H142" t="s">
        <v>11</v>
      </c>
      <c r="I142" t="s">
        <v>11</v>
      </c>
      <c r="J142" t="b">
        <f>IF(COUNTIFS('Player 1 Rounds'!A:A,Player_2[[#This Row],[Tournament]],'Player 1 Rounds'!C:C,Player_2[[#This Row],[Date]])&gt;0,TRUE(),FALSE())</f>
        <v>0</v>
      </c>
      <c r="K142" t="b">
        <f>IF(COUNTIFS('Player 1 Rounds'!A:A,Player_2[[#This Row],[Tournament]],'Player 1 Rounds'!C:C,Player_2[[#This Row],[Date]],'Player 1 Rounds'!D:D,Player_2[[#This Row],[Division]])&gt;0,TRUE(),FALSE())</f>
        <v>0</v>
      </c>
      <c r="L142" t="str">
        <f>RIGHT(Player_2[[#This Row],[Date]],4)</f>
        <v>2015</v>
      </c>
      <c r="M142" t="str">
        <f>LEFT(Player_2[[#This Row],[Date]],FIND("-",Player_2[[#This Row],[Date]],1)-1)</f>
        <v>19</v>
      </c>
      <c r="N142" t="str">
        <f>MID(Player_2[[#This Row],[Date]],FIND("-",Player_2[[#This Row],[Date]],1)+1,3)</f>
        <v>Jun</v>
      </c>
      <c r="O142" s="5">
        <f>DATEVALUE(Player_2[[#This Row],[Month]]&amp;" "&amp;Player_2[[#This Row],[Day]]&amp;", "&amp;Player_2[[#This Row],[Year]])</f>
        <v>42174</v>
      </c>
      <c r="P142">
        <f>COUNTIFS(A:A,Player_2[[#This Row],[Tournament]],E:E,Player_2[[#This Row],[Round]])</f>
        <v>1</v>
      </c>
      <c r="Q142" t="str">
        <f t="shared" si="2"/>
        <v>2015 33rd Kansas City Wide Open</v>
      </c>
      <c r="R142">
        <f>SUMIFS('Player 1 Rounds'!F:F,'Player 1 Rounds'!Q:Q,Q142,'Player 1 Rounds'!E:E,E142)</f>
        <v>0</v>
      </c>
      <c r="S142">
        <f>IF(AND(Player_2[[#This Row],[Opponent Score]]&gt;0,Player_2[[#This Row],[Opponent Score]]&gt;Player_2[[#This Row],[Score]],K:K=TRUE())=TRUE(),1,0)</f>
        <v>0</v>
      </c>
    </row>
    <row r="143" spans="1:19" x14ac:dyDescent="0.25">
      <c r="A143" t="s">
        <v>99</v>
      </c>
      <c r="B143" t="s">
        <v>13</v>
      </c>
      <c r="C143" t="s">
        <v>100</v>
      </c>
      <c r="D143" t="s">
        <v>17</v>
      </c>
      <c r="E143">
        <v>1</v>
      </c>
      <c r="F143">
        <v>52</v>
      </c>
      <c r="G143">
        <v>1067</v>
      </c>
      <c r="H143" t="s">
        <v>11</v>
      </c>
      <c r="I143" t="s">
        <v>11</v>
      </c>
      <c r="J143" t="b">
        <f>IF(COUNTIFS('Player 1 Rounds'!A:A,Player_2[[#This Row],[Tournament]],'Player 1 Rounds'!C:C,Player_2[[#This Row],[Date]])&gt;0,TRUE(),FALSE())</f>
        <v>1</v>
      </c>
      <c r="K143" t="b">
        <f>IF(COUNTIFS('Player 1 Rounds'!A:A,Player_2[[#This Row],[Tournament]],'Player 1 Rounds'!C:C,Player_2[[#This Row],[Date]],'Player 1 Rounds'!D:D,Player_2[[#This Row],[Division]])&gt;0,TRUE(),FALSE())</f>
        <v>1</v>
      </c>
      <c r="L143" t="str">
        <f>RIGHT(Player_2[[#This Row],[Date]],4)</f>
        <v>2013</v>
      </c>
      <c r="M143" t="str">
        <f>LEFT(Player_2[[#This Row],[Date]],FIND("-",Player_2[[#This Row],[Date]],1)-1)</f>
        <v>3</v>
      </c>
      <c r="N143" t="str">
        <f>MID(Player_2[[#This Row],[Date]],FIND("-",Player_2[[#This Row],[Date]],1)+1,3)</f>
        <v>Aug</v>
      </c>
      <c r="O143" s="5">
        <f>DATEVALUE(Player_2[[#This Row],[Month]]&amp;" "&amp;Player_2[[#This Row],[Day]]&amp;", "&amp;Player_2[[#This Row],[Year]])</f>
        <v>41489</v>
      </c>
      <c r="P143">
        <f>COUNTIFS(A:A,Player_2[[#This Row],[Tournament]],E:E,Player_2[[#This Row],[Round]])</f>
        <v>1</v>
      </c>
      <c r="Q143" t="str">
        <f t="shared" si="2"/>
        <v>2013 PDGA Professional Disc Golf World Championships</v>
      </c>
      <c r="R143">
        <f>SUMIFS('Player 1 Rounds'!F:F,'Player 1 Rounds'!Q:Q,Q143,'Player 1 Rounds'!E:E,E143)</f>
        <v>57</v>
      </c>
      <c r="S143">
        <f>IF(AND(Player_2[[#This Row],[Opponent Score]]&gt;0,Player_2[[#This Row],[Opponent Score]]&gt;Player_2[[#This Row],[Score]],K:K=TRUE())=TRUE(),1,0)</f>
        <v>1</v>
      </c>
    </row>
    <row r="144" spans="1:19" x14ac:dyDescent="0.25">
      <c r="A144" t="s">
        <v>405</v>
      </c>
      <c r="B144" t="s">
        <v>9</v>
      </c>
      <c r="C144" t="s">
        <v>406</v>
      </c>
      <c r="D144" t="s">
        <v>17</v>
      </c>
      <c r="E144">
        <v>1</v>
      </c>
      <c r="F144">
        <v>57</v>
      </c>
      <c r="G144">
        <v>1055</v>
      </c>
      <c r="H144" t="s">
        <v>11</v>
      </c>
      <c r="I144" t="s">
        <v>11</v>
      </c>
      <c r="J144" t="b">
        <f>IF(COUNTIFS('Player 1 Rounds'!A:A,Player_2[[#This Row],[Tournament]],'Player 1 Rounds'!C:C,Player_2[[#This Row],[Date]])&gt;0,TRUE(),FALSE())</f>
        <v>0</v>
      </c>
      <c r="K144" t="b">
        <f>IF(COUNTIFS('Player 1 Rounds'!A:A,Player_2[[#This Row],[Tournament]],'Player 1 Rounds'!C:C,Player_2[[#This Row],[Date]],'Player 1 Rounds'!D:D,Player_2[[#This Row],[Division]])&gt;0,TRUE(),FALSE())</f>
        <v>0</v>
      </c>
      <c r="L144" t="str">
        <f>RIGHT(Player_2[[#This Row],[Date]],4)</f>
        <v>2013</v>
      </c>
      <c r="M144" t="str">
        <f>LEFT(Player_2[[#This Row],[Date]],FIND("-",Player_2[[#This Row],[Date]],1)-1)</f>
        <v>17</v>
      </c>
      <c r="N144" t="str">
        <f>MID(Player_2[[#This Row],[Date]],FIND("-",Player_2[[#This Row],[Date]],1)+1,3)</f>
        <v>Aug</v>
      </c>
      <c r="O144" s="5">
        <f>DATEVALUE(Player_2[[#This Row],[Month]]&amp;" "&amp;Player_2[[#This Row],[Day]]&amp;", "&amp;Player_2[[#This Row],[Year]])</f>
        <v>41503</v>
      </c>
      <c r="P144">
        <f>COUNTIFS(A:A,Player_2[[#This Row],[Tournament]],E:E,Player_2[[#This Row],[Round]])</f>
        <v>1</v>
      </c>
      <c r="Q144" t="str">
        <f t="shared" si="2"/>
        <v>2013 Greater Hartford Disc Golf Open Sponsored by Olde Burnside Brewing Company</v>
      </c>
      <c r="R144">
        <f>SUMIFS('Player 1 Rounds'!F:F,'Player 1 Rounds'!Q:Q,Q144,'Player 1 Rounds'!E:E,E144)</f>
        <v>0</v>
      </c>
      <c r="S144">
        <f>IF(AND(Player_2[[#This Row],[Opponent Score]]&gt;0,Player_2[[#This Row],[Opponent Score]]&gt;Player_2[[#This Row],[Score]],K:K=TRUE())=TRUE(),1,0)</f>
        <v>0</v>
      </c>
    </row>
    <row r="145" spans="1:19" x14ac:dyDescent="0.25">
      <c r="A145" t="s">
        <v>189</v>
      </c>
      <c r="B145" t="s">
        <v>58</v>
      </c>
      <c r="C145" t="s">
        <v>190</v>
      </c>
      <c r="D145" t="s">
        <v>17</v>
      </c>
      <c r="E145">
        <v>1</v>
      </c>
      <c r="F145">
        <v>44</v>
      </c>
      <c r="G145">
        <v>1080</v>
      </c>
      <c r="H145" t="s">
        <v>11</v>
      </c>
      <c r="I145" t="s">
        <v>11</v>
      </c>
      <c r="J145" t="b">
        <f>IF(COUNTIFS('Player 1 Rounds'!A:A,Player_2[[#This Row],[Tournament]],'Player 1 Rounds'!C:C,Player_2[[#This Row],[Date]])&gt;0,TRUE(),FALSE())</f>
        <v>1</v>
      </c>
      <c r="K145" t="b">
        <f>IF(COUNTIFS('Player 1 Rounds'!A:A,Player_2[[#This Row],[Tournament]],'Player 1 Rounds'!C:C,Player_2[[#This Row],[Date]],'Player 1 Rounds'!D:D,Player_2[[#This Row],[Division]])&gt;0,TRUE(),FALSE())</f>
        <v>1</v>
      </c>
      <c r="L145" t="str">
        <f>RIGHT(Player_2[[#This Row],[Date]],4)</f>
        <v>2015</v>
      </c>
      <c r="M145" t="str">
        <f>LEFT(Player_2[[#This Row],[Date]],FIND("-",Player_2[[#This Row],[Date]],1)-1)</f>
        <v>24</v>
      </c>
      <c r="N145" t="str">
        <f>MID(Player_2[[#This Row],[Date]],FIND("-",Player_2[[#This Row],[Date]],1)+1,3)</f>
        <v>Feb</v>
      </c>
      <c r="O145" s="5">
        <f>DATEVALUE(Player_2[[#This Row],[Month]]&amp;" "&amp;Player_2[[#This Row],[Day]]&amp;", "&amp;Player_2[[#This Row],[Year]])</f>
        <v>42059</v>
      </c>
      <c r="P145">
        <f>COUNTIFS(A:A,Player_2[[#This Row],[Tournament]],E:E,Player_2[[#This Row],[Round]])</f>
        <v>1</v>
      </c>
      <c r="Q145" t="str">
        <f t="shared" si="2"/>
        <v>2015 27th Memorial Championship presented by Discraft</v>
      </c>
      <c r="R145">
        <f>SUMIFS('Player 1 Rounds'!F:F,'Player 1 Rounds'!Q:Q,Q145,'Player 1 Rounds'!E:E,E145)</f>
        <v>41</v>
      </c>
      <c r="S145">
        <f>IF(AND(Player_2[[#This Row],[Opponent Score]]&gt;0,Player_2[[#This Row],[Opponent Score]]&gt;Player_2[[#This Row],[Score]],K:K=TRUE())=TRUE(),1,0)</f>
        <v>0</v>
      </c>
    </row>
    <row r="146" spans="1:19" x14ac:dyDescent="0.25">
      <c r="A146" t="s">
        <v>411</v>
      </c>
      <c r="B146" t="s">
        <v>58</v>
      </c>
      <c r="C146" t="s">
        <v>412</v>
      </c>
      <c r="D146" t="s">
        <v>17</v>
      </c>
      <c r="E146">
        <v>1</v>
      </c>
      <c r="F146">
        <v>66</v>
      </c>
      <c r="G146">
        <v>1043</v>
      </c>
      <c r="H146" t="s">
        <v>11</v>
      </c>
      <c r="I146" t="s">
        <v>11</v>
      </c>
      <c r="J146" t="b">
        <f>IF(COUNTIFS('Player 1 Rounds'!A:A,Player_2[[#This Row],[Tournament]],'Player 1 Rounds'!C:C,Player_2[[#This Row],[Date]])&gt;0,TRUE(),FALSE())</f>
        <v>1</v>
      </c>
      <c r="K146" t="b">
        <f>IF(COUNTIFS('Player 1 Rounds'!A:A,Player_2[[#This Row],[Tournament]],'Player 1 Rounds'!C:C,Player_2[[#This Row],[Date]],'Player 1 Rounds'!D:D,Player_2[[#This Row],[Division]])&gt;0,TRUE(),FALSE())</f>
        <v>1</v>
      </c>
      <c r="L146" t="str">
        <f>RIGHT(Player_2[[#This Row],[Date]],4)</f>
        <v>2014</v>
      </c>
      <c r="M146" t="str">
        <f>LEFT(Player_2[[#This Row],[Date]],FIND("-",Player_2[[#This Row],[Date]],1)-1)</f>
        <v>16</v>
      </c>
      <c r="N146" t="str">
        <f>MID(Player_2[[#This Row],[Date]],FIND("-",Player_2[[#This Row],[Date]],1)+1,3)</f>
        <v>May</v>
      </c>
      <c r="O146" s="5">
        <f>DATEVALUE(Player_2[[#This Row],[Month]]&amp;" "&amp;Player_2[[#This Row],[Day]]&amp;", "&amp;Player_2[[#This Row],[Year]])</f>
        <v>41775</v>
      </c>
      <c r="P146">
        <f>COUNTIFS(A:A,Player_2[[#This Row],[Tournament]],E:E,Player_2[[#This Row],[Round]])</f>
        <v>1</v>
      </c>
      <c r="Q146" t="str">
        <f t="shared" si="2"/>
        <v>2014 29th Annual "Steady" Ed Memorial Masters Cup - presented by DGA</v>
      </c>
      <c r="R146">
        <f>SUMIFS('Player 1 Rounds'!F:F,'Player 1 Rounds'!Q:Q,Q146,'Player 1 Rounds'!E:E,E146)</f>
        <v>66</v>
      </c>
      <c r="S146">
        <f>IF(AND(Player_2[[#This Row],[Opponent Score]]&gt;0,Player_2[[#This Row],[Opponent Score]]&gt;Player_2[[#This Row],[Score]],K:K=TRUE())=TRUE(),1,0)</f>
        <v>0</v>
      </c>
    </row>
    <row r="147" spans="1:19" x14ac:dyDescent="0.25">
      <c r="A147" t="s">
        <v>413</v>
      </c>
      <c r="B147" t="s">
        <v>58</v>
      </c>
      <c r="C147" t="s">
        <v>414</v>
      </c>
      <c r="D147" t="s">
        <v>17</v>
      </c>
      <c r="E147">
        <v>1</v>
      </c>
      <c r="F147">
        <v>53</v>
      </c>
      <c r="G147">
        <v>1014</v>
      </c>
      <c r="H147" t="s">
        <v>11</v>
      </c>
      <c r="I147" t="s">
        <v>11</v>
      </c>
      <c r="J147" t="b">
        <f>IF(COUNTIFS('Player 1 Rounds'!A:A,Player_2[[#This Row],[Tournament]],'Player 1 Rounds'!C:C,Player_2[[#This Row],[Date]])&gt;0,TRUE(),FALSE())</f>
        <v>1</v>
      </c>
      <c r="K147" t="b">
        <f>IF(COUNTIFS('Player 1 Rounds'!A:A,Player_2[[#This Row],[Tournament]],'Player 1 Rounds'!C:C,Player_2[[#This Row],[Date]],'Player 1 Rounds'!D:D,Player_2[[#This Row],[Division]])&gt;0,TRUE(),FALSE())</f>
        <v>1</v>
      </c>
      <c r="L147" t="str">
        <f>RIGHT(Player_2[[#This Row],[Date]],4)</f>
        <v>2014</v>
      </c>
      <c r="M147" t="str">
        <f>LEFT(Player_2[[#This Row],[Date]],FIND("-",Player_2[[#This Row],[Date]],1)-1)</f>
        <v>5</v>
      </c>
      <c r="N147" t="str">
        <f>MID(Player_2[[#This Row],[Date]],FIND("-",Player_2[[#This Row],[Date]],1)+1,3)</f>
        <v>Sep</v>
      </c>
      <c r="O147" s="5">
        <f>DATEVALUE(Player_2[[#This Row],[Month]]&amp;" "&amp;Player_2[[#This Row],[Day]]&amp;", "&amp;Player_2[[#This Row],[Year]])</f>
        <v>41887</v>
      </c>
      <c r="P147">
        <f>COUNTIFS(A:A,Player_2[[#This Row],[Tournament]],E:E,Player_2[[#This Row],[Round]])</f>
        <v>1</v>
      </c>
      <c r="Q147" t="str">
        <f t="shared" si="2"/>
        <v>2014 Prodigy Disc present the 40th Anniversary of the Rochester Flying Disc Open</v>
      </c>
      <c r="R147">
        <f>SUMIFS('Player 1 Rounds'!F:F,'Player 1 Rounds'!Q:Q,Q147,'Player 1 Rounds'!E:E,E147)</f>
        <v>54</v>
      </c>
      <c r="S147">
        <f>IF(AND(Player_2[[#This Row],[Opponent Score]]&gt;0,Player_2[[#This Row],[Opponent Score]]&gt;Player_2[[#This Row],[Score]],K:K=TRUE())=TRUE(),1,0)</f>
        <v>1</v>
      </c>
    </row>
    <row r="148" spans="1:19" x14ac:dyDescent="0.25">
      <c r="A148" t="s">
        <v>415</v>
      </c>
      <c r="B148" t="s">
        <v>14</v>
      </c>
      <c r="C148" t="s">
        <v>416</v>
      </c>
      <c r="D148" t="s">
        <v>17</v>
      </c>
      <c r="E148">
        <v>1</v>
      </c>
      <c r="F148">
        <v>47</v>
      </c>
      <c r="G148">
        <v>1029</v>
      </c>
      <c r="H148" t="s">
        <v>11</v>
      </c>
      <c r="I148" t="s">
        <v>11</v>
      </c>
      <c r="J148" t="b">
        <f>IF(COUNTIFS('Player 1 Rounds'!A:A,Player_2[[#This Row],[Tournament]],'Player 1 Rounds'!C:C,Player_2[[#This Row],[Date]])&gt;0,TRUE(),FALSE())</f>
        <v>0</v>
      </c>
      <c r="K148" t="b">
        <f>IF(COUNTIFS('Player 1 Rounds'!A:A,Player_2[[#This Row],[Tournament]],'Player 1 Rounds'!C:C,Player_2[[#This Row],[Date]],'Player 1 Rounds'!D:D,Player_2[[#This Row],[Division]])&gt;0,TRUE(),FALSE())</f>
        <v>0</v>
      </c>
      <c r="L148" t="str">
        <f>RIGHT(Player_2[[#This Row],[Date]],4)</f>
        <v>2014</v>
      </c>
      <c r="M148" t="str">
        <f>LEFT(Player_2[[#This Row],[Date]],FIND("-",Player_2[[#This Row],[Date]],1)-1)</f>
        <v>24</v>
      </c>
      <c r="N148" t="str">
        <f>MID(Player_2[[#This Row],[Date]],FIND("-",Player_2[[#This Row],[Date]],1)+1,3)</f>
        <v>May</v>
      </c>
      <c r="O148" s="5">
        <f>DATEVALUE(Player_2[[#This Row],[Month]]&amp;" "&amp;Player_2[[#This Row],[Day]]&amp;", "&amp;Player_2[[#This Row],[Year]])</f>
        <v>41783</v>
      </c>
      <c r="P148">
        <f>COUNTIFS(A:A,Player_2[[#This Row],[Tournament]],E:E,Player_2[[#This Row],[Round]])</f>
        <v>1</v>
      </c>
      <c r="Q148" t="str">
        <f t="shared" si="2"/>
        <v>2014 36th Annual Norman Pro/Am</v>
      </c>
      <c r="R148">
        <f>SUMIFS('Player 1 Rounds'!F:F,'Player 1 Rounds'!Q:Q,Q148,'Player 1 Rounds'!E:E,E148)</f>
        <v>0</v>
      </c>
      <c r="S148">
        <f>IF(AND(Player_2[[#This Row],[Opponent Score]]&gt;0,Player_2[[#This Row],[Opponent Score]]&gt;Player_2[[#This Row],[Score]],K:K=TRUE())=TRUE(),1,0)</f>
        <v>0</v>
      </c>
    </row>
    <row r="149" spans="1:19" x14ac:dyDescent="0.25">
      <c r="A149" t="s">
        <v>417</v>
      </c>
      <c r="B149" t="s">
        <v>9</v>
      </c>
      <c r="C149" t="s">
        <v>418</v>
      </c>
      <c r="D149" t="s">
        <v>17</v>
      </c>
      <c r="E149">
        <v>1</v>
      </c>
      <c r="F149">
        <v>53</v>
      </c>
      <c r="G149">
        <v>1022</v>
      </c>
      <c r="H149" t="s">
        <v>11</v>
      </c>
      <c r="I149" t="s">
        <v>11</v>
      </c>
      <c r="J149" t="b">
        <f>IF(COUNTIFS('Player 1 Rounds'!A:A,Player_2[[#This Row],[Tournament]],'Player 1 Rounds'!C:C,Player_2[[#This Row],[Date]])&gt;0,TRUE(),FALSE())</f>
        <v>1</v>
      </c>
      <c r="K149" t="b">
        <f>IF(COUNTIFS('Player 1 Rounds'!A:A,Player_2[[#This Row],[Tournament]],'Player 1 Rounds'!C:C,Player_2[[#This Row],[Date]],'Player 1 Rounds'!D:D,Player_2[[#This Row],[Division]])&gt;0,TRUE(),FALSE())</f>
        <v>1</v>
      </c>
      <c r="L149" t="str">
        <f>RIGHT(Player_2[[#This Row],[Date]],4)</f>
        <v>2014</v>
      </c>
      <c r="M149" t="str">
        <f>LEFT(Player_2[[#This Row],[Date]],FIND("-",Player_2[[#This Row],[Date]],1)-1)</f>
        <v>2</v>
      </c>
      <c r="N149" t="str">
        <f>MID(Player_2[[#This Row],[Date]],FIND("-",Player_2[[#This Row],[Date]],1)+1,3)</f>
        <v>May</v>
      </c>
      <c r="O149" s="5">
        <f>DATEVALUE(Player_2[[#This Row],[Month]]&amp;" "&amp;Player_2[[#This Row],[Day]]&amp;", "&amp;Player_2[[#This Row],[Year]])</f>
        <v>41761</v>
      </c>
      <c r="P149">
        <f>COUNTIFS(A:A,Player_2[[#This Row],[Tournament]],E:E,Player_2[[#This Row],[Round]])</f>
        <v>3</v>
      </c>
      <c r="Q149" t="str">
        <f t="shared" si="2"/>
        <v>2014 Dynamic Discs Glass Blown Open Sponsored by Latitude 64</v>
      </c>
      <c r="R149">
        <f>SUMIFS('Player 1 Rounds'!F:F,'Player 1 Rounds'!Q:Q,Q149,'Player 1 Rounds'!E:E,E149)</f>
        <v>53</v>
      </c>
      <c r="S149">
        <f>IF(AND(Player_2[[#This Row],[Opponent Score]]&gt;0,Player_2[[#This Row],[Opponent Score]]&gt;Player_2[[#This Row],[Score]],K:K=TRUE())=TRUE(),1,0)</f>
        <v>0</v>
      </c>
    </row>
    <row r="150" spans="1:19" x14ac:dyDescent="0.25">
      <c r="A150" t="s">
        <v>28</v>
      </c>
      <c r="B150" t="s">
        <v>9</v>
      </c>
      <c r="C150" t="s">
        <v>419</v>
      </c>
      <c r="D150" t="s">
        <v>17</v>
      </c>
      <c r="E150">
        <v>1</v>
      </c>
      <c r="F150">
        <v>49</v>
      </c>
      <c r="G150">
        <v>1070</v>
      </c>
      <c r="H150" t="s">
        <v>11</v>
      </c>
      <c r="I150" t="s">
        <v>11</v>
      </c>
      <c r="J150" t="b">
        <f>IF(COUNTIFS('Player 1 Rounds'!A:A,Player_2[[#This Row],[Tournament]],'Player 1 Rounds'!C:C,Player_2[[#This Row],[Date]])&gt;0,TRUE(),FALSE())</f>
        <v>0</v>
      </c>
      <c r="K150" t="b">
        <f>IF(COUNTIFS('Player 1 Rounds'!A:A,Player_2[[#This Row],[Tournament]],'Player 1 Rounds'!C:C,Player_2[[#This Row],[Date]],'Player 1 Rounds'!D:D,Player_2[[#This Row],[Division]])&gt;0,TRUE(),FALSE())</f>
        <v>0</v>
      </c>
      <c r="L150" t="str">
        <f>RIGHT(Player_2[[#This Row],[Date]],4)</f>
        <v>2014</v>
      </c>
      <c r="M150" t="str">
        <f>LEFT(Player_2[[#This Row],[Date]],FIND("-",Player_2[[#This Row],[Date]],1)-1)</f>
        <v>26</v>
      </c>
      <c r="N150" t="str">
        <f>MID(Player_2[[#This Row],[Date]],FIND("-",Player_2[[#This Row],[Date]],1)+1,3)</f>
        <v>Apr</v>
      </c>
      <c r="O150" s="5">
        <f>DATEVALUE(Player_2[[#This Row],[Month]]&amp;" "&amp;Player_2[[#This Row],[Day]]&amp;", "&amp;Player_2[[#This Row],[Year]])</f>
        <v>41755</v>
      </c>
      <c r="P150">
        <f>COUNTIFS(A:A,Player_2[[#This Row],[Tournament]],E:E,Player_2[[#This Row],[Round]])</f>
        <v>1</v>
      </c>
      <c r="Q150" t="str">
        <f t="shared" si="2"/>
        <v>2014 The Rumble</v>
      </c>
      <c r="R150">
        <f>SUMIFS('Player 1 Rounds'!F:F,'Player 1 Rounds'!Q:Q,Q150,'Player 1 Rounds'!E:E,E150)</f>
        <v>0</v>
      </c>
      <c r="S150">
        <f>IF(AND(Player_2[[#This Row],[Opponent Score]]&gt;0,Player_2[[#This Row],[Opponent Score]]&gt;Player_2[[#This Row],[Score]],K:K=TRUE())=TRUE(),1,0)</f>
        <v>0</v>
      </c>
    </row>
    <row r="151" spans="1:19" x14ac:dyDescent="0.25">
      <c r="A151" t="s">
        <v>420</v>
      </c>
      <c r="B151" t="s">
        <v>9</v>
      </c>
      <c r="C151" t="s">
        <v>421</v>
      </c>
      <c r="D151" t="s">
        <v>17</v>
      </c>
      <c r="E151">
        <v>1</v>
      </c>
      <c r="F151">
        <v>48</v>
      </c>
      <c r="G151">
        <v>1030</v>
      </c>
      <c r="H151" t="s">
        <v>11</v>
      </c>
      <c r="I151" t="s">
        <v>11</v>
      </c>
      <c r="J151" t="b">
        <f>IF(COUNTIFS('Player 1 Rounds'!A:A,Player_2[[#This Row],[Tournament]],'Player 1 Rounds'!C:C,Player_2[[#This Row],[Date]])&gt;0,TRUE(),FALSE())</f>
        <v>0</v>
      </c>
      <c r="K151" t="b">
        <f>IF(COUNTIFS('Player 1 Rounds'!A:A,Player_2[[#This Row],[Tournament]],'Player 1 Rounds'!C:C,Player_2[[#This Row],[Date]],'Player 1 Rounds'!D:D,Player_2[[#This Row],[Division]])&gt;0,TRUE(),FALSE())</f>
        <v>0</v>
      </c>
      <c r="L151" t="str">
        <f>RIGHT(Player_2[[#This Row],[Date]],4)</f>
        <v>2014</v>
      </c>
      <c r="M151" t="str">
        <f>LEFT(Player_2[[#This Row],[Date]],FIND("-",Player_2[[#This Row],[Date]],1)-1)</f>
        <v>25</v>
      </c>
      <c r="N151" t="str">
        <f>MID(Player_2[[#This Row],[Date]],FIND("-",Player_2[[#This Row],[Date]],1)+1,3)</f>
        <v>Oct</v>
      </c>
      <c r="O151" s="5">
        <f>DATEVALUE(Player_2[[#This Row],[Month]]&amp;" "&amp;Player_2[[#This Row],[Day]]&amp;", "&amp;Player_2[[#This Row],[Year]])</f>
        <v>41937</v>
      </c>
      <c r="P151">
        <f>COUNTIFS(A:A,Player_2[[#This Row],[Tournament]],E:E,Player_2[[#This Row],[Round]])</f>
        <v>1</v>
      </c>
      <c r="Q151" t="str">
        <f t="shared" si="2"/>
        <v>2014 Oklahoma Open presented by Dynamic Discs &amp; TDSA - Pro &amp; Adv</v>
      </c>
      <c r="R151">
        <f>SUMIFS('Player 1 Rounds'!F:F,'Player 1 Rounds'!Q:Q,Q151,'Player 1 Rounds'!E:E,E151)</f>
        <v>0</v>
      </c>
      <c r="S151">
        <f>IF(AND(Player_2[[#This Row],[Opponent Score]]&gt;0,Player_2[[#This Row],[Opponent Score]]&gt;Player_2[[#This Row],[Score]],K:K=TRUE())=TRUE(),1,0)</f>
        <v>0</v>
      </c>
    </row>
    <row r="152" spans="1:19" x14ac:dyDescent="0.25">
      <c r="A152" t="s">
        <v>106</v>
      </c>
      <c r="B152" t="s">
        <v>153</v>
      </c>
      <c r="C152" t="s">
        <v>183</v>
      </c>
      <c r="D152" t="s">
        <v>17</v>
      </c>
      <c r="E152">
        <v>1</v>
      </c>
      <c r="F152">
        <v>53</v>
      </c>
      <c r="G152">
        <v>1095</v>
      </c>
      <c r="H152" t="s">
        <v>11</v>
      </c>
      <c r="I152" t="s">
        <v>11</v>
      </c>
      <c r="J152" t="b">
        <f>IF(COUNTIFS('Player 1 Rounds'!A:A,Player_2[[#This Row],[Tournament]],'Player 1 Rounds'!C:C,Player_2[[#This Row],[Date]])&gt;0,TRUE(),FALSE())</f>
        <v>1</v>
      </c>
      <c r="K152" t="b">
        <f>IF(COUNTIFS('Player 1 Rounds'!A:A,Player_2[[#This Row],[Tournament]],'Player 1 Rounds'!C:C,Player_2[[#This Row],[Date]],'Player 1 Rounds'!D:D,Player_2[[#This Row],[Division]])&gt;0,TRUE(),FALSE())</f>
        <v>1</v>
      </c>
      <c r="L152" t="str">
        <f>RIGHT(Player_2[[#This Row],[Date]],4)</f>
        <v>2014</v>
      </c>
      <c r="M152" t="str">
        <f>LEFT(Player_2[[#This Row],[Date]],FIND("-",Player_2[[#This Row],[Date]],1)-1)</f>
        <v>1</v>
      </c>
      <c r="N152" t="str">
        <f>MID(Player_2[[#This Row],[Date]],FIND("-",Player_2[[#This Row],[Date]],1)+1,3)</f>
        <v>Oct</v>
      </c>
      <c r="O152" s="5">
        <f>DATEVALUE(Player_2[[#This Row],[Month]]&amp;" "&amp;Player_2[[#This Row],[Day]]&amp;", "&amp;Player_2[[#This Row],[Year]])</f>
        <v>41913</v>
      </c>
      <c r="P152">
        <f>COUNTIFS(A:A,Player_2[[#This Row],[Tournament]],E:E,Player_2[[#This Row],[Round]])</f>
        <v>4</v>
      </c>
      <c r="Q152" t="str">
        <f t="shared" si="2"/>
        <v>2014 United States Disc Golf Championship - Open Flight</v>
      </c>
      <c r="R152">
        <f>SUMIFS('Player 1 Rounds'!F:F,'Player 1 Rounds'!Q:Q,Q152,'Player 1 Rounds'!E:E,E152)</f>
        <v>62</v>
      </c>
      <c r="S152">
        <f>IF(AND(Player_2[[#This Row],[Opponent Score]]&gt;0,Player_2[[#This Row],[Opponent Score]]&gt;Player_2[[#This Row],[Score]],K:K=TRUE())=TRUE(),1,0)</f>
        <v>1</v>
      </c>
    </row>
    <row r="153" spans="1:19" x14ac:dyDescent="0.25">
      <c r="A153" t="s">
        <v>422</v>
      </c>
      <c r="B153" t="s">
        <v>58</v>
      </c>
      <c r="C153" t="s">
        <v>423</v>
      </c>
      <c r="D153" t="s">
        <v>17</v>
      </c>
      <c r="E153">
        <v>1</v>
      </c>
      <c r="F153">
        <v>51</v>
      </c>
      <c r="G153">
        <v>1050</v>
      </c>
      <c r="H153" t="s">
        <v>11</v>
      </c>
      <c r="I153" t="s">
        <v>11</v>
      </c>
      <c r="J153" t="b">
        <f>IF(COUNTIFS('Player 1 Rounds'!A:A,Player_2[[#This Row],[Tournament]],'Player 1 Rounds'!C:C,Player_2[[#This Row],[Date]])&gt;0,TRUE(),FALSE())</f>
        <v>1</v>
      </c>
      <c r="K153" t="b">
        <f>IF(COUNTIFS('Player 1 Rounds'!A:A,Player_2[[#This Row],[Tournament]],'Player 1 Rounds'!C:C,Player_2[[#This Row],[Date]],'Player 1 Rounds'!D:D,Player_2[[#This Row],[Division]])&gt;0,TRUE(),FALSE())</f>
        <v>1</v>
      </c>
      <c r="L153" t="str">
        <f>RIGHT(Player_2[[#This Row],[Date]],4)</f>
        <v>2014</v>
      </c>
      <c r="M153" t="str">
        <f>LEFT(Player_2[[#This Row],[Date]],FIND("-",Player_2[[#This Row],[Date]],1)-1)</f>
        <v>20</v>
      </c>
      <c r="N153" t="str">
        <f>MID(Player_2[[#This Row],[Date]],FIND("-",Player_2[[#This Row],[Date]],1)+1,3)</f>
        <v>Jun</v>
      </c>
      <c r="O153" s="5">
        <f>DATEVALUE(Player_2[[#This Row],[Month]]&amp;" "&amp;Player_2[[#This Row],[Day]]&amp;", "&amp;Player_2[[#This Row],[Year]])</f>
        <v>41810</v>
      </c>
      <c r="P153">
        <f>COUNTIFS(A:A,Player_2[[#This Row],[Tournament]],E:E,Player_2[[#This Row],[Round]])</f>
        <v>1</v>
      </c>
      <c r="Q153" t="str">
        <f t="shared" si="2"/>
        <v>2014 The 32nd Kansas City Wide Open</v>
      </c>
      <c r="R153">
        <f>SUMIFS('Player 1 Rounds'!F:F,'Player 1 Rounds'!Q:Q,Q153,'Player 1 Rounds'!E:E,E153)</f>
        <v>50</v>
      </c>
      <c r="S153">
        <f>IF(AND(Player_2[[#This Row],[Opponent Score]]&gt;0,Player_2[[#This Row],[Opponent Score]]&gt;Player_2[[#This Row],[Score]],K:K=TRUE())=TRUE(),1,0)</f>
        <v>0</v>
      </c>
    </row>
    <row r="154" spans="1:19" x14ac:dyDescent="0.25">
      <c r="A154" t="s">
        <v>389</v>
      </c>
      <c r="B154" t="s">
        <v>58</v>
      </c>
      <c r="C154" t="s">
        <v>424</v>
      </c>
      <c r="D154" t="s">
        <v>17</v>
      </c>
      <c r="E154">
        <v>1</v>
      </c>
      <c r="F154">
        <v>55</v>
      </c>
      <c r="G154">
        <v>1045</v>
      </c>
      <c r="H154" t="s">
        <v>11</v>
      </c>
      <c r="I154" t="s">
        <v>11</v>
      </c>
      <c r="J154" t="b">
        <f>IF(COUNTIFS('Player 1 Rounds'!A:A,Player_2[[#This Row],[Tournament]],'Player 1 Rounds'!C:C,Player_2[[#This Row],[Date]])&gt;0,TRUE(),FALSE())</f>
        <v>1</v>
      </c>
      <c r="K154" t="b">
        <f>IF(COUNTIFS('Player 1 Rounds'!A:A,Player_2[[#This Row],[Tournament]],'Player 1 Rounds'!C:C,Player_2[[#This Row],[Date]],'Player 1 Rounds'!D:D,Player_2[[#This Row],[Division]])&gt;0,TRUE(),FALSE())</f>
        <v>1</v>
      </c>
      <c r="L154" t="str">
        <f>RIGHT(Player_2[[#This Row],[Date]],4)</f>
        <v>2014</v>
      </c>
      <c r="M154" t="str">
        <f>LEFT(Player_2[[#This Row],[Date]],FIND("-",Player_2[[#This Row],[Date]],1)-1)</f>
        <v>3</v>
      </c>
      <c r="N154" t="str">
        <f>MID(Player_2[[#This Row],[Date]],FIND("-",Player_2[[#This Row],[Date]],1)+1,3)</f>
        <v>Jul</v>
      </c>
      <c r="O154" s="5">
        <f>DATEVALUE(Player_2[[#This Row],[Month]]&amp;" "&amp;Player_2[[#This Row],[Day]]&amp;", "&amp;Player_2[[#This Row],[Year]])</f>
        <v>41823</v>
      </c>
      <c r="P154">
        <f>COUNTIFS(A:A,Player_2[[#This Row],[Tournament]],E:E,Player_2[[#This Row],[Round]])</f>
        <v>2</v>
      </c>
      <c r="Q154" t="str">
        <f t="shared" si="2"/>
        <v>2014 Vibram presents the Maple Hill Open</v>
      </c>
      <c r="R154">
        <f>SUMIFS('Player 1 Rounds'!F:F,'Player 1 Rounds'!Q:Q,Q154,'Player 1 Rounds'!E:E,E154)</f>
        <v>56</v>
      </c>
      <c r="S154">
        <f>IF(AND(Player_2[[#This Row],[Opponent Score]]&gt;0,Player_2[[#This Row],[Opponent Score]]&gt;Player_2[[#This Row],[Score]],K:K=TRUE())=TRUE(),1,0)</f>
        <v>1</v>
      </c>
    </row>
    <row r="155" spans="1:19" x14ac:dyDescent="0.25">
      <c r="A155" t="s">
        <v>425</v>
      </c>
      <c r="B155" t="s">
        <v>13</v>
      </c>
      <c r="C155" t="s">
        <v>426</v>
      </c>
      <c r="D155" t="s">
        <v>17</v>
      </c>
      <c r="E155">
        <v>1</v>
      </c>
      <c r="F155">
        <v>55</v>
      </c>
      <c r="G155">
        <v>1052</v>
      </c>
      <c r="H155" t="s">
        <v>11</v>
      </c>
      <c r="I155" t="s">
        <v>11</v>
      </c>
      <c r="J155" t="b">
        <f>IF(COUNTIFS('Player 1 Rounds'!A:A,Player_2[[#This Row],[Tournament]],'Player 1 Rounds'!C:C,Player_2[[#This Row],[Date]])&gt;0,TRUE(),FALSE())</f>
        <v>1</v>
      </c>
      <c r="K155" t="b">
        <f>IF(COUNTIFS('Player 1 Rounds'!A:A,Player_2[[#This Row],[Tournament]],'Player 1 Rounds'!C:C,Player_2[[#This Row],[Date]],'Player 1 Rounds'!D:D,Player_2[[#This Row],[Division]])&gt;0,TRUE(),FALSE())</f>
        <v>1</v>
      </c>
      <c r="L155" t="str">
        <f>RIGHT(Player_2[[#This Row],[Date]],4)</f>
        <v>2014</v>
      </c>
      <c r="M155" t="str">
        <f>LEFT(Player_2[[#This Row],[Date]],FIND("-",Player_2[[#This Row],[Date]],1)-1)</f>
        <v>17</v>
      </c>
      <c r="N155" t="str">
        <f>MID(Player_2[[#This Row],[Date]],FIND("-",Player_2[[#This Row],[Date]],1)+1,3)</f>
        <v>Jul</v>
      </c>
      <c r="O155" s="5">
        <f>DATEVALUE(Player_2[[#This Row],[Month]]&amp;" "&amp;Player_2[[#This Row],[Day]]&amp;", "&amp;Player_2[[#This Row],[Year]])</f>
        <v>41837</v>
      </c>
      <c r="P155">
        <f>COUNTIFS(A:A,Player_2[[#This Row],[Tournament]],E:E,Player_2[[#This Row],[Round]])</f>
        <v>1</v>
      </c>
      <c r="Q155" t="str">
        <f t="shared" si="2"/>
        <v>2014 European Masters</v>
      </c>
      <c r="R155">
        <f>SUMIFS('Player 1 Rounds'!F:F,'Player 1 Rounds'!Q:Q,Q155,'Player 1 Rounds'!E:E,E155)</f>
        <v>59</v>
      </c>
      <c r="S155">
        <f>IF(AND(Player_2[[#This Row],[Opponent Score]]&gt;0,Player_2[[#This Row],[Opponent Score]]&gt;Player_2[[#This Row],[Score]],K:K=TRUE())=TRUE(),1,0)</f>
        <v>1</v>
      </c>
    </row>
    <row r="156" spans="1:19" x14ac:dyDescent="0.25">
      <c r="A156" t="s">
        <v>429</v>
      </c>
      <c r="B156" t="s">
        <v>14</v>
      </c>
      <c r="C156" t="s">
        <v>430</v>
      </c>
      <c r="D156" t="s">
        <v>17</v>
      </c>
      <c r="E156">
        <v>1</v>
      </c>
      <c r="F156">
        <v>55</v>
      </c>
      <c r="G156">
        <v>983</v>
      </c>
      <c r="H156" t="s">
        <v>11</v>
      </c>
      <c r="I156" t="s">
        <v>11</v>
      </c>
      <c r="J156" t="b">
        <f>IF(COUNTIFS('Player 1 Rounds'!A:A,Player_2[[#This Row],[Tournament]],'Player 1 Rounds'!C:C,Player_2[[#This Row],[Date]])&gt;0,TRUE(),FALSE())</f>
        <v>0</v>
      </c>
      <c r="K156" t="b">
        <f>IF(COUNTIFS('Player 1 Rounds'!A:A,Player_2[[#This Row],[Tournament]],'Player 1 Rounds'!C:C,Player_2[[#This Row],[Date]],'Player 1 Rounds'!D:D,Player_2[[#This Row],[Division]])&gt;0,TRUE(),FALSE())</f>
        <v>0</v>
      </c>
      <c r="L156" t="str">
        <f>RIGHT(Player_2[[#This Row],[Date]],4)</f>
        <v>2014</v>
      </c>
      <c r="M156" t="str">
        <f>LEFT(Player_2[[#This Row],[Date]],FIND("-",Player_2[[#This Row],[Date]],1)-1)</f>
        <v>14</v>
      </c>
      <c r="N156" t="str">
        <f>MID(Player_2[[#This Row],[Date]],FIND("-",Player_2[[#This Row],[Date]],1)+1,3)</f>
        <v>Jun</v>
      </c>
      <c r="O156" s="5">
        <f>DATEVALUE(Player_2[[#This Row],[Month]]&amp;" "&amp;Player_2[[#This Row],[Day]]&amp;", "&amp;Player_2[[#This Row],[Year]])</f>
        <v>41804</v>
      </c>
      <c r="P156">
        <f>COUNTIFS(A:A,Player_2[[#This Row],[Tournament]],E:E,Player_2[[#This Row],[Round]])</f>
        <v>1</v>
      </c>
      <c r="Q156" t="str">
        <f t="shared" si="2"/>
        <v>2014 Cleveland County Classic</v>
      </c>
      <c r="R156">
        <f>SUMIFS('Player 1 Rounds'!F:F,'Player 1 Rounds'!Q:Q,Q156,'Player 1 Rounds'!E:E,E156)</f>
        <v>0</v>
      </c>
      <c r="S156">
        <f>IF(AND(Player_2[[#This Row],[Opponent Score]]&gt;0,Player_2[[#This Row],[Opponent Score]]&gt;Player_2[[#This Row],[Score]],K:K=TRUE())=TRUE(),1,0)</f>
        <v>0</v>
      </c>
    </row>
    <row r="157" spans="1:19" x14ac:dyDescent="0.25">
      <c r="A157" t="s">
        <v>184</v>
      </c>
      <c r="B157" t="s">
        <v>13</v>
      </c>
      <c r="C157" t="s">
        <v>185</v>
      </c>
      <c r="D157" t="s">
        <v>17</v>
      </c>
      <c r="E157">
        <v>1</v>
      </c>
      <c r="F157">
        <v>57</v>
      </c>
      <c r="G157">
        <v>1038</v>
      </c>
      <c r="H157" t="s">
        <v>11</v>
      </c>
      <c r="I157" t="s">
        <v>11</v>
      </c>
      <c r="J157" t="b">
        <f>IF(COUNTIFS('Player 1 Rounds'!A:A,Player_2[[#This Row],[Tournament]],'Player 1 Rounds'!C:C,Player_2[[#This Row],[Date]])&gt;0,TRUE(),FALSE())</f>
        <v>1</v>
      </c>
      <c r="K157" t="b">
        <f>IF(COUNTIFS('Player 1 Rounds'!A:A,Player_2[[#This Row],[Tournament]],'Player 1 Rounds'!C:C,Player_2[[#This Row],[Date]],'Player 1 Rounds'!D:D,Player_2[[#This Row],[Division]])&gt;0,TRUE(),FALSE())</f>
        <v>1</v>
      </c>
      <c r="L157" t="str">
        <f>RIGHT(Player_2[[#This Row],[Date]],4)</f>
        <v>2014</v>
      </c>
      <c r="M157" t="str">
        <f>LEFT(Player_2[[#This Row],[Date]],FIND("-",Player_2[[#This Row],[Date]],1)-1)</f>
        <v>5</v>
      </c>
      <c r="N157" t="str">
        <f>MID(Player_2[[#This Row],[Date]],FIND("-",Player_2[[#This Row],[Date]],1)+1,3)</f>
        <v>Jun</v>
      </c>
      <c r="O157" s="5">
        <f>DATEVALUE(Player_2[[#This Row],[Month]]&amp;" "&amp;Player_2[[#This Row],[Day]]&amp;", "&amp;Player_2[[#This Row],[Year]])</f>
        <v>41795</v>
      </c>
      <c r="P157">
        <f>COUNTIFS(A:A,Player_2[[#This Row],[Tournament]],E:E,Player_2[[#This Row],[Round]])</f>
        <v>1</v>
      </c>
      <c r="Q157" t="str">
        <f t="shared" si="2"/>
        <v>The 2014 Japan Open</v>
      </c>
      <c r="R157">
        <f>SUMIFS('Player 1 Rounds'!F:F,'Player 1 Rounds'!Q:Q,Q157,'Player 1 Rounds'!E:E,E157)</f>
        <v>60</v>
      </c>
      <c r="S157">
        <f>IF(AND(Player_2[[#This Row],[Opponent Score]]&gt;0,Player_2[[#This Row],[Opponent Score]]&gt;Player_2[[#This Row],[Score]],K:K=TRUE())=TRUE(),1,0)</f>
        <v>1</v>
      </c>
    </row>
    <row r="158" spans="1:19" x14ac:dyDescent="0.25">
      <c r="A158" t="s">
        <v>427</v>
      </c>
      <c r="B158" t="s">
        <v>58</v>
      </c>
      <c r="C158" t="s">
        <v>428</v>
      </c>
      <c r="D158" t="s">
        <v>17</v>
      </c>
      <c r="E158">
        <v>1</v>
      </c>
      <c r="F158">
        <v>74</v>
      </c>
      <c r="G158">
        <v>1050</v>
      </c>
      <c r="H158" t="s">
        <v>11</v>
      </c>
      <c r="I158" t="s">
        <v>11</v>
      </c>
      <c r="J158" t="b">
        <f>IF(COUNTIFS('Player 1 Rounds'!A:A,Player_2[[#This Row],[Tournament]],'Player 1 Rounds'!C:C,Player_2[[#This Row],[Date]])&gt;0,TRUE(),FALSE())</f>
        <v>0</v>
      </c>
      <c r="K158" t="b">
        <f>IF(COUNTIFS('Player 1 Rounds'!A:A,Player_2[[#This Row],[Tournament]],'Player 1 Rounds'!C:C,Player_2[[#This Row],[Date]],'Player 1 Rounds'!D:D,Player_2[[#This Row],[Division]])&gt;0,TRUE(),FALSE())</f>
        <v>0</v>
      </c>
      <c r="L158" t="str">
        <f>RIGHT(Player_2[[#This Row],[Date]],4)</f>
        <v>2014</v>
      </c>
      <c r="M158" t="str">
        <f>LEFT(Player_2[[#This Row],[Date]],FIND("-",Player_2[[#This Row],[Date]],1)-1)</f>
        <v>30</v>
      </c>
      <c r="N158" t="str">
        <f>MID(Player_2[[#This Row],[Date]],FIND("-",Player_2[[#This Row],[Date]],1)+1,3)</f>
        <v>Aug</v>
      </c>
      <c r="O158" s="5">
        <f>DATEVALUE(Player_2[[#This Row],[Month]]&amp;" "&amp;Player_2[[#This Row],[Day]]&amp;", "&amp;Player_2[[#This Row],[Year]])</f>
        <v>41881</v>
      </c>
      <c r="P158">
        <f>COUNTIFS(A:A,Player_2[[#This Row],[Tournament]],E:E,Player_2[[#This Row],[Round]])</f>
        <v>1</v>
      </c>
      <c r="Q158" t="str">
        <f t="shared" si="2"/>
        <v>2014 Brent Hambrick Memorial Open - Pro</v>
      </c>
      <c r="R158">
        <f>SUMIFS('Player 1 Rounds'!F:F,'Player 1 Rounds'!Q:Q,Q158,'Player 1 Rounds'!E:E,E158)</f>
        <v>0</v>
      </c>
      <c r="S158">
        <f>IF(AND(Player_2[[#This Row],[Opponent Score]]&gt;0,Player_2[[#This Row],[Opponent Score]]&gt;Player_2[[#This Row],[Score]],K:K=TRUE())=TRUE(),1,0)</f>
        <v>0</v>
      </c>
    </row>
    <row r="159" spans="1:19" x14ac:dyDescent="0.25">
      <c r="A159" t="s">
        <v>179</v>
      </c>
      <c r="B159" t="s">
        <v>13</v>
      </c>
      <c r="C159" t="s">
        <v>180</v>
      </c>
      <c r="D159" t="s">
        <v>17</v>
      </c>
      <c r="E159">
        <v>1</v>
      </c>
      <c r="F159">
        <v>52</v>
      </c>
      <c r="G159">
        <v>1053</v>
      </c>
      <c r="H159" t="s">
        <v>11</v>
      </c>
      <c r="I159" t="s">
        <v>11</v>
      </c>
      <c r="J159" t="b">
        <f>IF(COUNTIFS('Player 1 Rounds'!A:A,Player_2[[#This Row],[Tournament]],'Player 1 Rounds'!C:C,Player_2[[#This Row],[Date]])&gt;0,TRUE(),FALSE())</f>
        <v>1</v>
      </c>
      <c r="K159" t="b">
        <f>IF(COUNTIFS('Player 1 Rounds'!A:A,Player_2[[#This Row],[Tournament]],'Player 1 Rounds'!C:C,Player_2[[#This Row],[Date]],'Player 1 Rounds'!D:D,Player_2[[#This Row],[Division]])&gt;0,TRUE(),FALSE())</f>
        <v>1</v>
      </c>
      <c r="L159" t="str">
        <f>RIGHT(Player_2[[#This Row],[Date]],4)</f>
        <v>2014</v>
      </c>
      <c r="M159" t="str">
        <f>LEFT(Player_2[[#This Row],[Date]],FIND("-",Player_2[[#This Row],[Date]],1)-1)</f>
        <v>12</v>
      </c>
      <c r="N159" t="str">
        <f>MID(Player_2[[#This Row],[Date]],FIND("-",Player_2[[#This Row],[Date]],1)+1,3)</f>
        <v>Aug</v>
      </c>
      <c r="O159" s="5">
        <f>DATEVALUE(Player_2[[#This Row],[Month]]&amp;" "&amp;Player_2[[#This Row],[Day]]&amp;", "&amp;Player_2[[#This Row],[Year]])</f>
        <v>41863</v>
      </c>
      <c r="P159">
        <f>COUNTIFS(A:A,Player_2[[#This Row],[Tournament]],E:E,Player_2[[#This Row],[Round]])</f>
        <v>1</v>
      </c>
      <c r="Q159" t="str">
        <f t="shared" si="2"/>
        <v>2014 PDGA Professional Disc Golf World Championships</v>
      </c>
      <c r="R159">
        <f>SUMIFS('Player 1 Rounds'!F:F,'Player 1 Rounds'!Q:Q,Q159,'Player 1 Rounds'!E:E,E159)</f>
        <v>49</v>
      </c>
      <c r="S159">
        <f>IF(AND(Player_2[[#This Row],[Opponent Score]]&gt;0,Player_2[[#This Row],[Opponent Score]]&gt;Player_2[[#This Row],[Score]],K:K=TRUE())=TRUE(),1,0)</f>
        <v>0</v>
      </c>
    </row>
    <row r="160" spans="1:19" x14ac:dyDescent="0.25">
      <c r="A160" t="s">
        <v>95</v>
      </c>
      <c r="B160" t="s">
        <v>58</v>
      </c>
      <c r="C160" t="s">
        <v>96</v>
      </c>
      <c r="D160" t="s">
        <v>17</v>
      </c>
      <c r="E160">
        <v>1</v>
      </c>
      <c r="F160">
        <v>51</v>
      </c>
      <c r="G160">
        <v>1044</v>
      </c>
      <c r="H160" t="s">
        <v>11</v>
      </c>
      <c r="I160" t="s">
        <v>11</v>
      </c>
      <c r="J160" t="b">
        <f>IF(COUNTIFS('Player 1 Rounds'!A:A,Player_2[[#This Row],[Tournament]],'Player 1 Rounds'!C:C,Player_2[[#This Row],[Date]])&gt;0,TRUE(),FALSE())</f>
        <v>1</v>
      </c>
      <c r="K160" t="b">
        <f>IF(COUNTIFS('Player 1 Rounds'!A:A,Player_2[[#This Row],[Tournament]],'Player 1 Rounds'!C:C,Player_2[[#This Row],[Date]],'Player 1 Rounds'!D:D,Player_2[[#This Row],[Division]])&gt;0,TRUE(),FALSE())</f>
        <v>1</v>
      </c>
      <c r="L160" t="str">
        <f>RIGHT(Player_2[[#This Row],[Date]],4)</f>
        <v>2014</v>
      </c>
      <c r="M160" t="str">
        <f>LEFT(Player_2[[#This Row],[Date]],FIND("-",Player_2[[#This Row],[Date]],1)-1)</f>
        <v>26</v>
      </c>
      <c r="N160" t="str">
        <f>MID(Player_2[[#This Row],[Date]],FIND("-",Player_2[[#This Row],[Date]],1)+1,3)</f>
        <v>Feb</v>
      </c>
      <c r="O160" s="5">
        <f>DATEVALUE(Player_2[[#This Row],[Month]]&amp;" "&amp;Player_2[[#This Row],[Day]]&amp;", "&amp;Player_2[[#This Row],[Year]])</f>
        <v>41696</v>
      </c>
      <c r="P160">
        <f>COUNTIFS(A:A,Player_2[[#This Row],[Tournament]],E:E,Player_2[[#This Row],[Round]])</f>
        <v>1</v>
      </c>
      <c r="Q160" t="str">
        <f t="shared" si="2"/>
        <v>2014 The 26th Annual Memorial Championship presented by Discraft</v>
      </c>
      <c r="R160">
        <f>SUMIFS('Player 1 Rounds'!F:F,'Player 1 Rounds'!Q:Q,Q160,'Player 1 Rounds'!E:E,E160)</f>
        <v>54</v>
      </c>
      <c r="S160">
        <f>IF(AND(Player_2[[#This Row],[Opponent Score]]&gt;0,Player_2[[#This Row],[Opponent Score]]&gt;Player_2[[#This Row],[Score]],K:K=TRUE())=TRUE(),1,0)</f>
        <v>1</v>
      </c>
    </row>
    <row r="161" spans="1:19" x14ac:dyDescent="0.25">
      <c r="A161" t="s">
        <v>433</v>
      </c>
      <c r="B161" t="s">
        <v>14</v>
      </c>
      <c r="C161" t="s">
        <v>434</v>
      </c>
      <c r="D161" t="s">
        <v>17</v>
      </c>
      <c r="E161">
        <v>1</v>
      </c>
      <c r="F161">
        <v>48</v>
      </c>
      <c r="G161">
        <v>1035</v>
      </c>
      <c r="H161" t="s">
        <v>11</v>
      </c>
      <c r="I161" t="s">
        <v>11</v>
      </c>
      <c r="J161" t="b">
        <f>IF(COUNTIFS('Player 1 Rounds'!A:A,Player_2[[#This Row],[Tournament]],'Player 1 Rounds'!C:C,Player_2[[#This Row],[Date]])&gt;0,TRUE(),FALSE())</f>
        <v>0</v>
      </c>
      <c r="K161" t="b">
        <f>IF(COUNTIFS('Player 1 Rounds'!A:A,Player_2[[#This Row],[Tournament]],'Player 1 Rounds'!C:C,Player_2[[#This Row],[Date]],'Player 1 Rounds'!D:D,Player_2[[#This Row],[Division]])&gt;0,TRUE(),FALSE())</f>
        <v>0</v>
      </c>
      <c r="L161" t="str">
        <f>RIGHT(Player_2[[#This Row],[Date]],4)</f>
        <v>2014</v>
      </c>
      <c r="M161" t="str">
        <f>LEFT(Player_2[[#This Row],[Date]],FIND("-",Player_2[[#This Row],[Date]],1)-1)</f>
        <v>8</v>
      </c>
      <c r="N161" t="str">
        <f>MID(Player_2[[#This Row],[Date]],FIND("-",Player_2[[#This Row],[Date]],1)+1,3)</f>
        <v>Mar</v>
      </c>
      <c r="O161" s="5">
        <f>DATEVALUE(Player_2[[#This Row],[Month]]&amp;" "&amp;Player_2[[#This Row],[Day]]&amp;", "&amp;Player_2[[#This Row],[Year]])</f>
        <v>41706</v>
      </c>
      <c r="P161">
        <f>COUNTIFS(A:A,Player_2[[#This Row],[Tournament]],E:E,Player_2[[#This Row],[Round]])</f>
        <v>1</v>
      </c>
      <c r="Q161" t="str">
        <f t="shared" si="2"/>
        <v>2014 North Texas Championships - Rockwall/Audubon DGC</v>
      </c>
      <c r="R161">
        <f>SUMIFS('Player 1 Rounds'!F:F,'Player 1 Rounds'!Q:Q,Q161,'Player 1 Rounds'!E:E,E161)</f>
        <v>0</v>
      </c>
      <c r="S161">
        <f>IF(AND(Player_2[[#This Row],[Opponent Score]]&gt;0,Player_2[[#This Row],[Opponent Score]]&gt;Player_2[[#This Row],[Score]],K:K=TRUE())=TRUE(),1,0)</f>
        <v>0</v>
      </c>
    </row>
    <row r="162" spans="1:19" x14ac:dyDescent="0.25">
      <c r="A162" t="s">
        <v>431</v>
      </c>
      <c r="B162" t="s">
        <v>13</v>
      </c>
      <c r="C162" t="s">
        <v>432</v>
      </c>
      <c r="D162" t="s">
        <v>17</v>
      </c>
      <c r="E162">
        <v>1</v>
      </c>
      <c r="F162">
        <v>57</v>
      </c>
      <c r="G162">
        <v>1047</v>
      </c>
      <c r="H162" t="s">
        <v>11</v>
      </c>
      <c r="I162" t="s">
        <v>11</v>
      </c>
      <c r="J162" t="b">
        <f>IF(COUNTIFS('Player 1 Rounds'!A:A,Player_2[[#This Row],[Tournament]],'Player 1 Rounds'!C:C,Player_2[[#This Row],[Date]])&gt;0,TRUE(),FALSE())</f>
        <v>1</v>
      </c>
      <c r="K162" t="b">
        <f>IF(COUNTIFS('Player 1 Rounds'!A:A,Player_2[[#This Row],[Tournament]],'Player 1 Rounds'!C:C,Player_2[[#This Row],[Date]],'Player 1 Rounds'!D:D,Player_2[[#This Row],[Division]])&gt;0,TRUE(),FALSE())</f>
        <v>1</v>
      </c>
      <c r="L162" t="str">
        <f>RIGHT(Player_2[[#This Row],[Date]],4)</f>
        <v>2015</v>
      </c>
      <c r="M162" t="str">
        <f>LEFT(Player_2[[#This Row],[Date]],FIND("-",Player_2[[#This Row],[Date]],1)-1)</f>
        <v>29</v>
      </c>
      <c r="N162" t="str">
        <f>MID(Player_2[[#This Row],[Date]],FIND("-",Player_2[[#This Row],[Date]],1)+1,3)</f>
        <v>Jan</v>
      </c>
      <c r="O162" s="5">
        <f>DATEVALUE(Player_2[[#This Row],[Month]]&amp;" "&amp;Player_2[[#This Row],[Day]]&amp;", "&amp;Player_2[[#This Row],[Year]])</f>
        <v>42033</v>
      </c>
      <c r="P162">
        <f>COUNTIFS(A:A,Player_2[[#This Row],[Tournament]],E:E,Player_2[[#This Row],[Round]])</f>
        <v>1</v>
      </c>
      <c r="Q162" t="str">
        <f t="shared" si="2"/>
        <v>2015 Aussie Open</v>
      </c>
      <c r="R162">
        <f>SUMIFS('Player 1 Rounds'!F:F,'Player 1 Rounds'!Q:Q,Q162,'Player 1 Rounds'!E:E,E162)</f>
        <v>60</v>
      </c>
      <c r="S162">
        <f>IF(AND(Player_2[[#This Row],[Opponent Score]]&gt;0,Player_2[[#This Row],[Opponent Score]]&gt;Player_2[[#This Row],[Score]],K:K=TRUE())=TRUE(),1,0)</f>
        <v>1</v>
      </c>
    </row>
    <row r="163" spans="1:19" x14ac:dyDescent="0.25">
      <c r="A163" t="s">
        <v>435</v>
      </c>
      <c r="B163" t="s">
        <v>14</v>
      </c>
      <c r="C163" t="s">
        <v>436</v>
      </c>
      <c r="D163" t="s">
        <v>437</v>
      </c>
      <c r="E163">
        <v>1</v>
      </c>
      <c r="F163">
        <v>53</v>
      </c>
      <c r="G163">
        <v>1041</v>
      </c>
      <c r="H163" t="s">
        <v>11</v>
      </c>
      <c r="I163" t="s">
        <v>11</v>
      </c>
      <c r="J163" t="b">
        <f>IF(COUNTIFS('Player 1 Rounds'!A:A,Player_2[[#This Row],[Tournament]],'Player 1 Rounds'!C:C,Player_2[[#This Row],[Date]])&gt;0,TRUE(),FALSE())</f>
        <v>0</v>
      </c>
      <c r="K163" t="b">
        <f>IF(COUNTIFS('Player 1 Rounds'!A:A,Player_2[[#This Row],[Tournament]],'Player 1 Rounds'!C:C,Player_2[[#This Row],[Date]],'Player 1 Rounds'!D:D,Player_2[[#This Row],[Division]])&gt;0,TRUE(),FALSE())</f>
        <v>0</v>
      </c>
      <c r="L163" t="str">
        <f>RIGHT(Player_2[[#This Row],[Date]],4)</f>
        <v>2015</v>
      </c>
      <c r="M163" t="str">
        <f>LEFT(Player_2[[#This Row],[Date]],FIND("-",Player_2[[#This Row],[Date]],1)-1)</f>
        <v>14</v>
      </c>
      <c r="N163" t="str">
        <f>MID(Player_2[[#This Row],[Date]],FIND("-",Player_2[[#This Row],[Date]],1)+1,3)</f>
        <v>Feb</v>
      </c>
      <c r="O163" s="5">
        <f>DATEVALUE(Player_2[[#This Row],[Month]]&amp;" "&amp;Player_2[[#This Row],[Day]]&amp;", "&amp;Player_2[[#This Row],[Year]])</f>
        <v>42049</v>
      </c>
      <c r="P163">
        <f>COUNTIFS(A:A,Player_2[[#This Row],[Tournament]],E:E,Player_2[[#This Row],[Round]])</f>
        <v>1</v>
      </c>
      <c r="Q163" t="str">
        <f t="shared" si="2"/>
        <v>2015 37th Annual Wintertime Open - PRO</v>
      </c>
      <c r="R163">
        <f>SUMIFS('Player 1 Rounds'!F:F,'Player 1 Rounds'!Q:Q,Q163,'Player 1 Rounds'!E:E,E163)</f>
        <v>0</v>
      </c>
      <c r="S163">
        <f>IF(AND(Player_2[[#This Row],[Opponent Score]]&gt;0,Player_2[[#This Row],[Opponent Score]]&gt;Player_2[[#This Row],[Score]],K:K=TRUE())=TRUE(),1,0)</f>
        <v>0</v>
      </c>
    </row>
    <row r="164" spans="1:19" x14ac:dyDescent="0.25">
      <c r="A164" t="s">
        <v>438</v>
      </c>
      <c r="B164" t="s">
        <v>14</v>
      </c>
      <c r="C164" t="s">
        <v>439</v>
      </c>
      <c r="D164" t="s">
        <v>437</v>
      </c>
      <c r="E164">
        <v>1</v>
      </c>
      <c r="F164">
        <v>52</v>
      </c>
      <c r="G164">
        <v>1049</v>
      </c>
      <c r="H164" t="s">
        <v>11</v>
      </c>
      <c r="I164" t="s">
        <v>11</v>
      </c>
      <c r="J164" t="b">
        <f>IF(COUNTIFS('Player 1 Rounds'!A:A,Player_2[[#This Row],[Tournament]],'Player 1 Rounds'!C:C,Player_2[[#This Row],[Date]])&gt;0,TRUE(),FALSE())</f>
        <v>0</v>
      </c>
      <c r="K164" t="b">
        <f>IF(COUNTIFS('Player 1 Rounds'!A:A,Player_2[[#This Row],[Tournament]],'Player 1 Rounds'!C:C,Player_2[[#This Row],[Date]],'Player 1 Rounds'!D:D,Player_2[[#This Row],[Division]])&gt;0,TRUE(),FALSE())</f>
        <v>0</v>
      </c>
      <c r="L164" t="str">
        <f>RIGHT(Player_2[[#This Row],[Date]],4)</f>
        <v>2014</v>
      </c>
      <c r="M164" t="str">
        <f>LEFT(Player_2[[#This Row],[Date]],FIND("-",Player_2[[#This Row],[Date]],1)-1)</f>
        <v>15</v>
      </c>
      <c r="N164" t="str">
        <f>MID(Player_2[[#This Row],[Date]],FIND("-",Player_2[[#This Row],[Date]],1)+1,3)</f>
        <v>Feb</v>
      </c>
      <c r="O164" s="5">
        <f>DATEVALUE(Player_2[[#This Row],[Month]]&amp;" "&amp;Player_2[[#This Row],[Day]]&amp;", "&amp;Player_2[[#This Row],[Year]])</f>
        <v>41685</v>
      </c>
      <c r="P164">
        <f>COUNTIFS(A:A,Player_2[[#This Row],[Tournament]],E:E,Player_2[[#This Row],[Round]])</f>
        <v>1</v>
      </c>
      <c r="Q164" t="str">
        <f t="shared" si="2"/>
        <v>2014 36th Annual wintertime Open</v>
      </c>
      <c r="R164">
        <f>SUMIFS('Player 1 Rounds'!F:F,'Player 1 Rounds'!Q:Q,Q164,'Player 1 Rounds'!E:E,E164)</f>
        <v>0</v>
      </c>
      <c r="S164">
        <f>IF(AND(Player_2[[#This Row],[Opponent Score]]&gt;0,Player_2[[#This Row],[Opponent Score]]&gt;Player_2[[#This Row],[Score]],K:K=TRUE())=TRUE(),1,0)</f>
        <v>0</v>
      </c>
    </row>
    <row r="165" spans="1:19" x14ac:dyDescent="0.25">
      <c r="A165" t="s">
        <v>440</v>
      </c>
      <c r="B165" t="s">
        <v>9</v>
      </c>
      <c r="C165" t="s">
        <v>441</v>
      </c>
      <c r="D165" t="s">
        <v>17</v>
      </c>
      <c r="E165">
        <v>1</v>
      </c>
      <c r="F165">
        <v>55</v>
      </c>
      <c r="G165">
        <v>1024</v>
      </c>
      <c r="H165" t="s">
        <v>11</v>
      </c>
      <c r="I165" t="s">
        <v>11</v>
      </c>
      <c r="J165" t="b">
        <f>IF(COUNTIFS('Player 1 Rounds'!A:A,Player_2[[#This Row],[Tournament]],'Player 1 Rounds'!C:C,Player_2[[#This Row],[Date]])&gt;0,TRUE(),FALSE())</f>
        <v>1</v>
      </c>
      <c r="K165" t="b">
        <f>IF(COUNTIFS('Player 1 Rounds'!A:A,Player_2[[#This Row],[Tournament]],'Player 1 Rounds'!C:C,Player_2[[#This Row],[Date]],'Player 1 Rounds'!D:D,Player_2[[#This Row],[Division]])&gt;0,TRUE(),FALSE())</f>
        <v>1</v>
      </c>
      <c r="L165" t="str">
        <f>RIGHT(Player_2[[#This Row],[Date]],4)</f>
        <v>2014</v>
      </c>
      <c r="M165" t="str">
        <f>LEFT(Player_2[[#This Row],[Date]],FIND("-",Player_2[[#This Row],[Date]],1)-1)</f>
        <v>21</v>
      </c>
      <c r="N165" t="str">
        <f>MID(Player_2[[#This Row],[Date]],FIND("-",Player_2[[#This Row],[Date]],1)+1,3)</f>
        <v>Feb</v>
      </c>
      <c r="O165" s="5">
        <f>DATEVALUE(Player_2[[#This Row],[Month]]&amp;" "&amp;Player_2[[#This Row],[Day]]&amp;", "&amp;Player_2[[#This Row],[Year]])</f>
        <v>41691</v>
      </c>
      <c r="P165">
        <f>COUNTIFS(A:A,Player_2[[#This Row],[Tournament]],E:E,Player_2[[#This Row],[Round]])</f>
        <v>1</v>
      </c>
      <c r="Q165" t="str">
        <f t="shared" si="2"/>
        <v>2014 Gentlemen's Club Challenge Innova Champion Discs Pro Weekend</v>
      </c>
      <c r="R165">
        <f>SUMIFS('Player 1 Rounds'!F:F,'Player 1 Rounds'!Q:Q,Q165,'Player 1 Rounds'!E:E,E165)</f>
        <v>50</v>
      </c>
      <c r="S165">
        <f>IF(AND(Player_2[[#This Row],[Opponent Score]]&gt;0,Player_2[[#This Row],[Opponent Score]]&gt;Player_2[[#This Row],[Score]],K:K=TRUE())=TRUE(),1,0)</f>
        <v>0</v>
      </c>
    </row>
    <row r="166" spans="1:19" x14ac:dyDescent="0.25">
      <c r="A166" t="s">
        <v>442</v>
      </c>
      <c r="B166" t="s">
        <v>9</v>
      </c>
      <c r="C166" t="s">
        <v>443</v>
      </c>
      <c r="D166" t="s">
        <v>17</v>
      </c>
      <c r="E166">
        <v>1</v>
      </c>
      <c r="F166">
        <v>53</v>
      </c>
      <c r="G166">
        <v>1063</v>
      </c>
      <c r="H166" t="s">
        <v>11</v>
      </c>
      <c r="I166" t="s">
        <v>11</v>
      </c>
      <c r="J166" t="b">
        <f>IF(COUNTIFS('Player 1 Rounds'!A:A,Player_2[[#This Row],[Tournament]],'Player 1 Rounds'!C:C,Player_2[[#This Row],[Date]])&gt;0,TRUE(),FALSE())</f>
        <v>1</v>
      </c>
      <c r="K166" t="b">
        <f>IF(COUNTIFS('Player 1 Rounds'!A:A,Player_2[[#This Row],[Tournament]],'Player 1 Rounds'!C:C,Player_2[[#This Row],[Date]],'Player 1 Rounds'!D:D,Player_2[[#This Row],[Division]])&gt;0,TRUE(),FALSE())</f>
        <v>1</v>
      </c>
      <c r="L166" t="str">
        <f>RIGHT(Player_2[[#This Row],[Date]],4)</f>
        <v>2015</v>
      </c>
      <c r="M166" t="str">
        <f>LEFT(Player_2[[#This Row],[Date]],FIND("-",Player_2[[#This Row],[Date]],1)-1)</f>
        <v>20</v>
      </c>
      <c r="N166" t="str">
        <f>MID(Player_2[[#This Row],[Date]],FIND("-",Player_2[[#This Row],[Date]],1)+1,3)</f>
        <v>Feb</v>
      </c>
      <c r="O166" s="5">
        <f>DATEVALUE(Player_2[[#This Row],[Month]]&amp;" "&amp;Player_2[[#This Row],[Day]]&amp;", "&amp;Player_2[[#This Row],[Year]])</f>
        <v>42055</v>
      </c>
      <c r="P166">
        <f>COUNTIFS(A:A,Player_2[[#This Row],[Tournament]],E:E,Player_2[[#This Row],[Round]])</f>
        <v>1</v>
      </c>
      <c r="Q166" t="str">
        <f t="shared" si="2"/>
        <v>2015 Gentlemen's Club Challenge Presented by Innova Champion Discs - Pro Weekend</v>
      </c>
      <c r="R166">
        <f>SUMIFS('Player 1 Rounds'!F:F,'Player 1 Rounds'!Q:Q,Q166,'Player 1 Rounds'!E:E,E166)</f>
        <v>59</v>
      </c>
      <c r="S166">
        <f>IF(AND(Player_2[[#This Row],[Opponent Score]]&gt;0,Player_2[[#This Row],[Opponent Score]]&gt;Player_2[[#This Row],[Score]],K:K=TRUE())=TRUE(),1,0)</f>
        <v>1</v>
      </c>
    </row>
    <row r="167" spans="1:19" x14ac:dyDescent="0.25">
      <c r="A167" t="s">
        <v>450</v>
      </c>
      <c r="B167" t="s">
        <v>164</v>
      </c>
      <c r="C167" t="s">
        <v>451</v>
      </c>
      <c r="D167" t="s">
        <v>17</v>
      </c>
      <c r="E167">
        <v>1</v>
      </c>
      <c r="F167">
        <v>51</v>
      </c>
      <c r="G167">
        <v>1042</v>
      </c>
      <c r="H167" t="s">
        <v>11</v>
      </c>
      <c r="I167" t="s">
        <v>11</v>
      </c>
      <c r="J167" t="b">
        <f>IF(COUNTIFS('Player 1 Rounds'!A:A,Player_2[[#This Row],[Tournament]],'Player 1 Rounds'!C:C,Player_2[[#This Row],[Date]])&gt;0,TRUE(),FALSE())</f>
        <v>1</v>
      </c>
      <c r="K167" t="b">
        <f>IF(COUNTIFS('Player 1 Rounds'!A:A,Player_2[[#This Row],[Tournament]],'Player 1 Rounds'!C:C,Player_2[[#This Row],[Date]],'Player 1 Rounds'!D:D,Player_2[[#This Row],[Division]])&gt;0,TRUE(),FALSE())</f>
        <v>1</v>
      </c>
      <c r="L167" t="str">
        <f>RIGHT(Player_2[[#This Row],[Date]],4)</f>
        <v>2014</v>
      </c>
      <c r="M167" t="str">
        <f>LEFT(Player_2[[#This Row],[Date]],FIND("-",Player_2[[#This Row],[Date]],1)-1)</f>
        <v>6</v>
      </c>
      <c r="N167" t="str">
        <f>MID(Player_2[[#This Row],[Date]],FIND("-",Player_2[[#This Row],[Date]],1)+1,3)</f>
        <v>Dec</v>
      </c>
      <c r="O167" s="5">
        <f>DATEVALUE(Player_2[[#This Row],[Month]]&amp;" "&amp;Player_2[[#This Row],[Day]]&amp;", "&amp;Player_2[[#This Row],[Year]])</f>
        <v>41979</v>
      </c>
      <c r="P167">
        <f>COUNTIFS(A:A,Player_2[[#This Row],[Tournament]],E:E,Player_2[[#This Row],[Round]])</f>
        <v>1</v>
      </c>
      <c r="Q167" t="str">
        <f t="shared" si="2"/>
        <v>2014 The Twisted Flyer Cactus Classic presented by Innova</v>
      </c>
      <c r="R167">
        <f>SUMIFS('Player 1 Rounds'!F:F,'Player 1 Rounds'!Q:Q,Q167,'Player 1 Rounds'!E:E,E167)</f>
        <v>50</v>
      </c>
      <c r="S167">
        <f>IF(AND(Player_2[[#This Row],[Opponent Score]]&gt;0,Player_2[[#This Row],[Opponent Score]]&gt;Player_2[[#This Row],[Score]],K:K=TRUE())=TRUE(),1,0)</f>
        <v>0</v>
      </c>
    </row>
    <row r="168" spans="1:19" x14ac:dyDescent="0.25">
      <c r="A168" t="s">
        <v>446</v>
      </c>
      <c r="B168" t="s">
        <v>9</v>
      </c>
      <c r="C168" t="s">
        <v>447</v>
      </c>
      <c r="D168" t="s">
        <v>17</v>
      </c>
      <c r="E168">
        <v>1</v>
      </c>
      <c r="F168">
        <v>54</v>
      </c>
      <c r="G168">
        <v>1050</v>
      </c>
      <c r="H168" t="s">
        <v>11</v>
      </c>
      <c r="I168" t="s">
        <v>11</v>
      </c>
      <c r="J168" t="b">
        <f>IF(COUNTIFS('Player 1 Rounds'!A:A,Player_2[[#This Row],[Tournament]],'Player 1 Rounds'!C:C,Player_2[[#This Row],[Date]])&gt;0,TRUE(),FALSE())</f>
        <v>1</v>
      </c>
      <c r="K168" t="b">
        <f>IF(COUNTIFS('Player 1 Rounds'!A:A,Player_2[[#This Row],[Tournament]],'Player 1 Rounds'!C:C,Player_2[[#This Row],[Date]],'Player 1 Rounds'!D:D,Player_2[[#This Row],[Division]])&gt;0,TRUE(),FALSE())</f>
        <v>1</v>
      </c>
      <c r="L168" t="str">
        <f>RIGHT(Player_2[[#This Row],[Date]],4)</f>
        <v>2014</v>
      </c>
      <c r="M168" t="str">
        <f>LEFT(Player_2[[#This Row],[Date]],FIND("-",Player_2[[#This Row],[Date]],1)-1)</f>
        <v>12</v>
      </c>
      <c r="N168" t="str">
        <f>MID(Player_2[[#This Row],[Date]],FIND("-",Player_2[[#This Row],[Date]],1)+1,3)</f>
        <v>Apr</v>
      </c>
      <c r="O168" s="5">
        <f>DATEVALUE(Player_2[[#This Row],[Month]]&amp;" "&amp;Player_2[[#This Row],[Day]]&amp;", "&amp;Player_2[[#This Row],[Year]])</f>
        <v>41741</v>
      </c>
      <c r="P168">
        <f>COUNTIFS(A:A,Player_2[[#This Row],[Tournament]],E:E,Player_2[[#This Row],[Round]])</f>
        <v>1</v>
      </c>
      <c r="Q168" t="str">
        <f t="shared" si="2"/>
        <v>2014 4 The Chains DG Open</v>
      </c>
      <c r="R168">
        <f>SUMIFS('Player 1 Rounds'!F:F,'Player 1 Rounds'!Q:Q,Q168,'Player 1 Rounds'!E:E,E168)</f>
        <v>53</v>
      </c>
      <c r="S168">
        <f>IF(AND(Player_2[[#This Row],[Opponent Score]]&gt;0,Player_2[[#This Row],[Opponent Score]]&gt;Player_2[[#This Row],[Score]],K:K=TRUE())=TRUE(),1,0)</f>
        <v>0</v>
      </c>
    </row>
    <row r="169" spans="1:19" x14ac:dyDescent="0.25">
      <c r="A169" t="s">
        <v>448</v>
      </c>
      <c r="B169" t="s">
        <v>9</v>
      </c>
      <c r="C169" t="s">
        <v>449</v>
      </c>
      <c r="D169" t="s">
        <v>17</v>
      </c>
      <c r="E169">
        <v>1</v>
      </c>
      <c r="F169">
        <v>52</v>
      </c>
      <c r="G169">
        <v>994</v>
      </c>
      <c r="H169" t="s">
        <v>11</v>
      </c>
      <c r="I169" t="s">
        <v>11</v>
      </c>
      <c r="J169" t="b">
        <f>IF(COUNTIFS('Player 1 Rounds'!A:A,Player_2[[#This Row],[Tournament]],'Player 1 Rounds'!C:C,Player_2[[#This Row],[Date]])&gt;0,TRUE(),FALSE())</f>
        <v>0</v>
      </c>
      <c r="K169" t="b">
        <f>IF(COUNTIFS('Player 1 Rounds'!A:A,Player_2[[#This Row],[Tournament]],'Player 1 Rounds'!C:C,Player_2[[#This Row],[Date]],'Player 1 Rounds'!D:D,Player_2[[#This Row],[Division]])&gt;0,TRUE(),FALSE())</f>
        <v>0</v>
      </c>
      <c r="L169" t="str">
        <f>RIGHT(Player_2[[#This Row],[Date]],4)</f>
        <v>2014</v>
      </c>
      <c r="M169" t="str">
        <f>LEFT(Player_2[[#This Row],[Date]],FIND("-",Player_2[[#This Row],[Date]],1)-1)</f>
        <v>1</v>
      </c>
      <c r="N169" t="str">
        <f>MID(Player_2[[#This Row],[Date]],FIND("-",Player_2[[#This Row],[Date]],1)+1,3)</f>
        <v>Nov</v>
      </c>
      <c r="O169" s="5">
        <f>DATEVALUE(Player_2[[#This Row],[Month]]&amp;" "&amp;Player_2[[#This Row],[Day]]&amp;", "&amp;Player_2[[#This Row],[Year]])</f>
        <v>41944</v>
      </c>
      <c r="P169">
        <f>COUNTIFS(A:A,Player_2[[#This Row],[Tournament]],E:E,Player_2[[#This Row],[Round]])</f>
        <v>1</v>
      </c>
      <c r="Q169" t="str">
        <f t="shared" si="2"/>
        <v>2014 24th Annual Veterans Park Open</v>
      </c>
      <c r="R169">
        <f>SUMIFS('Player 1 Rounds'!F:F,'Player 1 Rounds'!Q:Q,Q169,'Player 1 Rounds'!E:E,E169)</f>
        <v>0</v>
      </c>
      <c r="S169">
        <f>IF(AND(Player_2[[#This Row],[Opponent Score]]&gt;0,Player_2[[#This Row],[Opponent Score]]&gt;Player_2[[#This Row],[Score]],K:K=TRUE())=TRUE(),1,0)</f>
        <v>0</v>
      </c>
    </row>
    <row r="170" spans="1:19" x14ac:dyDescent="0.25">
      <c r="A170" t="s">
        <v>444</v>
      </c>
      <c r="B170" t="s">
        <v>9</v>
      </c>
      <c r="C170" t="s">
        <v>445</v>
      </c>
      <c r="D170" t="s">
        <v>17</v>
      </c>
      <c r="E170">
        <v>1</v>
      </c>
      <c r="F170">
        <v>52</v>
      </c>
      <c r="G170">
        <v>1056</v>
      </c>
      <c r="H170" t="s">
        <v>11</v>
      </c>
      <c r="I170" t="s">
        <v>11</v>
      </c>
      <c r="J170" t="b">
        <f>IF(COUNTIFS('Player 1 Rounds'!A:A,Player_2[[#This Row],[Tournament]],'Player 1 Rounds'!C:C,Player_2[[#This Row],[Date]])&gt;0,TRUE(),FALSE())</f>
        <v>1</v>
      </c>
      <c r="K170" t="b">
        <f>IF(COUNTIFS('Player 1 Rounds'!A:A,Player_2[[#This Row],[Tournament]],'Player 1 Rounds'!C:C,Player_2[[#This Row],[Date]],'Player 1 Rounds'!D:D,Player_2[[#This Row],[Division]])&gt;0,TRUE(),FALSE())</f>
        <v>1</v>
      </c>
      <c r="L170" t="str">
        <f>RIGHT(Player_2[[#This Row],[Date]],4)</f>
        <v>2014</v>
      </c>
      <c r="M170" t="str">
        <f>LEFT(Player_2[[#This Row],[Date]],FIND("-",Player_2[[#This Row],[Date]],1)-1)</f>
        <v>29</v>
      </c>
      <c r="N170" t="str">
        <f>MID(Player_2[[#This Row],[Date]],FIND("-",Player_2[[#This Row],[Date]],1)+1,3)</f>
        <v>Mar</v>
      </c>
      <c r="O170" s="5">
        <f>DATEVALUE(Player_2[[#This Row],[Month]]&amp;" "&amp;Player_2[[#This Row],[Day]]&amp;", "&amp;Player_2[[#This Row],[Year]])</f>
        <v>41727</v>
      </c>
      <c r="P170">
        <f>COUNTIFS(A:A,Player_2[[#This Row],[Tournament]],E:E,Player_2[[#This Row],[Round]])</f>
        <v>1</v>
      </c>
      <c r="Q170" t="str">
        <f t="shared" si="2"/>
        <v>2014 Journey Post 1st Stop</v>
      </c>
      <c r="R170">
        <f>SUMIFS('Player 1 Rounds'!F:F,'Player 1 Rounds'!Q:Q,Q170,'Player 1 Rounds'!E:E,E170)</f>
        <v>52</v>
      </c>
      <c r="S170">
        <f>IF(AND(Player_2[[#This Row],[Opponent Score]]&gt;0,Player_2[[#This Row],[Opponent Score]]&gt;Player_2[[#This Row],[Score]],K:K=TRUE())=TRUE(),1,0)</f>
        <v>0</v>
      </c>
    </row>
    <row r="171" spans="1:19" x14ac:dyDescent="0.25">
      <c r="A171" t="s">
        <v>452</v>
      </c>
      <c r="B171" t="s">
        <v>12</v>
      </c>
      <c r="C171" t="s">
        <v>453</v>
      </c>
      <c r="D171" t="s">
        <v>17</v>
      </c>
      <c r="E171">
        <v>1</v>
      </c>
      <c r="F171">
        <v>64</v>
      </c>
      <c r="G171">
        <v>1005</v>
      </c>
      <c r="H171" t="s">
        <v>11</v>
      </c>
      <c r="I171" t="s">
        <v>11</v>
      </c>
      <c r="J171" t="b">
        <f>IF(COUNTIFS('Player 1 Rounds'!A:A,Player_2[[#This Row],[Tournament]],'Player 1 Rounds'!C:C,Player_2[[#This Row],[Date]])&gt;0,TRUE(),FALSE())</f>
        <v>0</v>
      </c>
      <c r="K171" t="b">
        <f>IF(COUNTIFS('Player 1 Rounds'!A:A,Player_2[[#This Row],[Tournament]],'Player 1 Rounds'!C:C,Player_2[[#This Row],[Date]],'Player 1 Rounds'!D:D,Player_2[[#This Row],[Division]])&gt;0,TRUE(),FALSE())</f>
        <v>0</v>
      </c>
      <c r="L171" t="str">
        <f>RIGHT(Player_2[[#This Row],[Date]],4)</f>
        <v>2015</v>
      </c>
      <c r="M171" t="str">
        <f>LEFT(Player_2[[#This Row],[Date]],FIND("-",Player_2[[#This Row],[Date]],1)-1)</f>
        <v>25</v>
      </c>
      <c r="N171" t="str">
        <f>MID(Player_2[[#This Row],[Date]],FIND("-",Player_2[[#This Row],[Date]],1)+1,3)</f>
        <v>Jan</v>
      </c>
      <c r="O171" s="5">
        <f>DATEVALUE(Player_2[[#This Row],[Month]]&amp;" "&amp;Player_2[[#This Row],[Day]]&amp;", "&amp;Player_2[[#This Row],[Year]])</f>
        <v>42029</v>
      </c>
      <c r="P171">
        <f>COUNTIFS(A:A,Player_2[[#This Row],[Tournament]],E:E,Player_2[[#This Row],[Round]])</f>
        <v>1</v>
      </c>
      <c r="Q171" t="str">
        <f t="shared" si="2"/>
        <v>2015 Aussie Open Warm Up</v>
      </c>
      <c r="R171">
        <f>SUMIFS('Player 1 Rounds'!F:F,'Player 1 Rounds'!Q:Q,Q171,'Player 1 Rounds'!E:E,E171)</f>
        <v>0</v>
      </c>
      <c r="S171">
        <f>IF(AND(Player_2[[#This Row],[Opponent Score]]&gt;0,Player_2[[#This Row],[Opponent Score]]&gt;Player_2[[#This Row],[Score]],K:K=TRUE())=TRUE(),1,0)</f>
        <v>0</v>
      </c>
    </row>
    <row r="172" spans="1:19" x14ac:dyDescent="0.25">
      <c r="A172" t="s">
        <v>454</v>
      </c>
      <c r="B172" t="s">
        <v>58</v>
      </c>
      <c r="C172" t="s">
        <v>455</v>
      </c>
      <c r="D172" t="s">
        <v>17</v>
      </c>
      <c r="E172">
        <v>1</v>
      </c>
      <c r="F172">
        <v>62</v>
      </c>
      <c r="G172">
        <v>1066</v>
      </c>
      <c r="H172" t="s">
        <v>11</v>
      </c>
      <c r="I172" t="s">
        <v>11</v>
      </c>
      <c r="J172" t="b">
        <f>IF(COUNTIFS('Player 1 Rounds'!A:A,Player_2[[#This Row],[Tournament]],'Player 1 Rounds'!C:C,Player_2[[#This Row],[Date]])&gt;0,TRUE(),FALSE())</f>
        <v>1</v>
      </c>
      <c r="K172" t="b">
        <f>IF(COUNTIFS('Player 1 Rounds'!A:A,Player_2[[#This Row],[Tournament]],'Player 1 Rounds'!C:C,Player_2[[#This Row],[Date]],'Player 1 Rounds'!D:D,Player_2[[#This Row],[Division]])&gt;0,TRUE(),FALSE())</f>
        <v>1</v>
      </c>
      <c r="L172" t="str">
        <f>RIGHT(Player_2[[#This Row],[Date]],4)</f>
        <v>2014</v>
      </c>
      <c r="M172" t="str">
        <f>LEFT(Player_2[[#This Row],[Date]],FIND("-",Player_2[[#This Row],[Date]],1)-1)</f>
        <v>21</v>
      </c>
      <c r="N172" t="str">
        <f>MID(Player_2[[#This Row],[Date]],FIND("-",Player_2[[#This Row],[Date]],1)+1,3)</f>
        <v>Mar</v>
      </c>
      <c r="O172" s="5">
        <f>DATEVALUE(Player_2[[#This Row],[Month]]&amp;" "&amp;Player_2[[#This Row],[Day]]&amp;", "&amp;Player_2[[#This Row],[Year]])</f>
        <v>41719</v>
      </c>
      <c r="P172">
        <f>COUNTIFS(A:A,Player_2[[#This Row],[Tournament]],E:E,Player_2[[#This Row],[Round]])</f>
        <v>2</v>
      </c>
      <c r="Q172" t="str">
        <f t="shared" si="2"/>
        <v>2014 Texas States Championships</v>
      </c>
      <c r="R172">
        <f>SUMIFS('Player 1 Rounds'!F:F,'Player 1 Rounds'!Q:Q,Q172,'Player 1 Rounds'!E:E,E172)</f>
        <v>55</v>
      </c>
      <c r="S172">
        <f>IF(AND(Player_2[[#This Row],[Opponent Score]]&gt;0,Player_2[[#This Row],[Opponent Score]]&gt;Player_2[[#This Row],[Score]],K:K=TRUE())=TRUE(),1,0)</f>
        <v>0</v>
      </c>
    </row>
    <row r="173" spans="1:19" x14ac:dyDescent="0.25">
      <c r="A173" t="s">
        <v>456</v>
      </c>
      <c r="B173" t="s">
        <v>14</v>
      </c>
      <c r="C173" t="s">
        <v>457</v>
      </c>
      <c r="D173" t="s">
        <v>17</v>
      </c>
      <c r="E173">
        <v>1</v>
      </c>
      <c r="F173">
        <v>48</v>
      </c>
      <c r="G173">
        <v>1035</v>
      </c>
      <c r="H173" t="s">
        <v>11</v>
      </c>
      <c r="I173" t="s">
        <v>11</v>
      </c>
      <c r="J173" t="b">
        <f>IF(COUNTIFS('Player 1 Rounds'!A:A,Player_2[[#This Row],[Tournament]],'Player 1 Rounds'!C:C,Player_2[[#This Row],[Date]])&gt;0,TRUE(),FALSE())</f>
        <v>0</v>
      </c>
      <c r="K173" t="b">
        <f>IF(COUNTIFS('Player 1 Rounds'!A:A,Player_2[[#This Row],[Tournament]],'Player 1 Rounds'!C:C,Player_2[[#This Row],[Date]],'Player 1 Rounds'!D:D,Player_2[[#This Row],[Division]])&gt;0,TRUE(),FALSE())</f>
        <v>0</v>
      </c>
      <c r="L173" t="str">
        <f>RIGHT(Player_2[[#This Row],[Date]],4)</f>
        <v>2014</v>
      </c>
      <c r="M173" t="str">
        <f>LEFT(Player_2[[#This Row],[Date]],FIND("-",Player_2[[#This Row],[Date]],1)-1)</f>
        <v>20</v>
      </c>
      <c r="N173" t="str">
        <f>MID(Player_2[[#This Row],[Date]],FIND("-",Player_2[[#This Row],[Date]],1)+1,3)</f>
        <v>Dec</v>
      </c>
      <c r="O173" s="5">
        <f>DATEVALUE(Player_2[[#This Row],[Month]]&amp;" "&amp;Player_2[[#This Row],[Day]]&amp;", "&amp;Player_2[[#This Row],[Year]])</f>
        <v>41993</v>
      </c>
      <c r="P173">
        <f>COUNTIFS(A:A,Player_2[[#This Row],[Tournament]],E:E,Player_2[[#This Row],[Round]])</f>
        <v>1</v>
      </c>
      <c r="Q173" t="str">
        <f t="shared" si="2"/>
        <v>2014 Battle at the Bon presented by Da Boys</v>
      </c>
      <c r="R173">
        <f>SUMIFS('Player 1 Rounds'!F:F,'Player 1 Rounds'!Q:Q,Q173,'Player 1 Rounds'!E:E,E173)</f>
        <v>0</v>
      </c>
      <c r="S173">
        <f>IF(AND(Player_2[[#This Row],[Opponent Score]]&gt;0,Player_2[[#This Row],[Opponent Score]]&gt;Player_2[[#This Row],[Score]],K:K=TRUE())=TRUE(),1,0)</f>
        <v>0</v>
      </c>
    </row>
    <row r="174" spans="1:19" x14ac:dyDescent="0.25">
      <c r="A174" t="s">
        <v>460</v>
      </c>
      <c r="B174" t="s">
        <v>9</v>
      </c>
      <c r="C174" t="s">
        <v>461</v>
      </c>
      <c r="D174" t="s">
        <v>17</v>
      </c>
      <c r="E174">
        <v>1</v>
      </c>
      <c r="F174">
        <v>51</v>
      </c>
      <c r="G174">
        <v>1003</v>
      </c>
      <c r="H174" t="s">
        <v>11</v>
      </c>
      <c r="I174" t="s">
        <v>11</v>
      </c>
      <c r="J174" t="b">
        <f>IF(COUNTIFS('Player 1 Rounds'!A:A,Player_2[[#This Row],[Tournament]],'Player 1 Rounds'!C:C,Player_2[[#This Row],[Date]])&gt;0,TRUE(),FALSE())</f>
        <v>1</v>
      </c>
      <c r="K174" t="b">
        <f>IF(COUNTIFS('Player 1 Rounds'!A:A,Player_2[[#This Row],[Tournament]],'Player 1 Rounds'!C:C,Player_2[[#This Row],[Date]],'Player 1 Rounds'!D:D,Player_2[[#This Row],[Division]])&gt;0,TRUE(),FALSE())</f>
        <v>1</v>
      </c>
      <c r="L174" t="str">
        <f>RIGHT(Player_2[[#This Row],[Date]],4)</f>
        <v>2012</v>
      </c>
      <c r="M174" t="str">
        <f>LEFT(Player_2[[#This Row],[Date]],FIND("-",Player_2[[#This Row],[Date]],1)-1)</f>
        <v>27</v>
      </c>
      <c r="N174" t="str">
        <f>MID(Player_2[[#This Row],[Date]],FIND("-",Player_2[[#This Row],[Date]],1)+1,3)</f>
        <v>Oct</v>
      </c>
      <c r="O174" s="5">
        <f>DATEVALUE(Player_2[[#This Row],[Month]]&amp;" "&amp;Player_2[[#This Row],[Day]]&amp;", "&amp;Player_2[[#This Row],[Year]])</f>
        <v>41209</v>
      </c>
      <c r="P174">
        <f>COUNTIFS(A:A,Player_2[[#This Row],[Tournament]],E:E,Player_2[[#This Row],[Round]])</f>
        <v>1</v>
      </c>
      <c r="Q174" t="str">
        <f t="shared" si="2"/>
        <v>2012 Oklahoma Open- Presented by Dynamic Discs &amp; TDSA - Pro &amp; Adv</v>
      </c>
      <c r="R174">
        <f>SUMIFS('Player 1 Rounds'!F:F,'Player 1 Rounds'!Q:Q,Q174,'Player 1 Rounds'!E:E,E174)</f>
        <v>49</v>
      </c>
      <c r="S174">
        <f>IF(AND(Player_2[[#This Row],[Opponent Score]]&gt;0,Player_2[[#This Row],[Opponent Score]]&gt;Player_2[[#This Row],[Score]],K:K=TRUE())=TRUE(),1,0)</f>
        <v>0</v>
      </c>
    </row>
    <row r="175" spans="1:19" x14ac:dyDescent="0.25">
      <c r="A175" t="s">
        <v>458</v>
      </c>
      <c r="B175" t="s">
        <v>13</v>
      </c>
      <c r="C175" t="s">
        <v>459</v>
      </c>
      <c r="D175" t="s">
        <v>17</v>
      </c>
      <c r="E175">
        <v>1</v>
      </c>
      <c r="F175">
        <v>59</v>
      </c>
      <c r="G175">
        <v>1024</v>
      </c>
      <c r="H175" t="s">
        <v>11</v>
      </c>
      <c r="I175" t="s">
        <v>11</v>
      </c>
      <c r="J175" t="b">
        <f>IF(COUNTIFS('Player 1 Rounds'!A:A,Player_2[[#This Row],[Tournament]],'Player 1 Rounds'!C:C,Player_2[[#This Row],[Date]])&gt;0,TRUE(),FALSE())</f>
        <v>1</v>
      </c>
      <c r="K175" t="b">
        <f>IF(COUNTIFS('Player 1 Rounds'!A:A,Player_2[[#This Row],[Tournament]],'Player 1 Rounds'!C:C,Player_2[[#This Row],[Date]],'Player 1 Rounds'!D:D,Player_2[[#This Row],[Division]])&gt;0,TRUE(),FALSE())</f>
        <v>1</v>
      </c>
      <c r="L175" t="str">
        <f>RIGHT(Player_2[[#This Row],[Date]],4)</f>
        <v>2016</v>
      </c>
      <c r="M175" t="str">
        <f>LEFT(Player_2[[#This Row],[Date]],FIND("-",Player_2[[#This Row],[Date]],1)-1)</f>
        <v>21</v>
      </c>
      <c r="N175" t="str">
        <f>MID(Player_2[[#This Row],[Date]],FIND("-",Player_2[[#This Row],[Date]],1)+1,3)</f>
        <v>Jul</v>
      </c>
      <c r="O175" s="5">
        <f>DATEVALUE(Player_2[[#This Row],[Month]]&amp;" "&amp;Player_2[[#This Row],[Day]]&amp;", "&amp;Player_2[[#This Row],[Year]])</f>
        <v>42572</v>
      </c>
      <c r="P175">
        <f>COUNTIFS(A:A,Player_2[[#This Row],[Tournament]],E:E,Player_2[[#This Row],[Round]])</f>
        <v>1</v>
      </c>
      <c r="Q175" t="str">
        <f t="shared" si="2"/>
        <v>2016 European Masters - Disc Golf World Tour #4</v>
      </c>
      <c r="R175">
        <f>SUMIFS('Player 1 Rounds'!F:F,'Player 1 Rounds'!Q:Q,Q175,'Player 1 Rounds'!E:E,E175)</f>
        <v>54</v>
      </c>
      <c r="S175">
        <f>IF(AND(Player_2[[#This Row],[Opponent Score]]&gt;0,Player_2[[#This Row],[Opponent Score]]&gt;Player_2[[#This Row],[Score]],K:K=TRUE())=TRUE(),1,0)</f>
        <v>0</v>
      </c>
    </row>
    <row r="176" spans="1:19" x14ac:dyDescent="0.25">
      <c r="A176" t="s">
        <v>476</v>
      </c>
      <c r="B176" t="s">
        <v>9</v>
      </c>
      <c r="C176" t="s">
        <v>477</v>
      </c>
      <c r="D176" t="s">
        <v>17</v>
      </c>
      <c r="E176">
        <v>1</v>
      </c>
      <c r="F176">
        <v>45</v>
      </c>
      <c r="G176">
        <v>1049</v>
      </c>
      <c r="H176" t="s">
        <v>11</v>
      </c>
      <c r="I176" t="s">
        <v>11</v>
      </c>
      <c r="J176" t="b">
        <f>IF(COUNTIFS('Player 1 Rounds'!A:A,Player_2[[#This Row],[Tournament]],'Player 1 Rounds'!C:C,Player_2[[#This Row],[Date]])&gt;0,TRUE(),FALSE())</f>
        <v>1</v>
      </c>
      <c r="K176" t="b">
        <f>IF(COUNTIFS('Player 1 Rounds'!A:A,Player_2[[#This Row],[Tournament]],'Player 1 Rounds'!C:C,Player_2[[#This Row],[Date]],'Player 1 Rounds'!D:D,Player_2[[#This Row],[Division]])&gt;0,TRUE(),FALSE())</f>
        <v>1</v>
      </c>
      <c r="L176" t="str">
        <f>RIGHT(Player_2[[#This Row],[Date]],4)</f>
        <v>2012</v>
      </c>
      <c r="M176" t="str">
        <f>LEFT(Player_2[[#This Row],[Date]],FIND("-",Player_2[[#This Row],[Date]],1)-1)</f>
        <v>3</v>
      </c>
      <c r="N176" t="str">
        <f>MID(Player_2[[#This Row],[Date]],FIND("-",Player_2[[#This Row],[Date]],1)+1,3)</f>
        <v>Nov</v>
      </c>
      <c r="O176" s="5">
        <f>DATEVALUE(Player_2[[#This Row],[Month]]&amp;" "&amp;Player_2[[#This Row],[Day]]&amp;", "&amp;Player_2[[#This Row],[Year]])</f>
        <v>41216</v>
      </c>
      <c r="P176">
        <f>COUNTIFS(A:A,Player_2[[#This Row],[Tournament]],E:E,Player_2[[#This Row],[Round]])</f>
        <v>1</v>
      </c>
      <c r="Q176" t="str">
        <f t="shared" si="2"/>
        <v>2012 22nd Veterans Park Open</v>
      </c>
      <c r="R176">
        <f>SUMIFS('Player 1 Rounds'!F:F,'Player 1 Rounds'!Q:Q,Q176,'Player 1 Rounds'!E:E,E176)</f>
        <v>44</v>
      </c>
      <c r="S176">
        <f>IF(AND(Player_2[[#This Row],[Opponent Score]]&gt;0,Player_2[[#This Row],[Opponent Score]]&gt;Player_2[[#This Row],[Score]],K:K=TRUE())=TRUE(),1,0)</f>
        <v>0</v>
      </c>
    </row>
    <row r="177" spans="1:19" x14ac:dyDescent="0.25">
      <c r="A177" t="s">
        <v>464</v>
      </c>
      <c r="B177" t="s">
        <v>9</v>
      </c>
      <c r="C177" t="s">
        <v>465</v>
      </c>
      <c r="D177" t="s">
        <v>17</v>
      </c>
      <c r="E177">
        <v>1</v>
      </c>
      <c r="F177">
        <v>65</v>
      </c>
      <c r="G177">
        <v>1022</v>
      </c>
      <c r="H177" t="s">
        <v>11</v>
      </c>
      <c r="I177" t="s">
        <v>11</v>
      </c>
      <c r="J177" t="b">
        <f>IF(COUNTIFS('Player 1 Rounds'!A:A,Player_2[[#This Row],[Tournament]],'Player 1 Rounds'!C:C,Player_2[[#This Row],[Date]])&gt;0,TRUE(),FALSE())</f>
        <v>1</v>
      </c>
      <c r="K177" t="b">
        <f>IF(COUNTIFS('Player 1 Rounds'!A:A,Player_2[[#This Row],[Tournament]],'Player 1 Rounds'!C:C,Player_2[[#This Row],[Date]],'Player 1 Rounds'!D:D,Player_2[[#This Row],[Division]])&gt;0,TRUE(),FALSE())</f>
        <v>1</v>
      </c>
      <c r="L177" t="str">
        <f>RIGHT(Player_2[[#This Row],[Date]],4)</f>
        <v>2016</v>
      </c>
      <c r="M177" t="str">
        <f>LEFT(Player_2[[#This Row],[Date]],FIND("-",Player_2[[#This Row],[Date]],1)-1)</f>
        <v>29</v>
      </c>
      <c r="N177" t="str">
        <f>MID(Player_2[[#This Row],[Date]],FIND("-",Player_2[[#This Row],[Date]],1)+1,3)</f>
        <v>Jul</v>
      </c>
      <c r="O177" s="5">
        <f>DATEVALUE(Player_2[[#This Row],[Month]]&amp;" "&amp;Player_2[[#This Row],[Day]]&amp;", "&amp;Player_2[[#This Row],[Year]])</f>
        <v>42580</v>
      </c>
      <c r="P177">
        <f>COUNTIFS(A:A,Player_2[[#This Row],[Tournament]],E:E,Player_2[[#This Row],[Round]])</f>
        <v>1</v>
      </c>
      <c r="Q177" t="str">
        <f t="shared" si="2"/>
        <v>2016 The Majestic</v>
      </c>
      <c r="R177">
        <f>SUMIFS('Player 1 Rounds'!F:F,'Player 1 Rounds'!Q:Q,Q177,'Player 1 Rounds'!E:E,E177)</f>
        <v>64</v>
      </c>
      <c r="S177">
        <f>IF(AND(Player_2[[#This Row],[Opponent Score]]&gt;0,Player_2[[#This Row],[Opponent Score]]&gt;Player_2[[#This Row],[Score]],K:K=TRUE())=TRUE(),1,0)</f>
        <v>0</v>
      </c>
    </row>
    <row r="178" spans="1:19" x14ac:dyDescent="0.25">
      <c r="A178" t="s">
        <v>106</v>
      </c>
      <c r="B178" t="s">
        <v>13</v>
      </c>
      <c r="C178" t="s">
        <v>132</v>
      </c>
      <c r="D178" t="s">
        <v>17</v>
      </c>
      <c r="E178">
        <v>1</v>
      </c>
      <c r="F178">
        <v>62</v>
      </c>
      <c r="G178">
        <v>1020</v>
      </c>
      <c r="H178" t="s">
        <v>11</v>
      </c>
      <c r="I178" t="s">
        <v>11</v>
      </c>
      <c r="J178" t="b">
        <f>IF(COUNTIFS('Player 1 Rounds'!A:A,Player_2[[#This Row],[Tournament]],'Player 1 Rounds'!C:C,Player_2[[#This Row],[Date]])&gt;0,TRUE(),FALSE())</f>
        <v>1</v>
      </c>
      <c r="K178" t="b">
        <f>IF(COUNTIFS('Player 1 Rounds'!A:A,Player_2[[#This Row],[Tournament]],'Player 1 Rounds'!C:C,Player_2[[#This Row],[Date]],'Player 1 Rounds'!D:D,Player_2[[#This Row],[Division]])&gt;0,TRUE(),FALSE())</f>
        <v>1</v>
      </c>
      <c r="L178" t="str">
        <f>RIGHT(Player_2[[#This Row],[Date]],4)</f>
        <v>2012</v>
      </c>
      <c r="M178" t="str">
        <f>LEFT(Player_2[[#This Row],[Date]],FIND("-",Player_2[[#This Row],[Date]],1)-1)</f>
        <v>3</v>
      </c>
      <c r="N178" t="str">
        <f>MID(Player_2[[#This Row],[Date]],FIND("-",Player_2[[#This Row],[Date]],1)+1,3)</f>
        <v>Oct</v>
      </c>
      <c r="O178" s="5">
        <f>DATEVALUE(Player_2[[#This Row],[Month]]&amp;" "&amp;Player_2[[#This Row],[Day]]&amp;", "&amp;Player_2[[#This Row],[Year]])</f>
        <v>41185</v>
      </c>
      <c r="P178">
        <f>COUNTIFS(A:A,Player_2[[#This Row],[Tournament]],E:E,Player_2[[#This Row],[Round]])</f>
        <v>4</v>
      </c>
      <c r="Q178" t="str">
        <f t="shared" si="2"/>
        <v>2012 United States Disc Golf Championship - Open Flight</v>
      </c>
      <c r="R178">
        <f>SUMIFS('Player 1 Rounds'!F:F,'Player 1 Rounds'!Q:Q,Q178,'Player 1 Rounds'!E:E,E178)</f>
        <v>57</v>
      </c>
      <c r="S178">
        <f>IF(AND(Player_2[[#This Row],[Opponent Score]]&gt;0,Player_2[[#This Row],[Opponent Score]]&gt;Player_2[[#This Row],[Score]],K:K=TRUE())=TRUE(),1,0)</f>
        <v>0</v>
      </c>
    </row>
    <row r="179" spans="1:19" x14ac:dyDescent="0.25">
      <c r="A179" t="s">
        <v>165</v>
      </c>
      <c r="B179" t="s">
        <v>13</v>
      </c>
      <c r="C179" t="s">
        <v>166</v>
      </c>
      <c r="D179" t="s">
        <v>17</v>
      </c>
      <c r="E179">
        <v>1</v>
      </c>
      <c r="F179">
        <v>48</v>
      </c>
      <c r="G179">
        <v>1065</v>
      </c>
      <c r="H179" t="s">
        <v>11</v>
      </c>
      <c r="I179" t="s">
        <v>11</v>
      </c>
      <c r="J179" t="b">
        <f>IF(COUNTIFS('Player 1 Rounds'!A:A,Player_2[[#This Row],[Tournament]],'Player 1 Rounds'!C:C,Player_2[[#This Row],[Date]])&gt;0,TRUE(),FALSE())</f>
        <v>1</v>
      </c>
      <c r="K179" t="b">
        <f>IF(COUNTIFS('Player 1 Rounds'!A:A,Player_2[[#This Row],[Tournament]],'Player 1 Rounds'!C:C,Player_2[[#This Row],[Date]],'Player 1 Rounds'!D:D,Player_2[[#This Row],[Division]])&gt;0,TRUE(),FALSE())</f>
        <v>1</v>
      </c>
      <c r="L179" t="str">
        <f>RIGHT(Player_2[[#This Row],[Date]],4)</f>
        <v>2016</v>
      </c>
      <c r="M179" t="str">
        <f>LEFT(Player_2[[#This Row],[Date]],FIND("-",Player_2[[#This Row],[Date]],1)-1)</f>
        <v>6</v>
      </c>
      <c r="N179" t="str">
        <f>MID(Player_2[[#This Row],[Date]],FIND("-",Player_2[[#This Row],[Date]],1)+1,3)</f>
        <v>Aug</v>
      </c>
      <c r="O179" s="5">
        <f>DATEVALUE(Player_2[[#This Row],[Month]]&amp;" "&amp;Player_2[[#This Row],[Day]]&amp;", "&amp;Player_2[[#This Row],[Year]])</f>
        <v>42588</v>
      </c>
      <c r="P179">
        <f>COUNTIFS(A:A,Player_2[[#This Row],[Tournament]],E:E,Player_2[[#This Row],[Round]])</f>
        <v>1</v>
      </c>
      <c r="Q179" t="str">
        <f t="shared" si="2"/>
        <v>2016 PDGA Professional Disc Golf World Championships presented by Dynamic Discs</v>
      </c>
      <c r="R179">
        <f>SUMIFS('Player 1 Rounds'!F:F,'Player 1 Rounds'!Q:Q,Q179,'Player 1 Rounds'!E:E,E179)</f>
        <v>47</v>
      </c>
      <c r="S179">
        <f>IF(AND(Player_2[[#This Row],[Opponent Score]]&gt;0,Player_2[[#This Row],[Opponent Score]]&gt;Player_2[[#This Row],[Score]],K:K=TRUE())=TRUE(),1,0)</f>
        <v>0</v>
      </c>
    </row>
    <row r="180" spans="1:19" x14ac:dyDescent="0.25">
      <c r="A180" t="s">
        <v>466</v>
      </c>
      <c r="B180" t="s">
        <v>14</v>
      </c>
      <c r="C180" t="s">
        <v>467</v>
      </c>
      <c r="D180" t="s">
        <v>17</v>
      </c>
      <c r="E180">
        <v>1</v>
      </c>
      <c r="F180">
        <v>52</v>
      </c>
      <c r="G180">
        <v>1000</v>
      </c>
      <c r="H180" t="s">
        <v>11</v>
      </c>
      <c r="I180" t="s">
        <v>11</v>
      </c>
      <c r="J180" t="b">
        <f>IF(COUNTIFS('Player 1 Rounds'!A:A,Player_2[[#This Row],[Tournament]],'Player 1 Rounds'!C:C,Player_2[[#This Row],[Date]])&gt;0,TRUE(),FALSE())</f>
        <v>1</v>
      </c>
      <c r="K180" t="b">
        <f>IF(COUNTIFS('Player 1 Rounds'!A:A,Player_2[[#This Row],[Tournament]],'Player 1 Rounds'!C:C,Player_2[[#This Row],[Date]],'Player 1 Rounds'!D:D,Player_2[[#This Row],[Division]])&gt;0,TRUE(),FALSE())</f>
        <v>1</v>
      </c>
      <c r="L180" t="str">
        <f>RIGHT(Player_2[[#This Row],[Date]],4)</f>
        <v>2012</v>
      </c>
      <c r="M180" t="str">
        <f>LEFT(Player_2[[#This Row],[Date]],FIND("-",Player_2[[#This Row],[Date]],1)-1)</f>
        <v>13</v>
      </c>
      <c r="N180" t="str">
        <f>MID(Player_2[[#This Row],[Date]],FIND("-",Player_2[[#This Row],[Date]],1)+1,3)</f>
        <v>Oct</v>
      </c>
      <c r="O180" s="5">
        <f>DATEVALUE(Player_2[[#This Row],[Month]]&amp;" "&amp;Player_2[[#This Row],[Day]]&amp;", "&amp;Player_2[[#This Row],[Year]])</f>
        <v>41195</v>
      </c>
      <c r="P180">
        <f>COUNTIFS(A:A,Player_2[[#This Row],[Tournament]],E:E,Player_2[[#This Row],[Round]])</f>
        <v>1</v>
      </c>
      <c r="Q180" t="str">
        <f t="shared" si="2"/>
        <v>2012 Mango Classic</v>
      </c>
      <c r="R180">
        <f>SUMIFS('Player 1 Rounds'!F:F,'Player 1 Rounds'!Q:Q,Q180,'Player 1 Rounds'!E:E,E180)</f>
        <v>53</v>
      </c>
      <c r="S180">
        <f>IF(AND(Player_2[[#This Row],[Opponent Score]]&gt;0,Player_2[[#This Row],[Opponent Score]]&gt;Player_2[[#This Row],[Score]],K:K=TRUE())=TRUE(),1,0)</f>
        <v>1</v>
      </c>
    </row>
    <row r="181" spans="1:19" x14ac:dyDescent="0.25">
      <c r="A181" t="s">
        <v>468</v>
      </c>
      <c r="B181" t="s">
        <v>9</v>
      </c>
      <c r="C181" t="s">
        <v>469</v>
      </c>
      <c r="D181" t="s">
        <v>17</v>
      </c>
      <c r="E181">
        <v>1</v>
      </c>
      <c r="F181">
        <v>56</v>
      </c>
      <c r="G181">
        <v>1054</v>
      </c>
      <c r="H181" t="s">
        <v>11</v>
      </c>
      <c r="I181" t="s">
        <v>11</v>
      </c>
      <c r="J181" t="b">
        <f>IF(COUNTIFS('Player 1 Rounds'!A:A,Player_2[[#This Row],[Tournament]],'Player 1 Rounds'!C:C,Player_2[[#This Row],[Date]])&gt;0,TRUE(),FALSE())</f>
        <v>1</v>
      </c>
      <c r="K181" t="b">
        <f>IF(COUNTIFS('Player 1 Rounds'!A:A,Player_2[[#This Row],[Tournament]],'Player 1 Rounds'!C:C,Player_2[[#This Row],[Date]],'Player 1 Rounds'!D:D,Player_2[[#This Row],[Division]])&gt;0,TRUE(),FALSE())</f>
        <v>1</v>
      </c>
      <c r="L181" t="str">
        <f>RIGHT(Player_2[[#This Row],[Date]],4)</f>
        <v>2016</v>
      </c>
      <c r="M181" t="str">
        <f>LEFT(Player_2[[#This Row],[Date]],FIND("-",Player_2[[#This Row],[Date]],1)-1)</f>
        <v>2</v>
      </c>
      <c r="N181" t="str">
        <f>MID(Player_2[[#This Row],[Date]],FIND("-",Player_2[[#This Row],[Date]],1)+1,3)</f>
        <v>Jun</v>
      </c>
      <c r="O181" s="5">
        <f>DATEVALUE(Player_2[[#This Row],[Month]]&amp;" "&amp;Player_2[[#This Row],[Day]]&amp;", "&amp;Player_2[[#This Row],[Year]])</f>
        <v>42523</v>
      </c>
      <c r="P181">
        <f>COUNTIFS(A:A,Player_2[[#This Row],[Tournament]],E:E,Player_2[[#This Row],[Round]])</f>
        <v>1</v>
      </c>
      <c r="Q181" t="str">
        <f t="shared" si="2"/>
        <v>2016 European Open - Disc Golf World Tour #3</v>
      </c>
      <c r="R181">
        <f>SUMIFS('Player 1 Rounds'!F:F,'Player 1 Rounds'!Q:Q,Q181,'Player 1 Rounds'!E:E,E181)</f>
        <v>56</v>
      </c>
      <c r="S181">
        <f>IF(AND(Player_2[[#This Row],[Opponent Score]]&gt;0,Player_2[[#This Row],[Opponent Score]]&gt;Player_2[[#This Row],[Score]],K:K=TRUE())=TRUE(),1,0)</f>
        <v>0</v>
      </c>
    </row>
    <row r="182" spans="1:19" x14ac:dyDescent="0.25">
      <c r="A182" t="s">
        <v>470</v>
      </c>
      <c r="B182" t="s">
        <v>9</v>
      </c>
      <c r="C182" t="s">
        <v>471</v>
      </c>
      <c r="D182" t="s">
        <v>17</v>
      </c>
      <c r="E182">
        <v>1</v>
      </c>
      <c r="F182">
        <v>56</v>
      </c>
      <c r="G182">
        <v>981</v>
      </c>
      <c r="H182" t="s">
        <v>11</v>
      </c>
      <c r="I182" t="s">
        <v>11</v>
      </c>
      <c r="J182" t="b">
        <f>IF(COUNTIFS('Player 1 Rounds'!A:A,Player_2[[#This Row],[Tournament]],'Player 1 Rounds'!C:C,Player_2[[#This Row],[Date]])&gt;0,TRUE(),FALSE())</f>
        <v>1</v>
      </c>
      <c r="K182" t="b">
        <f>IF(COUNTIFS('Player 1 Rounds'!A:A,Player_2[[#This Row],[Tournament]],'Player 1 Rounds'!C:C,Player_2[[#This Row],[Date]],'Player 1 Rounds'!D:D,Player_2[[#This Row],[Division]])&gt;0,TRUE(),FALSE())</f>
        <v>1</v>
      </c>
      <c r="L182" t="str">
        <f>RIGHT(Player_2[[#This Row],[Date]],4)</f>
        <v>2012</v>
      </c>
      <c r="M182" t="str">
        <f>LEFT(Player_2[[#This Row],[Date]],FIND("-",Player_2[[#This Row],[Date]],1)-1)</f>
        <v>1</v>
      </c>
      <c r="N182" t="str">
        <f>MID(Player_2[[#This Row],[Date]],FIND("-",Player_2[[#This Row],[Date]],1)+1,3)</f>
        <v>Dec</v>
      </c>
      <c r="O182" s="5">
        <f>DATEVALUE(Player_2[[#This Row],[Month]]&amp;" "&amp;Player_2[[#This Row],[Day]]&amp;", "&amp;Player_2[[#This Row],[Year]])</f>
        <v>41244</v>
      </c>
      <c r="P182">
        <f>COUNTIFS(A:A,Player_2[[#This Row],[Tournament]],E:E,Player_2[[#This Row],[Round]])</f>
        <v>1</v>
      </c>
      <c r="Q182" t="str">
        <f t="shared" si="2"/>
        <v>2012 Charleston Classic</v>
      </c>
      <c r="R182">
        <f>SUMIFS('Player 1 Rounds'!F:F,'Player 1 Rounds'!Q:Q,Q182,'Player 1 Rounds'!E:E,E182)</f>
        <v>48</v>
      </c>
      <c r="S182">
        <f>IF(AND(Player_2[[#This Row],[Opponent Score]]&gt;0,Player_2[[#This Row],[Opponent Score]]&gt;Player_2[[#This Row],[Score]],K:K=TRUE())=TRUE(),1,0)</f>
        <v>0</v>
      </c>
    </row>
    <row r="183" spans="1:19" x14ac:dyDescent="0.25">
      <c r="A183" t="s">
        <v>472</v>
      </c>
      <c r="B183" t="s">
        <v>58</v>
      </c>
      <c r="C183" t="s">
        <v>473</v>
      </c>
      <c r="D183" t="s">
        <v>17</v>
      </c>
      <c r="E183">
        <v>1</v>
      </c>
      <c r="F183">
        <v>64</v>
      </c>
      <c r="G183">
        <v>1051</v>
      </c>
      <c r="H183" t="s">
        <v>11</v>
      </c>
      <c r="I183" t="s">
        <v>11</v>
      </c>
      <c r="J183" t="b">
        <f>IF(COUNTIFS('Player 1 Rounds'!A:A,Player_2[[#This Row],[Tournament]],'Player 1 Rounds'!C:C,Player_2[[#This Row],[Date]])&gt;0,TRUE(),FALSE())</f>
        <v>1</v>
      </c>
      <c r="K183" t="b">
        <f>IF(COUNTIFS('Player 1 Rounds'!A:A,Player_2[[#This Row],[Tournament]],'Player 1 Rounds'!C:C,Player_2[[#This Row],[Date]],'Player 1 Rounds'!D:D,Player_2[[#This Row],[Division]])&gt;0,TRUE(),FALSE())</f>
        <v>1</v>
      </c>
      <c r="L183" t="str">
        <f>RIGHT(Player_2[[#This Row],[Date]],4)</f>
        <v>2016</v>
      </c>
      <c r="M183" t="str">
        <f>LEFT(Player_2[[#This Row],[Date]],FIND("-",Player_2[[#This Row],[Date]],1)-1)</f>
        <v>20</v>
      </c>
      <c r="N183" t="str">
        <f>MID(Player_2[[#This Row],[Date]],FIND("-",Player_2[[#This Row],[Date]],1)+1,3)</f>
        <v>May</v>
      </c>
      <c r="O183" s="5">
        <f>DATEVALUE(Player_2[[#This Row],[Month]]&amp;" "&amp;Player_2[[#This Row],[Day]]&amp;", "&amp;Player_2[[#This Row],[Year]])</f>
        <v>42510</v>
      </c>
      <c r="P183">
        <f>COUNTIFS(A:A,Player_2[[#This Row],[Tournament]],E:E,Player_2[[#This Row],[Round]])</f>
        <v>1</v>
      </c>
      <c r="Q183" t="str">
        <f t="shared" si="2"/>
        <v>2016 31st Annual "Steady" Ed Memorial Masters Cup - Presented by DGA (Pro)</v>
      </c>
      <c r="R183">
        <f>SUMIFS('Player 1 Rounds'!F:F,'Player 1 Rounds'!Q:Q,Q183,'Player 1 Rounds'!E:E,E183)</f>
        <v>66</v>
      </c>
      <c r="S183">
        <f>IF(AND(Player_2[[#This Row],[Opponent Score]]&gt;0,Player_2[[#This Row],[Opponent Score]]&gt;Player_2[[#This Row],[Score]],K:K=TRUE())=TRUE(),1,0)</f>
        <v>1</v>
      </c>
    </row>
    <row r="184" spans="1:19" x14ac:dyDescent="0.25">
      <c r="A184" t="s">
        <v>474</v>
      </c>
      <c r="B184" t="s">
        <v>14</v>
      </c>
      <c r="C184" t="s">
        <v>475</v>
      </c>
      <c r="D184" t="s">
        <v>17</v>
      </c>
      <c r="E184">
        <v>1</v>
      </c>
      <c r="F184">
        <v>53</v>
      </c>
      <c r="G184">
        <v>1024</v>
      </c>
      <c r="H184" t="s">
        <v>11</v>
      </c>
      <c r="I184" t="s">
        <v>11</v>
      </c>
      <c r="J184" t="b">
        <f>IF(COUNTIFS('Player 1 Rounds'!A:A,Player_2[[#This Row],[Tournament]],'Player 1 Rounds'!C:C,Player_2[[#This Row],[Date]])&gt;0,TRUE(),FALSE())</f>
        <v>1</v>
      </c>
      <c r="K184" t="b">
        <f>IF(COUNTIFS('Player 1 Rounds'!A:A,Player_2[[#This Row],[Tournament]],'Player 1 Rounds'!C:C,Player_2[[#This Row],[Date]],'Player 1 Rounds'!D:D,Player_2[[#This Row],[Division]])&gt;0,TRUE(),FALSE())</f>
        <v>1</v>
      </c>
      <c r="L184" t="str">
        <f>RIGHT(Player_2[[#This Row],[Date]],4)</f>
        <v>2012</v>
      </c>
      <c r="M184" t="str">
        <f>LEFT(Player_2[[#This Row],[Date]],FIND("-",Player_2[[#This Row],[Date]],1)-1)</f>
        <v>17</v>
      </c>
      <c r="N184" t="str">
        <f>MID(Player_2[[#This Row],[Date]],FIND("-",Player_2[[#This Row],[Date]],1)+1,3)</f>
        <v>Nov</v>
      </c>
      <c r="O184" s="5">
        <f>DATEVALUE(Player_2[[#This Row],[Month]]&amp;" "&amp;Player_2[[#This Row],[Day]]&amp;", "&amp;Player_2[[#This Row],[Year]])</f>
        <v>41230</v>
      </c>
      <c r="P184">
        <f>COUNTIFS(A:A,Player_2[[#This Row],[Tournament]],E:E,Player_2[[#This Row],[Round]])</f>
        <v>1</v>
      </c>
      <c r="Q184" t="str">
        <f t="shared" si="2"/>
        <v>2012 MDGA Open</v>
      </c>
      <c r="R184">
        <f>SUMIFS('Player 1 Rounds'!F:F,'Player 1 Rounds'!Q:Q,Q184,'Player 1 Rounds'!E:E,E184)</f>
        <v>49</v>
      </c>
      <c r="S184">
        <f>IF(AND(Player_2[[#This Row],[Opponent Score]]&gt;0,Player_2[[#This Row],[Opponent Score]]&gt;Player_2[[#This Row],[Score]],K:K=TRUE())=TRUE(),1,0)</f>
        <v>0</v>
      </c>
    </row>
    <row r="185" spans="1:19" x14ac:dyDescent="0.25">
      <c r="A185" t="s">
        <v>462</v>
      </c>
      <c r="B185" t="s">
        <v>58</v>
      </c>
      <c r="C185" t="s">
        <v>463</v>
      </c>
      <c r="D185" t="s">
        <v>17</v>
      </c>
      <c r="E185">
        <v>1</v>
      </c>
      <c r="F185">
        <v>52</v>
      </c>
      <c r="G185">
        <v>1062</v>
      </c>
      <c r="H185" t="s">
        <v>11</v>
      </c>
      <c r="I185" t="s">
        <v>11</v>
      </c>
      <c r="J185" t="b">
        <f>IF(COUNTIFS('Player 1 Rounds'!A:A,Player_2[[#This Row],[Tournament]],'Player 1 Rounds'!C:C,Player_2[[#This Row],[Date]])&gt;0,TRUE(),FALSE())</f>
        <v>1</v>
      </c>
      <c r="K185" t="b">
        <f>IF(COUNTIFS('Player 1 Rounds'!A:A,Player_2[[#This Row],[Tournament]],'Player 1 Rounds'!C:C,Player_2[[#This Row],[Date]],'Player 1 Rounds'!D:D,Player_2[[#This Row],[Division]])&gt;0,TRUE(),FALSE())</f>
        <v>1</v>
      </c>
      <c r="L185" t="str">
        <f>RIGHT(Player_2[[#This Row],[Date]],4)</f>
        <v>2016</v>
      </c>
      <c r="M185" t="str">
        <f>LEFT(Player_2[[#This Row],[Date]],FIND("-",Player_2[[#This Row],[Date]],1)-1)</f>
        <v>23</v>
      </c>
      <c r="N185" t="str">
        <f>MID(Player_2[[#This Row],[Date]],FIND("-",Player_2[[#This Row],[Date]],1)+1,3)</f>
        <v>Jun</v>
      </c>
      <c r="O185" s="5">
        <f>DATEVALUE(Player_2[[#This Row],[Month]]&amp;" "&amp;Player_2[[#This Row],[Day]]&amp;", "&amp;Player_2[[#This Row],[Year]])</f>
        <v>42544</v>
      </c>
      <c r="P185">
        <f>COUNTIFS(A:A,Player_2[[#This Row],[Tournament]],E:E,Player_2[[#This Row],[Round]])</f>
        <v>1</v>
      </c>
      <c r="Q185" t="str">
        <f t="shared" si="2"/>
        <v>2016 The Vibram Open</v>
      </c>
      <c r="R185">
        <f>SUMIFS('Player 1 Rounds'!F:F,'Player 1 Rounds'!Q:Q,Q185,'Player 1 Rounds'!E:E,E185)</f>
        <v>58</v>
      </c>
      <c r="S185">
        <f>IF(AND(Player_2[[#This Row],[Opponent Score]]&gt;0,Player_2[[#This Row],[Opponent Score]]&gt;Player_2[[#This Row],[Score]],K:K=TRUE())=TRUE(),1,0)</f>
        <v>1</v>
      </c>
    </row>
    <row r="186" spans="1:19" x14ac:dyDescent="0.25">
      <c r="A186" t="s">
        <v>172</v>
      </c>
      <c r="B186" t="s">
        <v>58</v>
      </c>
      <c r="C186" t="s">
        <v>173</v>
      </c>
      <c r="D186" t="s">
        <v>17</v>
      </c>
      <c r="E186">
        <v>1</v>
      </c>
      <c r="F186">
        <v>56</v>
      </c>
      <c r="G186">
        <v>1029</v>
      </c>
      <c r="H186" t="s">
        <v>11</v>
      </c>
      <c r="I186" t="s">
        <v>11</v>
      </c>
      <c r="J186" t="b">
        <f>IF(COUNTIFS('Player 1 Rounds'!A:A,Player_2[[#This Row],[Tournament]],'Player 1 Rounds'!C:C,Player_2[[#This Row],[Date]])&gt;0,TRUE(),FALSE())</f>
        <v>1</v>
      </c>
      <c r="K186" t="b">
        <f>IF(COUNTIFS('Player 1 Rounds'!A:A,Player_2[[#This Row],[Tournament]],'Player 1 Rounds'!C:C,Player_2[[#This Row],[Date]],'Player 1 Rounds'!D:D,Player_2[[#This Row],[Division]])&gt;0,TRUE(),FALSE())</f>
        <v>1</v>
      </c>
      <c r="L186" t="str">
        <f>RIGHT(Player_2[[#This Row],[Date]],4)</f>
        <v>2016</v>
      </c>
      <c r="M186" t="str">
        <f>LEFT(Player_2[[#This Row],[Date]],FIND("-",Player_2[[#This Row],[Date]],1)-1)</f>
        <v>10</v>
      </c>
      <c r="N186" t="str">
        <f>MID(Player_2[[#This Row],[Date]],FIND("-",Player_2[[#This Row],[Date]],1)+1,3)</f>
        <v>Jun</v>
      </c>
      <c r="O186" s="5">
        <f>DATEVALUE(Player_2[[#This Row],[Month]]&amp;" "&amp;Player_2[[#This Row],[Day]]&amp;", "&amp;Player_2[[#This Row],[Year]])</f>
        <v>42531</v>
      </c>
      <c r="P186">
        <f>COUNTIFS(A:A,Player_2[[#This Row],[Tournament]],E:E,Player_2[[#This Row],[Round]])</f>
        <v>1</v>
      </c>
      <c r="Q186" t="str">
        <f t="shared" si="2"/>
        <v>2016 Beaver State Fling Presented by KEEN</v>
      </c>
      <c r="R186">
        <f>SUMIFS('Player 1 Rounds'!F:F,'Player 1 Rounds'!Q:Q,Q186,'Player 1 Rounds'!E:E,E186)</f>
        <v>54</v>
      </c>
      <c r="S186">
        <f>IF(AND(Player_2[[#This Row],[Opponent Score]]&gt;0,Player_2[[#This Row],[Opponent Score]]&gt;Player_2[[#This Row],[Score]],K:K=TRUE())=TRUE(),1,0)</f>
        <v>0</v>
      </c>
    </row>
    <row r="187" spans="1:19" x14ac:dyDescent="0.25">
      <c r="A187" t="s">
        <v>478</v>
      </c>
      <c r="B187" t="s">
        <v>164</v>
      </c>
      <c r="C187" t="s">
        <v>138</v>
      </c>
      <c r="D187" t="s">
        <v>17</v>
      </c>
      <c r="E187">
        <v>1</v>
      </c>
      <c r="F187">
        <v>54</v>
      </c>
      <c r="G187">
        <v>1039</v>
      </c>
      <c r="H187" t="s">
        <v>11</v>
      </c>
      <c r="I187" t="s">
        <v>11</v>
      </c>
      <c r="J187" t="b">
        <f>IF(COUNTIFS('Player 1 Rounds'!A:A,Player_2[[#This Row],[Tournament]],'Player 1 Rounds'!C:C,Player_2[[#This Row],[Date]])&gt;0,TRUE(),FALSE())</f>
        <v>1</v>
      </c>
      <c r="K187" t="b">
        <f>IF(COUNTIFS('Player 1 Rounds'!A:A,Player_2[[#This Row],[Tournament]],'Player 1 Rounds'!C:C,Player_2[[#This Row],[Date]],'Player 1 Rounds'!D:D,Player_2[[#This Row],[Division]])&gt;0,TRUE(),FALSE())</f>
        <v>1</v>
      </c>
      <c r="L187" t="str">
        <f>RIGHT(Player_2[[#This Row],[Date]],4)</f>
        <v>2012</v>
      </c>
      <c r="M187" t="str">
        <f>LEFT(Player_2[[#This Row],[Date]],FIND("-",Player_2[[#This Row],[Date]],1)-1)</f>
        <v>10</v>
      </c>
      <c r="N187" t="str">
        <f>MID(Player_2[[#This Row],[Date]],FIND("-",Player_2[[#This Row],[Date]],1)+1,3)</f>
        <v>Nov</v>
      </c>
      <c r="O187" s="5">
        <f>DATEVALUE(Player_2[[#This Row],[Month]]&amp;" "&amp;Player_2[[#This Row],[Day]]&amp;", "&amp;Player_2[[#This Row],[Year]])</f>
        <v>41223</v>
      </c>
      <c r="P187">
        <f>COUNTIFS(A:A,Player_2[[#This Row],[Tournament]],E:E,Player_2[[#This Row],[Round]])</f>
        <v>1</v>
      </c>
      <c r="Q187" t="str">
        <f t="shared" si="2"/>
        <v>2012 Fly Ink Open</v>
      </c>
      <c r="R187">
        <f>SUMIFS('Player 1 Rounds'!F:F,'Player 1 Rounds'!Q:Q,Q187,'Player 1 Rounds'!E:E,E187)</f>
        <v>52</v>
      </c>
      <c r="S187">
        <f>IF(AND(Player_2[[#This Row],[Opponent Score]]&gt;0,Player_2[[#This Row],[Opponent Score]]&gt;Player_2[[#This Row],[Score]],K:K=TRUE())=TRUE(),1,0)</f>
        <v>0</v>
      </c>
    </row>
    <row r="188" spans="1:19" x14ac:dyDescent="0.25">
      <c r="A188" t="s">
        <v>484</v>
      </c>
      <c r="B188" t="s">
        <v>14</v>
      </c>
      <c r="C188" t="s">
        <v>485</v>
      </c>
      <c r="D188" t="s">
        <v>17</v>
      </c>
      <c r="E188">
        <v>1</v>
      </c>
      <c r="F188">
        <v>42</v>
      </c>
      <c r="G188">
        <v>1059</v>
      </c>
      <c r="H188" t="s">
        <v>11</v>
      </c>
      <c r="I188" t="s">
        <v>11</v>
      </c>
      <c r="J188" t="b">
        <f>IF(COUNTIFS('Player 1 Rounds'!A:A,Player_2[[#This Row],[Tournament]],'Player 1 Rounds'!C:C,Player_2[[#This Row],[Date]])&gt;0,TRUE(),FALSE())</f>
        <v>0</v>
      </c>
      <c r="K188" t="b">
        <f>IF(COUNTIFS('Player 1 Rounds'!A:A,Player_2[[#This Row],[Tournament]],'Player 1 Rounds'!C:C,Player_2[[#This Row],[Date]],'Player 1 Rounds'!D:D,Player_2[[#This Row],[Division]])&gt;0,TRUE(),FALSE())</f>
        <v>0</v>
      </c>
      <c r="L188" t="str">
        <f>RIGHT(Player_2[[#This Row],[Date]],4)</f>
        <v>2016</v>
      </c>
      <c r="M188" t="str">
        <f>LEFT(Player_2[[#This Row],[Date]],FIND("-",Player_2[[#This Row],[Date]],1)-1)</f>
        <v>19</v>
      </c>
      <c r="N188" t="str">
        <f>MID(Player_2[[#This Row],[Date]],FIND("-",Player_2[[#This Row],[Date]],1)+1,3)</f>
        <v>Nov</v>
      </c>
      <c r="O188" s="5">
        <f>DATEVALUE(Player_2[[#This Row],[Month]]&amp;" "&amp;Player_2[[#This Row],[Day]]&amp;", "&amp;Player_2[[#This Row],[Year]])</f>
        <v>42693</v>
      </c>
      <c r="P188">
        <f>COUNTIFS(A:A,Player_2[[#This Row],[Tournament]],E:E,Player_2[[#This Row],[Round]])</f>
        <v>1</v>
      </c>
      <c r="Q188" t="str">
        <f t="shared" si="2"/>
        <v>2016 So Cal Series Pro Championships - Presented by Innova</v>
      </c>
      <c r="R188">
        <f>SUMIFS('Player 1 Rounds'!F:F,'Player 1 Rounds'!Q:Q,Q188,'Player 1 Rounds'!E:E,E188)</f>
        <v>0</v>
      </c>
      <c r="S188">
        <f>IF(AND(Player_2[[#This Row],[Opponent Score]]&gt;0,Player_2[[#This Row],[Opponent Score]]&gt;Player_2[[#This Row],[Score]],K:K=TRUE())=TRUE(),1,0)</f>
        <v>0</v>
      </c>
    </row>
    <row r="189" spans="1:19" x14ac:dyDescent="0.25">
      <c r="A189" t="s">
        <v>481</v>
      </c>
      <c r="B189" t="s">
        <v>9</v>
      </c>
      <c r="C189" t="s">
        <v>482</v>
      </c>
      <c r="D189" t="s">
        <v>17</v>
      </c>
      <c r="E189">
        <v>1</v>
      </c>
      <c r="F189">
        <v>51</v>
      </c>
      <c r="G189">
        <v>1043</v>
      </c>
      <c r="H189" t="s">
        <v>11</v>
      </c>
      <c r="I189" t="s">
        <v>11</v>
      </c>
      <c r="J189" t="b">
        <f>IF(COUNTIFS('Player 1 Rounds'!A:A,Player_2[[#This Row],[Tournament]],'Player 1 Rounds'!C:C,Player_2[[#This Row],[Date]])&gt;0,TRUE(),FALSE())</f>
        <v>1</v>
      </c>
      <c r="K189" t="b">
        <f>IF(COUNTIFS('Player 1 Rounds'!A:A,Player_2[[#This Row],[Tournament]],'Player 1 Rounds'!C:C,Player_2[[#This Row],[Date]],'Player 1 Rounds'!D:D,Player_2[[#This Row],[Division]])&gt;0,TRUE(),FALSE())</f>
        <v>1</v>
      </c>
      <c r="L189" t="str">
        <f>RIGHT(Player_2[[#This Row],[Date]],4)</f>
        <v>2016</v>
      </c>
      <c r="M189" t="str">
        <f>LEFT(Player_2[[#This Row],[Date]],FIND("-",Player_2[[#This Row],[Date]],1)-1)</f>
        <v>15</v>
      </c>
      <c r="N189" t="str">
        <f>MID(Player_2[[#This Row],[Date]],FIND("-",Player_2[[#This Row],[Date]],1)+1,3)</f>
        <v>Sep</v>
      </c>
      <c r="O189" s="5">
        <f>DATEVALUE(Player_2[[#This Row],[Month]]&amp;" "&amp;Player_2[[#This Row],[Day]]&amp;", "&amp;Player_2[[#This Row],[Year]])</f>
        <v>42628</v>
      </c>
      <c r="P189">
        <f>COUNTIFS(A:A,Player_2[[#This Row],[Tournament]],E:E,Player_2[[#This Row],[Round]])</f>
        <v>1</v>
      </c>
      <c r="Q189" t="str">
        <f t="shared" si="2"/>
        <v>2016 Discraft Presents The Green Mountain Championship @ Smugglers’ Notch Resort</v>
      </c>
      <c r="R189">
        <f>SUMIFS('Player 1 Rounds'!F:F,'Player 1 Rounds'!Q:Q,Q189,'Player 1 Rounds'!E:E,E189)</f>
        <v>49</v>
      </c>
      <c r="S189">
        <f>IF(AND(Player_2[[#This Row],[Opponent Score]]&gt;0,Player_2[[#This Row],[Opponent Score]]&gt;Player_2[[#This Row],[Score]],K:K=TRUE())=TRUE(),1,0)</f>
        <v>0</v>
      </c>
    </row>
    <row r="190" spans="1:19" x14ac:dyDescent="0.25">
      <c r="A190" t="s">
        <v>76</v>
      </c>
      <c r="B190" t="s">
        <v>58</v>
      </c>
      <c r="C190" t="s">
        <v>483</v>
      </c>
      <c r="D190" t="s">
        <v>17</v>
      </c>
      <c r="E190">
        <v>1</v>
      </c>
      <c r="F190">
        <v>74</v>
      </c>
      <c r="G190">
        <v>1047</v>
      </c>
      <c r="H190" t="s">
        <v>11</v>
      </c>
      <c r="I190" t="s">
        <v>11</v>
      </c>
      <c r="J190" t="b">
        <f>IF(COUNTIFS('Player 1 Rounds'!A:A,Player_2[[#This Row],[Tournament]],'Player 1 Rounds'!C:C,Player_2[[#This Row],[Date]])&gt;0,TRUE(),FALSE())</f>
        <v>1</v>
      </c>
      <c r="K190" t="b">
        <f>IF(COUNTIFS('Player 1 Rounds'!A:A,Player_2[[#This Row],[Tournament]],'Player 1 Rounds'!C:C,Player_2[[#This Row],[Date]],'Player 1 Rounds'!D:D,Player_2[[#This Row],[Division]])&gt;0,TRUE(),FALSE())</f>
        <v>1</v>
      </c>
      <c r="L190" t="str">
        <f>RIGHT(Player_2[[#This Row],[Date]],4)</f>
        <v>2012</v>
      </c>
      <c r="M190" t="str">
        <f>LEFT(Player_2[[#This Row],[Date]],FIND("-",Player_2[[#This Row],[Date]],1)-1)</f>
        <v>4</v>
      </c>
      <c r="N190" t="str">
        <f>MID(Player_2[[#This Row],[Date]],FIND("-",Player_2[[#This Row],[Date]],1)+1,3)</f>
        <v>Aug</v>
      </c>
      <c r="O190" s="5">
        <f>DATEVALUE(Player_2[[#This Row],[Month]]&amp;" "&amp;Player_2[[#This Row],[Day]]&amp;", "&amp;Player_2[[#This Row],[Year]])</f>
        <v>41125</v>
      </c>
      <c r="P190">
        <f>COUNTIFS(A:A,Player_2[[#This Row],[Tournament]],E:E,Player_2[[#This Row],[Round]])</f>
        <v>4</v>
      </c>
      <c r="Q190" t="str">
        <f t="shared" si="2"/>
        <v>2012 Brent Hambrick Memorial Open</v>
      </c>
      <c r="R190">
        <f>SUMIFS('Player 1 Rounds'!F:F,'Player 1 Rounds'!Q:Q,Q190,'Player 1 Rounds'!E:E,E190)</f>
        <v>72</v>
      </c>
      <c r="S190">
        <f>IF(AND(Player_2[[#This Row],[Opponent Score]]&gt;0,Player_2[[#This Row],[Opponent Score]]&gt;Player_2[[#This Row],[Score]],K:K=TRUE())=TRUE(),1,0)</f>
        <v>0</v>
      </c>
    </row>
    <row r="191" spans="1:19" x14ac:dyDescent="0.25">
      <c r="A191" t="s">
        <v>479</v>
      </c>
      <c r="B191" t="s">
        <v>9</v>
      </c>
      <c r="C191" t="s">
        <v>480</v>
      </c>
      <c r="D191" t="s">
        <v>17</v>
      </c>
      <c r="E191">
        <v>1</v>
      </c>
      <c r="F191">
        <v>61</v>
      </c>
      <c r="G191">
        <v>1023</v>
      </c>
      <c r="H191" t="s">
        <v>11</v>
      </c>
      <c r="I191" t="s">
        <v>11</v>
      </c>
      <c r="J191" t="b">
        <f>IF(COUNTIFS('Player 1 Rounds'!A:A,Player_2[[#This Row],[Tournament]],'Player 1 Rounds'!C:C,Player_2[[#This Row],[Date]])&gt;0,TRUE(),FALSE())</f>
        <v>1</v>
      </c>
      <c r="K191" t="b">
        <f>IF(COUNTIFS('Player 1 Rounds'!A:A,Player_2[[#This Row],[Tournament]],'Player 1 Rounds'!C:C,Player_2[[#This Row],[Date]],'Player 1 Rounds'!D:D,Player_2[[#This Row],[Division]])&gt;0,TRUE(),FALSE())</f>
        <v>1</v>
      </c>
      <c r="L191" t="str">
        <f>RIGHT(Player_2[[#This Row],[Date]],4)</f>
        <v>2012</v>
      </c>
      <c r="M191" t="str">
        <f>LEFT(Player_2[[#This Row],[Date]],FIND("-",Player_2[[#This Row],[Date]],1)-1)</f>
        <v>28</v>
      </c>
      <c r="N191" t="str">
        <f>MID(Player_2[[#This Row],[Date]],FIND("-",Player_2[[#This Row],[Date]],1)+1,3)</f>
        <v>Jul</v>
      </c>
      <c r="O191" s="5">
        <f>DATEVALUE(Player_2[[#This Row],[Month]]&amp;" "&amp;Player_2[[#This Row],[Day]]&amp;", "&amp;Player_2[[#This Row],[Year]])</f>
        <v>41118</v>
      </c>
      <c r="P191">
        <f>COUNTIFS(A:A,Player_2[[#This Row],[Tournament]],E:E,Player_2[[#This Row],[Round]])</f>
        <v>1</v>
      </c>
      <c r="Q191" t="str">
        <f t="shared" si="2"/>
        <v>2012 Scholl's Bicycle Centers Pittsburgh Flying Disc Open</v>
      </c>
      <c r="R191">
        <f>SUMIFS('Player 1 Rounds'!F:F,'Player 1 Rounds'!Q:Q,Q191,'Player 1 Rounds'!E:E,E191)</f>
        <v>61</v>
      </c>
      <c r="S191">
        <f>IF(AND(Player_2[[#This Row],[Opponent Score]]&gt;0,Player_2[[#This Row],[Opponent Score]]&gt;Player_2[[#This Row],[Score]],K:K=TRUE())=TRUE(),1,0)</f>
        <v>0</v>
      </c>
    </row>
    <row r="192" spans="1:19" x14ac:dyDescent="0.25">
      <c r="A192" t="s">
        <v>486</v>
      </c>
      <c r="B192" t="s">
        <v>13</v>
      </c>
      <c r="C192" t="s">
        <v>487</v>
      </c>
      <c r="D192" t="s">
        <v>17</v>
      </c>
      <c r="E192">
        <v>1</v>
      </c>
      <c r="F192">
        <v>59</v>
      </c>
      <c r="G192">
        <v>1035</v>
      </c>
      <c r="H192" t="s">
        <v>11</v>
      </c>
      <c r="I192" t="s">
        <v>11</v>
      </c>
      <c r="J192" t="b">
        <f>IF(COUNTIFS('Player 1 Rounds'!A:A,Player_2[[#This Row],[Tournament]],'Player 1 Rounds'!C:C,Player_2[[#This Row],[Date]])&gt;0,TRUE(),FALSE())</f>
        <v>0</v>
      </c>
      <c r="K192" t="b">
        <f>IF(COUNTIFS('Player 1 Rounds'!A:A,Player_2[[#This Row],[Tournament]],'Player 1 Rounds'!C:C,Player_2[[#This Row],[Date]],'Player 1 Rounds'!D:D,Player_2[[#This Row],[Division]])&gt;0,TRUE(),FALSE())</f>
        <v>0</v>
      </c>
      <c r="L192" t="str">
        <f>RIGHT(Player_2[[#This Row],[Date]],4)</f>
        <v>2012</v>
      </c>
      <c r="M192" t="str">
        <f>LEFT(Player_2[[#This Row],[Date]],FIND("-",Player_2[[#This Row],[Date]],1)-1)</f>
        <v>28</v>
      </c>
      <c r="N192" t="str">
        <f>MID(Player_2[[#This Row],[Date]],FIND("-",Player_2[[#This Row],[Date]],1)+1,3)</f>
        <v>Jun</v>
      </c>
      <c r="O192" s="5">
        <f>DATEVALUE(Player_2[[#This Row],[Month]]&amp;" "&amp;Player_2[[#This Row],[Day]]&amp;", "&amp;Player_2[[#This Row],[Year]])</f>
        <v>41088</v>
      </c>
      <c r="P192">
        <f>COUNTIFS(A:A,Player_2[[#This Row],[Tournament]],E:E,Player_2[[#This Row],[Round]])</f>
        <v>1</v>
      </c>
      <c r="Q192" t="str">
        <f t="shared" si="2"/>
        <v>2012 Stockholm Discgolf Open presented by Latitude 64</v>
      </c>
      <c r="R192">
        <f>SUMIFS('Player 1 Rounds'!F:F,'Player 1 Rounds'!Q:Q,Q192,'Player 1 Rounds'!E:E,E192)</f>
        <v>0</v>
      </c>
      <c r="S192">
        <f>IF(AND(Player_2[[#This Row],[Opponent Score]]&gt;0,Player_2[[#This Row],[Opponent Score]]&gt;Player_2[[#This Row],[Score]],K:K=TRUE())=TRUE(),1,0)</f>
        <v>0</v>
      </c>
    </row>
    <row r="193" spans="1:19" x14ac:dyDescent="0.25">
      <c r="A193" t="s">
        <v>147</v>
      </c>
      <c r="B193" t="s">
        <v>13</v>
      </c>
      <c r="C193" t="s">
        <v>148</v>
      </c>
      <c r="D193" t="s">
        <v>17</v>
      </c>
      <c r="E193">
        <v>1</v>
      </c>
      <c r="F193">
        <v>57</v>
      </c>
      <c r="G193">
        <v>1056</v>
      </c>
      <c r="H193" t="s">
        <v>11</v>
      </c>
      <c r="I193" t="s">
        <v>11</v>
      </c>
      <c r="J193" t="b">
        <f>IF(COUNTIFS('Player 1 Rounds'!A:A,Player_2[[#This Row],[Tournament]],'Player 1 Rounds'!C:C,Player_2[[#This Row],[Date]])&gt;0,TRUE(),FALSE())</f>
        <v>1</v>
      </c>
      <c r="K193" t="b">
        <f>IF(COUNTIFS('Player 1 Rounds'!A:A,Player_2[[#This Row],[Tournament]],'Player 1 Rounds'!C:C,Player_2[[#This Row],[Date]],'Player 1 Rounds'!D:D,Player_2[[#This Row],[Division]])&gt;0,TRUE(),FALSE())</f>
        <v>1</v>
      </c>
      <c r="L193" t="str">
        <f>RIGHT(Player_2[[#This Row],[Date]],4)</f>
        <v>2012</v>
      </c>
      <c r="M193" t="str">
        <f>LEFT(Player_2[[#This Row],[Date]],FIND("-",Player_2[[#This Row],[Date]],1)-1)</f>
        <v>14</v>
      </c>
      <c r="N193" t="str">
        <f>MID(Player_2[[#This Row],[Date]],FIND("-",Player_2[[#This Row],[Date]],1)+1,3)</f>
        <v>Jul</v>
      </c>
      <c r="O193" s="5">
        <f>DATEVALUE(Player_2[[#This Row],[Month]]&amp;" "&amp;Player_2[[#This Row],[Day]]&amp;", "&amp;Player_2[[#This Row],[Year]])</f>
        <v>41104</v>
      </c>
      <c r="P193">
        <f>COUNTIFS(A:A,Player_2[[#This Row],[Tournament]],E:E,Player_2[[#This Row],[Round]])</f>
        <v>1</v>
      </c>
      <c r="Q193" t="str">
        <f t="shared" si="2"/>
        <v>2012 PDGA Professional Disc Golf World Championships</v>
      </c>
      <c r="R193">
        <f>SUMIFS('Player 1 Rounds'!F:F,'Player 1 Rounds'!Q:Q,Q193,'Player 1 Rounds'!E:E,E193)</f>
        <v>57</v>
      </c>
      <c r="S193">
        <f>IF(AND(Player_2[[#This Row],[Opponent Score]]&gt;0,Player_2[[#This Row],[Opponent Score]]&gt;Player_2[[#This Row],[Score]],K:K=TRUE())=TRUE(),1,0)</f>
        <v>0</v>
      </c>
    </row>
    <row r="194" spans="1:19" x14ac:dyDescent="0.25">
      <c r="A194" t="s">
        <v>488</v>
      </c>
      <c r="B194" t="s">
        <v>13</v>
      </c>
      <c r="C194" t="s">
        <v>489</v>
      </c>
      <c r="D194" t="s">
        <v>17</v>
      </c>
      <c r="E194">
        <v>1</v>
      </c>
      <c r="F194">
        <v>57</v>
      </c>
      <c r="G194">
        <v>1038</v>
      </c>
      <c r="H194" t="s">
        <v>11</v>
      </c>
      <c r="I194" t="s">
        <v>11</v>
      </c>
      <c r="J194" t="b">
        <f>IF(COUNTIFS('Player 1 Rounds'!A:A,Player_2[[#This Row],[Tournament]],'Player 1 Rounds'!C:C,Player_2[[#This Row],[Date]])&gt;0,TRUE(),FALSE())</f>
        <v>1</v>
      </c>
      <c r="K194" t="b">
        <f>IF(COUNTIFS('Player 1 Rounds'!A:A,Player_2[[#This Row],[Tournament]],'Player 1 Rounds'!C:C,Player_2[[#This Row],[Date]],'Player 1 Rounds'!D:D,Player_2[[#This Row],[Division]])&gt;0,TRUE(),FALSE())</f>
        <v>1</v>
      </c>
      <c r="L194" t="str">
        <f>RIGHT(Player_2[[#This Row],[Date]],4)</f>
        <v>2017</v>
      </c>
      <c r="M194" t="str">
        <f>LEFT(Player_2[[#This Row],[Date]],FIND("-",Player_2[[#This Row],[Date]],1)-1)</f>
        <v>26</v>
      </c>
      <c r="N194" t="str">
        <f>MID(Player_2[[#This Row],[Date]],FIND("-",Player_2[[#This Row],[Date]],1)+1,3)</f>
        <v>Jan</v>
      </c>
      <c r="O194" s="5">
        <f>DATEVALUE(Player_2[[#This Row],[Month]]&amp;" "&amp;Player_2[[#This Row],[Day]]&amp;", "&amp;Player_2[[#This Row],[Year]])</f>
        <v>42761</v>
      </c>
      <c r="P194">
        <f>COUNTIFS(A:A,Player_2[[#This Row],[Tournament]],E:E,Player_2[[#This Row],[Round]])</f>
        <v>1</v>
      </c>
      <c r="Q194" t="str">
        <f t="shared" ref="Q194:Q257" si="3">IF(ISERROR(FIND(L194,A194,1))=TRUE(),L194&amp;" "&amp;A194,A194)</f>
        <v>Aussie Open 2017</v>
      </c>
      <c r="R194">
        <f>SUMIFS('Player 1 Rounds'!F:F,'Player 1 Rounds'!Q:Q,Q194,'Player 1 Rounds'!E:E,E194)</f>
        <v>57</v>
      </c>
      <c r="S194">
        <f>IF(AND(Player_2[[#This Row],[Opponent Score]]&gt;0,Player_2[[#This Row],[Opponent Score]]&gt;Player_2[[#This Row],[Score]],K:K=TRUE())=TRUE(),1,0)</f>
        <v>0</v>
      </c>
    </row>
    <row r="195" spans="1:19" x14ac:dyDescent="0.25">
      <c r="A195" t="s">
        <v>401</v>
      </c>
      <c r="B195" t="s">
        <v>58</v>
      </c>
      <c r="C195" t="s">
        <v>490</v>
      </c>
      <c r="D195" t="s">
        <v>17</v>
      </c>
      <c r="E195">
        <v>1</v>
      </c>
      <c r="F195">
        <v>58</v>
      </c>
      <c r="G195">
        <v>1032</v>
      </c>
      <c r="H195" t="s">
        <v>11</v>
      </c>
      <c r="I195" t="s">
        <v>11</v>
      </c>
      <c r="J195" t="b">
        <f>IF(COUNTIFS('Player 1 Rounds'!A:A,Player_2[[#This Row],[Tournament]],'Player 1 Rounds'!C:C,Player_2[[#This Row],[Date]])&gt;0,TRUE(),FALSE())</f>
        <v>1</v>
      </c>
      <c r="K195" t="b">
        <f>IF(COUNTIFS('Player 1 Rounds'!A:A,Player_2[[#This Row],[Tournament]],'Player 1 Rounds'!C:C,Player_2[[#This Row],[Date]],'Player 1 Rounds'!D:D,Player_2[[#This Row],[Division]])&gt;0,TRUE(),FALSE())</f>
        <v>1</v>
      </c>
      <c r="L195" t="str">
        <f>RIGHT(Player_2[[#This Row],[Date]],4)</f>
        <v>2012</v>
      </c>
      <c r="M195" t="str">
        <f>LEFT(Player_2[[#This Row],[Date]],FIND("-",Player_2[[#This Row],[Date]],1)-1)</f>
        <v>16</v>
      </c>
      <c r="N195" t="str">
        <f>MID(Player_2[[#This Row],[Date]],FIND("-",Player_2[[#This Row],[Date]],1)+1,3)</f>
        <v>Aug</v>
      </c>
      <c r="O195" s="5">
        <f>DATEVALUE(Player_2[[#This Row],[Month]]&amp;" "&amp;Player_2[[#This Row],[Day]]&amp;", "&amp;Player_2[[#This Row],[Year]])</f>
        <v>41137</v>
      </c>
      <c r="P195">
        <f>COUNTIFS(A:A,Player_2[[#This Row],[Tournament]],E:E,Player_2[[#This Row],[Round]])</f>
        <v>2</v>
      </c>
      <c r="Q195" t="str">
        <f t="shared" si="3"/>
        <v>2012 Vibram Open</v>
      </c>
      <c r="R195">
        <f>SUMIFS('Player 1 Rounds'!F:F,'Player 1 Rounds'!Q:Q,Q195,'Player 1 Rounds'!E:E,E195)</f>
        <v>50</v>
      </c>
      <c r="S195">
        <f>IF(AND(Player_2[[#This Row],[Opponent Score]]&gt;0,Player_2[[#This Row],[Opponent Score]]&gt;Player_2[[#This Row],[Score]],K:K=TRUE())=TRUE(),1,0)</f>
        <v>0</v>
      </c>
    </row>
    <row r="196" spans="1:19" x14ac:dyDescent="0.25">
      <c r="A196" t="s">
        <v>491</v>
      </c>
      <c r="B196" t="s">
        <v>164</v>
      </c>
      <c r="C196" t="s">
        <v>492</v>
      </c>
      <c r="D196" t="s">
        <v>17</v>
      </c>
      <c r="E196">
        <v>1</v>
      </c>
      <c r="F196">
        <v>78</v>
      </c>
      <c r="G196">
        <v>1022</v>
      </c>
      <c r="H196" t="s">
        <v>11</v>
      </c>
      <c r="I196" t="s">
        <v>11</v>
      </c>
      <c r="J196" t="b">
        <f>IF(COUNTIFS('Player 1 Rounds'!A:A,Player_2[[#This Row],[Tournament]],'Player 1 Rounds'!C:C,Player_2[[#This Row],[Date]])&gt;0,TRUE(),FALSE())</f>
        <v>0</v>
      </c>
      <c r="K196" t="b">
        <f>IF(COUNTIFS('Player 1 Rounds'!A:A,Player_2[[#This Row],[Tournament]],'Player 1 Rounds'!C:C,Player_2[[#This Row],[Date]],'Player 1 Rounds'!D:D,Player_2[[#This Row],[Division]])&gt;0,TRUE(),FALSE())</f>
        <v>0</v>
      </c>
      <c r="L196" t="str">
        <f>RIGHT(Player_2[[#This Row],[Date]],4)</f>
        <v>2012</v>
      </c>
      <c r="M196" t="str">
        <f>LEFT(Player_2[[#This Row],[Date]],FIND("-",Player_2[[#This Row],[Date]],1)-1)</f>
        <v>24</v>
      </c>
      <c r="N196" t="str">
        <f>MID(Player_2[[#This Row],[Date]],FIND("-",Player_2[[#This Row],[Date]],1)+1,3)</f>
        <v>Aug</v>
      </c>
      <c r="O196" s="5">
        <f>DATEVALUE(Player_2[[#This Row],[Month]]&amp;" "&amp;Player_2[[#This Row],[Day]]&amp;", "&amp;Player_2[[#This Row],[Year]])</f>
        <v>41145</v>
      </c>
      <c r="P196">
        <f>COUNTIFS(A:A,Player_2[[#This Row],[Tournament]],E:E,Player_2[[#This Row],[Round]])</f>
        <v>1</v>
      </c>
      <c r="Q196" t="str">
        <f t="shared" si="3"/>
        <v>2012 Monster Energy Challenge at Solitude Mountain Resort</v>
      </c>
      <c r="R196">
        <f>SUMIFS('Player 1 Rounds'!F:F,'Player 1 Rounds'!Q:Q,Q196,'Player 1 Rounds'!E:E,E196)</f>
        <v>0</v>
      </c>
      <c r="S196">
        <f>IF(AND(Player_2[[#This Row],[Opponent Score]]&gt;0,Player_2[[#This Row],[Opponent Score]]&gt;Player_2[[#This Row],[Score]],K:K=TRUE())=TRUE(),1,0)</f>
        <v>0</v>
      </c>
    </row>
    <row r="197" spans="1:19" x14ac:dyDescent="0.25">
      <c r="A197" t="s">
        <v>493</v>
      </c>
      <c r="B197" t="s">
        <v>9</v>
      </c>
      <c r="C197" t="s">
        <v>494</v>
      </c>
      <c r="D197" t="s">
        <v>17</v>
      </c>
      <c r="E197">
        <v>1</v>
      </c>
      <c r="F197">
        <v>50</v>
      </c>
      <c r="G197">
        <v>1037</v>
      </c>
      <c r="H197" t="s">
        <v>11</v>
      </c>
      <c r="I197" t="s">
        <v>11</v>
      </c>
      <c r="J197" t="b">
        <f>IF(COUNTIFS('Player 1 Rounds'!A:A,Player_2[[#This Row],[Tournament]],'Player 1 Rounds'!C:C,Player_2[[#This Row],[Date]])&gt;0,TRUE(),FALSE())</f>
        <v>0</v>
      </c>
      <c r="K197" t="b">
        <f>IF(COUNTIFS('Player 1 Rounds'!A:A,Player_2[[#This Row],[Tournament]],'Player 1 Rounds'!C:C,Player_2[[#This Row],[Date]],'Player 1 Rounds'!D:D,Player_2[[#This Row],[Division]])&gt;0,TRUE(),FALSE())</f>
        <v>0</v>
      </c>
      <c r="L197" t="str">
        <f>RIGHT(Player_2[[#This Row],[Date]],4)</f>
        <v>2012</v>
      </c>
      <c r="M197" t="str">
        <f>LEFT(Player_2[[#This Row],[Date]],FIND("-",Player_2[[#This Row],[Date]],1)-1)</f>
        <v>1</v>
      </c>
      <c r="N197" t="str">
        <f>MID(Player_2[[#This Row],[Date]],FIND("-",Player_2[[#This Row],[Date]],1)+1,3)</f>
        <v>Sep</v>
      </c>
      <c r="O197" s="5">
        <f>DATEVALUE(Player_2[[#This Row],[Month]]&amp;" "&amp;Player_2[[#This Row],[Day]]&amp;", "&amp;Player_2[[#This Row],[Year]])</f>
        <v>41153</v>
      </c>
      <c r="P197">
        <f>COUNTIFS(A:A,Player_2[[#This Row],[Tournament]],E:E,Player_2[[#This Row],[Round]])</f>
        <v>1</v>
      </c>
      <c r="Q197" t="str">
        <f t="shared" si="3"/>
        <v>2012 End of the Trail (SJVC) Classic</v>
      </c>
      <c r="R197">
        <f>SUMIFS('Player 1 Rounds'!F:F,'Player 1 Rounds'!Q:Q,Q197,'Player 1 Rounds'!E:E,E197)</f>
        <v>0</v>
      </c>
      <c r="S197">
        <f>IF(AND(Player_2[[#This Row],[Opponent Score]]&gt;0,Player_2[[#This Row],[Opponent Score]]&gt;Player_2[[#This Row],[Score]],K:K=TRUE())=TRUE(),1,0)</f>
        <v>0</v>
      </c>
    </row>
    <row r="198" spans="1:19" x14ac:dyDescent="0.25">
      <c r="A198" t="s">
        <v>240</v>
      </c>
      <c r="B198" t="s">
        <v>9</v>
      </c>
      <c r="C198" t="s">
        <v>495</v>
      </c>
      <c r="D198" t="s">
        <v>17</v>
      </c>
      <c r="E198">
        <v>1</v>
      </c>
      <c r="F198">
        <v>45</v>
      </c>
      <c r="G198">
        <v>1081</v>
      </c>
      <c r="H198" t="s">
        <v>11</v>
      </c>
      <c r="I198" t="s">
        <v>11</v>
      </c>
      <c r="J198" t="b">
        <f>IF(COUNTIFS('Player 1 Rounds'!A:A,Player_2[[#This Row],[Tournament]],'Player 1 Rounds'!C:C,Player_2[[#This Row],[Date]])&gt;0,TRUE(),FALSE())</f>
        <v>1</v>
      </c>
      <c r="K198" t="b">
        <f>IF(COUNTIFS('Player 1 Rounds'!A:A,Player_2[[#This Row],[Tournament]],'Player 1 Rounds'!C:C,Player_2[[#This Row],[Date]],'Player 1 Rounds'!D:D,Player_2[[#This Row],[Division]])&gt;0,TRUE(),FALSE())</f>
        <v>1</v>
      </c>
      <c r="L198" t="str">
        <f>RIGHT(Player_2[[#This Row],[Date]],4)</f>
        <v>2016</v>
      </c>
      <c r="M198" t="str">
        <f>LEFT(Player_2[[#This Row],[Date]],FIND("-",Player_2[[#This Row],[Date]],1)-1)</f>
        <v>18</v>
      </c>
      <c r="N198" t="str">
        <f>MID(Player_2[[#This Row],[Date]],FIND("-",Player_2[[#This Row],[Date]],1)+1,3)</f>
        <v>Aug</v>
      </c>
      <c r="O198" s="5">
        <f>DATEVALUE(Player_2[[#This Row],[Month]]&amp;" "&amp;Player_2[[#This Row],[Day]]&amp;", "&amp;Player_2[[#This Row],[Year]])</f>
        <v>42600</v>
      </c>
      <c r="P198">
        <f>COUNTIFS(A:A,Player_2[[#This Row],[Tournament]],E:E,Player_2[[#This Row],[Round]])</f>
        <v>3</v>
      </c>
      <c r="Q198" t="str">
        <f t="shared" si="3"/>
        <v>2016 Ledgestone Insurance Open presented by Discraft</v>
      </c>
      <c r="R198">
        <f>SUMIFS('Player 1 Rounds'!F:F,'Player 1 Rounds'!Q:Q,Q198,'Player 1 Rounds'!E:E,E198)</f>
        <v>55</v>
      </c>
      <c r="S198">
        <f>IF(AND(Player_2[[#This Row],[Opponent Score]]&gt;0,Player_2[[#This Row],[Opponent Score]]&gt;Player_2[[#This Row],[Score]],K:K=TRUE())=TRUE(),1,0)</f>
        <v>1</v>
      </c>
    </row>
    <row r="199" spans="1:19" x14ac:dyDescent="0.25">
      <c r="A199" t="s">
        <v>496</v>
      </c>
      <c r="B199" t="s">
        <v>14</v>
      </c>
      <c r="C199" t="s">
        <v>497</v>
      </c>
      <c r="D199" t="s">
        <v>17</v>
      </c>
      <c r="E199">
        <v>1</v>
      </c>
      <c r="F199">
        <v>56</v>
      </c>
      <c r="G199">
        <v>1040</v>
      </c>
      <c r="H199" t="s">
        <v>11</v>
      </c>
      <c r="I199" t="s">
        <v>11</v>
      </c>
      <c r="J199" t="b">
        <f>IF(COUNTIFS('Player 1 Rounds'!A:A,Player_2[[#This Row],[Tournament]],'Player 1 Rounds'!C:C,Player_2[[#This Row],[Date]])&gt;0,TRUE(),FALSE())</f>
        <v>0</v>
      </c>
      <c r="K199" t="b">
        <f>IF(COUNTIFS('Player 1 Rounds'!A:A,Player_2[[#This Row],[Tournament]],'Player 1 Rounds'!C:C,Player_2[[#This Row],[Date]],'Player 1 Rounds'!D:D,Player_2[[#This Row],[Division]])&gt;0,TRUE(),FALSE())</f>
        <v>0</v>
      </c>
      <c r="L199" t="str">
        <f>RIGHT(Player_2[[#This Row],[Date]],4)</f>
        <v>2016</v>
      </c>
      <c r="M199" t="str">
        <f>LEFT(Player_2[[#This Row],[Date]],FIND("-",Player_2[[#This Row],[Date]],1)-1)</f>
        <v>10</v>
      </c>
      <c r="N199" t="str">
        <f>MID(Player_2[[#This Row],[Date]],FIND("-",Player_2[[#This Row],[Date]],1)+1,3)</f>
        <v>Sep</v>
      </c>
      <c r="O199" s="5">
        <f>DATEVALUE(Player_2[[#This Row],[Month]]&amp;" "&amp;Player_2[[#This Row],[Day]]&amp;", "&amp;Player_2[[#This Row],[Year]])</f>
        <v>42623</v>
      </c>
      <c r="P199">
        <f>COUNTIFS(A:A,Player_2[[#This Row],[Tournament]],E:E,Player_2[[#This Row],[Round]])</f>
        <v>1</v>
      </c>
      <c r="Q199" t="str">
        <f t="shared" si="3"/>
        <v>2016 Nantucket Disc Golf Open - Pros</v>
      </c>
      <c r="R199">
        <f>SUMIFS('Player 1 Rounds'!F:F,'Player 1 Rounds'!Q:Q,Q199,'Player 1 Rounds'!E:E,E199)</f>
        <v>0</v>
      </c>
      <c r="S199">
        <f>IF(AND(Player_2[[#This Row],[Opponent Score]]&gt;0,Player_2[[#This Row],[Opponent Score]]&gt;Player_2[[#This Row],[Score]],K:K=TRUE())=TRUE(),1,0)</f>
        <v>0</v>
      </c>
    </row>
    <row r="200" spans="1:19" x14ac:dyDescent="0.25">
      <c r="A200" t="s">
        <v>498</v>
      </c>
      <c r="B200" t="s">
        <v>58</v>
      </c>
      <c r="C200" t="s">
        <v>499</v>
      </c>
      <c r="D200" t="s">
        <v>17</v>
      </c>
      <c r="E200">
        <v>1</v>
      </c>
      <c r="F200">
        <v>72</v>
      </c>
      <c r="G200">
        <v>1056</v>
      </c>
      <c r="H200" t="s">
        <v>11</v>
      </c>
      <c r="I200" t="s">
        <v>11</v>
      </c>
      <c r="J200" t="b">
        <f>IF(COUNTIFS('Player 1 Rounds'!A:A,Player_2[[#This Row],[Tournament]],'Player 1 Rounds'!C:C,Player_2[[#This Row],[Date]])&gt;0,TRUE(),FALSE())</f>
        <v>1</v>
      </c>
      <c r="K200" t="b">
        <f>IF(COUNTIFS('Player 1 Rounds'!A:A,Player_2[[#This Row],[Tournament]],'Player 1 Rounds'!C:C,Player_2[[#This Row],[Date]],'Player 1 Rounds'!D:D,Player_2[[#This Row],[Division]])&gt;0,TRUE(),FALSE())</f>
        <v>1</v>
      </c>
      <c r="L200" t="str">
        <f>RIGHT(Player_2[[#This Row],[Date]],4)</f>
        <v>2016</v>
      </c>
      <c r="M200" t="str">
        <f>LEFT(Player_2[[#This Row],[Date]],FIND("-",Player_2[[#This Row],[Date]],1)-1)</f>
        <v>26</v>
      </c>
      <c r="N200" t="str">
        <f>MID(Player_2[[#This Row],[Date]],FIND("-",Player_2[[#This Row],[Date]],1)+1,3)</f>
        <v>Aug</v>
      </c>
      <c r="O200" s="5">
        <f>DATEVALUE(Player_2[[#This Row],[Month]]&amp;" "&amp;Player_2[[#This Row],[Day]]&amp;", "&amp;Player_2[[#This Row],[Year]])</f>
        <v>42608</v>
      </c>
      <c r="P200">
        <f>COUNTIFS(A:A,Player_2[[#This Row],[Tournament]],E:E,Player_2[[#This Row],[Round]])</f>
        <v>1</v>
      </c>
      <c r="Q200" t="str">
        <f t="shared" si="3"/>
        <v>2016 The 20th Annual Brent Hambrick Memorial Open Presented by Discraft</v>
      </c>
      <c r="R200">
        <f>SUMIFS('Player 1 Rounds'!F:F,'Player 1 Rounds'!Q:Q,Q200,'Player 1 Rounds'!E:E,E200)</f>
        <v>71</v>
      </c>
      <c r="S200">
        <f>IF(AND(Player_2[[#This Row],[Opponent Score]]&gt;0,Player_2[[#This Row],[Opponent Score]]&gt;Player_2[[#This Row],[Score]],K:K=TRUE())=TRUE(),1,0)</f>
        <v>0</v>
      </c>
    </row>
    <row r="201" spans="1:19" x14ac:dyDescent="0.25">
      <c r="A201" t="s">
        <v>500</v>
      </c>
      <c r="B201" t="s">
        <v>9</v>
      </c>
      <c r="C201" t="s">
        <v>501</v>
      </c>
      <c r="D201" t="s">
        <v>17</v>
      </c>
      <c r="E201">
        <v>1</v>
      </c>
      <c r="F201">
        <v>53</v>
      </c>
      <c r="G201">
        <v>1019</v>
      </c>
      <c r="H201" t="s">
        <v>11</v>
      </c>
      <c r="I201" t="s">
        <v>11</v>
      </c>
      <c r="J201" t="b">
        <f>IF(COUNTIFS('Player 1 Rounds'!A:A,Player_2[[#This Row],[Tournament]],'Player 1 Rounds'!C:C,Player_2[[#This Row],[Date]])&gt;0,TRUE(),FALSE())</f>
        <v>1</v>
      </c>
      <c r="K201" t="b">
        <f>IF(COUNTIFS('Player 1 Rounds'!A:A,Player_2[[#This Row],[Tournament]],'Player 1 Rounds'!C:C,Player_2[[#This Row],[Date]],'Player 1 Rounds'!D:D,Player_2[[#This Row],[Division]])&gt;0,TRUE(),FALSE())</f>
        <v>1</v>
      </c>
      <c r="L201" t="str">
        <f>RIGHT(Player_2[[#This Row],[Date]],4)</f>
        <v>2012</v>
      </c>
      <c r="M201" t="str">
        <f>LEFT(Player_2[[#This Row],[Date]],FIND("-",Player_2[[#This Row],[Date]],1)-1)</f>
        <v>11</v>
      </c>
      <c r="N201" t="str">
        <f>MID(Player_2[[#This Row],[Date]],FIND("-",Player_2[[#This Row],[Date]],1)+1,3)</f>
        <v>Aug</v>
      </c>
      <c r="O201" s="5">
        <f>DATEVALUE(Player_2[[#This Row],[Month]]&amp;" "&amp;Player_2[[#This Row],[Day]]&amp;", "&amp;Player_2[[#This Row],[Year]])</f>
        <v>41132</v>
      </c>
      <c r="P201">
        <f>COUNTIFS(A:A,Player_2[[#This Row],[Tournament]],E:E,Player_2[[#This Row],[Round]])</f>
        <v>1</v>
      </c>
      <c r="Q201" t="str">
        <f t="shared" si="3"/>
        <v>2012 38th Annual Rochester Flying Disc Open</v>
      </c>
      <c r="R201">
        <f>SUMIFS('Player 1 Rounds'!F:F,'Player 1 Rounds'!Q:Q,Q201,'Player 1 Rounds'!E:E,E201)</f>
        <v>48</v>
      </c>
      <c r="S201">
        <f>IF(AND(Player_2[[#This Row],[Opponent Score]]&gt;0,Player_2[[#This Row],[Opponent Score]]&gt;Player_2[[#This Row],[Score]],K:K=TRUE())=TRUE(),1,0)</f>
        <v>0</v>
      </c>
    </row>
    <row r="202" spans="1:19" x14ac:dyDescent="0.25">
      <c r="A202" t="s">
        <v>502</v>
      </c>
      <c r="B202" t="s">
        <v>14</v>
      </c>
      <c r="C202" t="s">
        <v>503</v>
      </c>
      <c r="D202" t="s">
        <v>17</v>
      </c>
      <c r="E202">
        <v>1</v>
      </c>
      <c r="F202">
        <v>49</v>
      </c>
      <c r="G202">
        <v>1046</v>
      </c>
      <c r="H202" t="s">
        <v>11</v>
      </c>
      <c r="I202" t="s">
        <v>11</v>
      </c>
      <c r="J202" t="b">
        <f>IF(COUNTIFS('Player 1 Rounds'!A:A,Player_2[[#This Row],[Tournament]],'Player 1 Rounds'!C:C,Player_2[[#This Row],[Date]])&gt;0,TRUE(),FALSE())</f>
        <v>1</v>
      </c>
      <c r="K202" t="b">
        <f>IF(COUNTIFS('Player 1 Rounds'!A:A,Player_2[[#This Row],[Tournament]],'Player 1 Rounds'!C:C,Player_2[[#This Row],[Date]],'Player 1 Rounds'!D:D,Player_2[[#This Row],[Division]])&gt;0,TRUE(),FALSE())</f>
        <v>1</v>
      </c>
      <c r="L202" t="str">
        <f>RIGHT(Player_2[[#This Row],[Date]],4)</f>
        <v>2012</v>
      </c>
      <c r="M202" t="str">
        <f>LEFT(Player_2[[#This Row],[Date]],FIND("-",Player_2[[#This Row],[Date]],1)-1)</f>
        <v>8</v>
      </c>
      <c r="N202" t="str">
        <f>MID(Player_2[[#This Row],[Date]],FIND("-",Player_2[[#This Row],[Date]],1)+1,3)</f>
        <v>Dec</v>
      </c>
      <c r="O202" s="5">
        <f>DATEVALUE(Player_2[[#This Row],[Month]]&amp;" "&amp;Player_2[[#This Row],[Day]]&amp;", "&amp;Player_2[[#This Row],[Year]])</f>
        <v>41251</v>
      </c>
      <c r="P202">
        <f>COUNTIFS(A:A,Player_2[[#This Row],[Tournament]],E:E,Player_2[[#This Row],[Round]])</f>
        <v>1</v>
      </c>
      <c r="Q202" t="str">
        <f t="shared" si="3"/>
        <v>2012 Chain Hawk Open</v>
      </c>
      <c r="R202">
        <f>SUMIFS('Player 1 Rounds'!F:F,'Player 1 Rounds'!Q:Q,Q202,'Player 1 Rounds'!E:E,E202)</f>
        <v>45</v>
      </c>
      <c r="S202">
        <f>IF(AND(Player_2[[#This Row],[Opponent Score]]&gt;0,Player_2[[#This Row],[Opponent Score]]&gt;Player_2[[#This Row],[Score]],K:K=TRUE())=TRUE(),1,0)</f>
        <v>0</v>
      </c>
    </row>
    <row r="203" spans="1:19" x14ac:dyDescent="0.25">
      <c r="A203" t="s">
        <v>504</v>
      </c>
      <c r="B203" t="s">
        <v>14</v>
      </c>
      <c r="C203" t="s">
        <v>505</v>
      </c>
      <c r="D203" t="s">
        <v>17</v>
      </c>
      <c r="E203">
        <v>1</v>
      </c>
      <c r="F203">
        <v>45</v>
      </c>
      <c r="G203">
        <v>1057</v>
      </c>
      <c r="H203" t="s">
        <v>11</v>
      </c>
      <c r="I203" t="s">
        <v>11</v>
      </c>
      <c r="J203" t="b">
        <f>IF(COUNTIFS('Player 1 Rounds'!A:A,Player_2[[#This Row],[Tournament]],'Player 1 Rounds'!C:C,Player_2[[#This Row],[Date]])&gt;0,TRUE(),FALSE())</f>
        <v>0</v>
      </c>
      <c r="K203" t="b">
        <f>IF(COUNTIFS('Player 1 Rounds'!A:A,Player_2[[#This Row],[Tournament]],'Player 1 Rounds'!C:C,Player_2[[#This Row],[Date]],'Player 1 Rounds'!D:D,Player_2[[#This Row],[Division]])&gt;0,TRUE(),FALSE())</f>
        <v>0</v>
      </c>
      <c r="L203" t="str">
        <f>RIGHT(Player_2[[#This Row],[Date]],4)</f>
        <v>2013</v>
      </c>
      <c r="M203" t="str">
        <f>LEFT(Player_2[[#This Row],[Date]],FIND("-",Player_2[[#This Row],[Date]],1)-1)</f>
        <v>21</v>
      </c>
      <c r="N203" t="str">
        <f>MID(Player_2[[#This Row],[Date]],FIND("-",Player_2[[#This Row],[Date]],1)+1,3)</f>
        <v>Apr</v>
      </c>
      <c r="O203" s="5">
        <f>DATEVALUE(Player_2[[#This Row],[Month]]&amp;" "&amp;Player_2[[#This Row],[Day]]&amp;", "&amp;Player_2[[#This Row],[Year]])</f>
        <v>41385</v>
      </c>
      <c r="P203">
        <f>COUNTIFS(A:A,Player_2[[#This Row],[Tournament]],E:E,Player_2[[#This Row],[Round]])</f>
        <v>1</v>
      </c>
      <c r="Q203" t="str">
        <f t="shared" si="3"/>
        <v>2013 Spring Fling San Diego / Pros</v>
      </c>
      <c r="R203">
        <f>SUMIFS('Player 1 Rounds'!F:F,'Player 1 Rounds'!Q:Q,Q203,'Player 1 Rounds'!E:E,E203)</f>
        <v>0</v>
      </c>
      <c r="S203">
        <f>IF(AND(Player_2[[#This Row],[Opponent Score]]&gt;0,Player_2[[#This Row],[Opponent Score]]&gt;Player_2[[#This Row],[Score]],K:K=TRUE())=TRUE(),1,0)</f>
        <v>0</v>
      </c>
    </row>
    <row r="204" spans="1:19" x14ac:dyDescent="0.25">
      <c r="A204" t="s">
        <v>240</v>
      </c>
      <c r="B204" t="s">
        <v>58</v>
      </c>
      <c r="C204" t="s">
        <v>506</v>
      </c>
      <c r="D204" t="s">
        <v>17</v>
      </c>
      <c r="E204">
        <v>1</v>
      </c>
      <c r="F204">
        <v>50</v>
      </c>
      <c r="G204">
        <v>1048</v>
      </c>
      <c r="H204" t="s">
        <v>11</v>
      </c>
      <c r="I204" t="s">
        <v>11</v>
      </c>
      <c r="J204" t="b">
        <f>IF(COUNTIFS('Player 1 Rounds'!A:A,Player_2[[#This Row],[Tournament]],'Player 1 Rounds'!C:C,Player_2[[#This Row],[Date]])&gt;0,TRUE(),FALSE())</f>
        <v>1</v>
      </c>
      <c r="K204" t="b">
        <f>IF(COUNTIFS('Player 1 Rounds'!A:A,Player_2[[#This Row],[Tournament]],'Player 1 Rounds'!C:C,Player_2[[#This Row],[Date]],'Player 1 Rounds'!D:D,Player_2[[#This Row],[Division]])&gt;0,TRUE(),FALSE())</f>
        <v>1</v>
      </c>
      <c r="L204" t="str">
        <f>RIGHT(Player_2[[#This Row],[Date]],4)</f>
        <v>2015</v>
      </c>
      <c r="M204" t="str">
        <f>LEFT(Player_2[[#This Row],[Date]],FIND("-",Player_2[[#This Row],[Date]],1)-1)</f>
        <v>21</v>
      </c>
      <c r="N204" t="str">
        <f>MID(Player_2[[#This Row],[Date]],FIND("-",Player_2[[#This Row],[Date]],1)+1,3)</f>
        <v>Aug</v>
      </c>
      <c r="O204" s="5">
        <f>DATEVALUE(Player_2[[#This Row],[Month]]&amp;" "&amp;Player_2[[#This Row],[Day]]&amp;", "&amp;Player_2[[#This Row],[Year]])</f>
        <v>42237</v>
      </c>
      <c r="P204">
        <f>COUNTIFS(A:A,Player_2[[#This Row],[Tournament]],E:E,Player_2[[#This Row],[Round]])</f>
        <v>3</v>
      </c>
      <c r="Q204" t="str">
        <f t="shared" si="3"/>
        <v>2015 Ledgestone Insurance Open presented by Discraft</v>
      </c>
      <c r="R204">
        <f>SUMIFS('Player 1 Rounds'!F:F,'Player 1 Rounds'!Q:Q,Q204,'Player 1 Rounds'!E:E,E204)</f>
        <v>51</v>
      </c>
      <c r="S204">
        <f>IF(AND(Player_2[[#This Row],[Opponent Score]]&gt;0,Player_2[[#This Row],[Opponent Score]]&gt;Player_2[[#This Row],[Score]],K:K=TRUE())=TRUE(),1,0)</f>
        <v>1</v>
      </c>
    </row>
    <row r="205" spans="1:19" x14ac:dyDescent="0.25">
      <c r="A205" t="s">
        <v>79</v>
      </c>
      <c r="B205" t="s">
        <v>58</v>
      </c>
      <c r="C205" t="s">
        <v>80</v>
      </c>
      <c r="D205" t="s">
        <v>17</v>
      </c>
      <c r="E205">
        <v>1</v>
      </c>
      <c r="F205">
        <v>66</v>
      </c>
      <c r="G205">
        <v>1051</v>
      </c>
      <c r="H205" t="s">
        <v>11</v>
      </c>
      <c r="I205" t="s">
        <v>11</v>
      </c>
      <c r="J205" t="b">
        <f>IF(COUNTIFS('Player 1 Rounds'!A:A,Player_2[[#This Row],[Tournament]],'Player 1 Rounds'!C:C,Player_2[[#This Row],[Date]])&gt;0,TRUE(),FALSE())</f>
        <v>1</v>
      </c>
      <c r="K205" t="b">
        <f>IF(COUNTIFS('Player 1 Rounds'!A:A,Player_2[[#This Row],[Tournament]],'Player 1 Rounds'!C:C,Player_2[[#This Row],[Date]],'Player 1 Rounds'!D:D,Player_2[[#This Row],[Division]])&gt;0,TRUE(),FALSE())</f>
        <v>1</v>
      </c>
      <c r="L205" t="str">
        <f>RIGHT(Player_2[[#This Row],[Date]],4)</f>
        <v>2013</v>
      </c>
      <c r="M205" t="str">
        <f>LEFT(Player_2[[#This Row],[Date]],FIND("-",Player_2[[#This Row],[Date]],1)-1)</f>
        <v>26</v>
      </c>
      <c r="N205" t="str">
        <f>MID(Player_2[[#This Row],[Date]],FIND("-",Player_2[[#This Row],[Date]],1)+1,3)</f>
        <v>Apr</v>
      </c>
      <c r="O205" s="5">
        <f>DATEVALUE(Player_2[[#This Row],[Month]]&amp;" "&amp;Player_2[[#This Row],[Day]]&amp;", "&amp;Player_2[[#This Row],[Year]])</f>
        <v>41390</v>
      </c>
      <c r="P205">
        <f>COUNTIFS(A:A,Player_2[[#This Row],[Tournament]],E:E,Player_2[[#This Row],[Round]])</f>
        <v>1</v>
      </c>
      <c r="Q205" t="str">
        <f t="shared" si="3"/>
        <v>2013 28th Annual "Steady" Ed Memorial Masters Cup - presented by DGA</v>
      </c>
      <c r="R205">
        <f>SUMIFS('Player 1 Rounds'!F:F,'Player 1 Rounds'!Q:Q,Q205,'Player 1 Rounds'!E:E,E205)</f>
        <v>69</v>
      </c>
      <c r="S205">
        <f>IF(AND(Player_2[[#This Row],[Opponent Score]]&gt;0,Player_2[[#This Row],[Opponent Score]]&gt;Player_2[[#This Row],[Score]],K:K=TRUE())=TRUE(),1,0)</f>
        <v>1</v>
      </c>
    </row>
    <row r="206" spans="1:19" x14ac:dyDescent="0.25">
      <c r="A206" t="s">
        <v>150</v>
      </c>
      <c r="B206" t="s">
        <v>58</v>
      </c>
      <c r="C206" t="s">
        <v>151</v>
      </c>
      <c r="D206" t="s">
        <v>17</v>
      </c>
      <c r="E206">
        <v>1</v>
      </c>
      <c r="F206">
        <v>49</v>
      </c>
      <c r="G206">
        <v>1050</v>
      </c>
      <c r="H206" t="s">
        <v>11</v>
      </c>
      <c r="I206" t="s">
        <v>11</v>
      </c>
      <c r="J206" t="b">
        <f>IF(COUNTIFS('Player 1 Rounds'!A:A,Player_2[[#This Row],[Tournament]],'Player 1 Rounds'!C:C,Player_2[[#This Row],[Date]])&gt;0,TRUE(),FALSE())</f>
        <v>1</v>
      </c>
      <c r="K206" t="b">
        <f>IF(COUNTIFS('Player 1 Rounds'!A:A,Player_2[[#This Row],[Tournament]],'Player 1 Rounds'!C:C,Player_2[[#This Row],[Date]],'Player 1 Rounds'!D:D,Player_2[[#This Row],[Division]])&gt;0,TRUE(),FALSE())</f>
        <v>1</v>
      </c>
      <c r="L206" t="str">
        <f>RIGHT(Player_2[[#This Row],[Date]],4)</f>
        <v>2015</v>
      </c>
      <c r="M206" t="str">
        <f>LEFT(Player_2[[#This Row],[Date]],FIND("-",Player_2[[#This Row],[Date]],1)-1)</f>
        <v>11</v>
      </c>
      <c r="N206" t="str">
        <f>MID(Player_2[[#This Row],[Date]],FIND("-",Player_2[[#This Row],[Date]],1)+1,3)</f>
        <v>Sep</v>
      </c>
      <c r="O206" s="5">
        <f>DATEVALUE(Player_2[[#This Row],[Month]]&amp;" "&amp;Player_2[[#This Row],[Day]]&amp;", "&amp;Player_2[[#This Row],[Year]])</f>
        <v>42258</v>
      </c>
      <c r="P206">
        <f>COUNTIFS(A:A,Player_2[[#This Row],[Tournament]],E:E,Player_2[[#This Row],[Round]])</f>
        <v>1</v>
      </c>
      <c r="Q206" t="str">
        <f t="shared" si="3"/>
        <v>2015 Disc Golf Hall of Fame Classic presented by MVP Disc Sports - NT Finale - Innova GTC Series 1</v>
      </c>
      <c r="R206">
        <f>SUMIFS('Player 1 Rounds'!F:F,'Player 1 Rounds'!Q:Q,Q206,'Player 1 Rounds'!E:E,E206)</f>
        <v>52</v>
      </c>
      <c r="S206">
        <f>IF(AND(Player_2[[#This Row],[Opponent Score]]&gt;0,Player_2[[#This Row],[Opponent Score]]&gt;Player_2[[#This Row],[Score]],K:K=TRUE())=TRUE(),1,0)</f>
        <v>1</v>
      </c>
    </row>
    <row r="207" spans="1:19" x14ac:dyDescent="0.25">
      <c r="A207" t="s">
        <v>507</v>
      </c>
      <c r="B207" t="s">
        <v>508</v>
      </c>
      <c r="C207" t="s">
        <v>83</v>
      </c>
      <c r="D207" t="s">
        <v>17</v>
      </c>
      <c r="E207">
        <v>1</v>
      </c>
      <c r="F207">
        <v>52</v>
      </c>
      <c r="G207">
        <v>988</v>
      </c>
      <c r="H207" t="s">
        <v>11</v>
      </c>
      <c r="I207" t="s">
        <v>11</v>
      </c>
      <c r="J207" t="b">
        <f>IF(COUNTIFS('Player 1 Rounds'!A:A,Player_2[[#This Row],[Tournament]],'Player 1 Rounds'!C:C,Player_2[[#This Row],[Date]])&gt;0,TRUE(),FALSE())</f>
        <v>0</v>
      </c>
      <c r="K207" t="b">
        <f>IF(COUNTIFS('Player 1 Rounds'!A:A,Player_2[[#This Row],[Tournament]],'Player 1 Rounds'!C:C,Player_2[[#This Row],[Date]],'Player 1 Rounds'!D:D,Player_2[[#This Row],[Division]])&gt;0,TRUE(),FALSE())</f>
        <v>0</v>
      </c>
      <c r="L207" t="str">
        <f>RIGHT(Player_2[[#This Row],[Date]],4)</f>
        <v>2013</v>
      </c>
      <c r="M207" t="str">
        <f>LEFT(Player_2[[#This Row],[Date]],FIND("-",Player_2[[#This Row],[Date]],1)-1)</f>
        <v>6</v>
      </c>
      <c r="N207" t="str">
        <f>MID(Player_2[[#This Row],[Date]],FIND("-",Player_2[[#This Row],[Date]],1)+1,3)</f>
        <v>Apr</v>
      </c>
      <c r="O207" s="5">
        <f>DATEVALUE(Player_2[[#This Row],[Month]]&amp;" "&amp;Player_2[[#This Row],[Day]]&amp;", "&amp;Player_2[[#This Row],[Year]])</f>
        <v>41370</v>
      </c>
      <c r="P207">
        <f>COUNTIFS(A:A,Player_2[[#This Row],[Tournament]],E:E,Player_2[[#This Row],[Round]])</f>
        <v>1</v>
      </c>
      <c r="Q207" t="str">
        <f t="shared" si="3"/>
        <v>2013 Inaugural Little River Open</v>
      </c>
      <c r="R207">
        <f>SUMIFS('Player 1 Rounds'!F:F,'Player 1 Rounds'!Q:Q,Q207,'Player 1 Rounds'!E:E,E207)</f>
        <v>0</v>
      </c>
      <c r="S207">
        <f>IF(AND(Player_2[[#This Row],[Opponent Score]]&gt;0,Player_2[[#This Row],[Opponent Score]]&gt;Player_2[[#This Row],[Score]],K:K=TRUE())=TRUE(),1,0)</f>
        <v>0</v>
      </c>
    </row>
    <row r="208" spans="1:19" x14ac:dyDescent="0.25">
      <c r="A208" t="s">
        <v>157</v>
      </c>
      <c r="B208" t="s">
        <v>9</v>
      </c>
      <c r="C208" t="s">
        <v>509</v>
      </c>
      <c r="D208" t="s">
        <v>17</v>
      </c>
      <c r="E208">
        <v>1</v>
      </c>
      <c r="F208">
        <v>58</v>
      </c>
      <c r="G208">
        <v>1038</v>
      </c>
      <c r="H208" t="s">
        <v>11</v>
      </c>
      <c r="I208" t="s">
        <v>11</v>
      </c>
      <c r="J208" t="b">
        <f>IF(COUNTIFS('Player 1 Rounds'!A:A,Player_2[[#This Row],[Tournament]],'Player 1 Rounds'!C:C,Player_2[[#This Row],[Date]])&gt;0,TRUE(),FALSE())</f>
        <v>1</v>
      </c>
      <c r="K208" t="b">
        <f>IF(COUNTIFS('Player 1 Rounds'!A:A,Player_2[[#This Row],[Tournament]],'Player 1 Rounds'!C:C,Player_2[[#This Row],[Date]],'Player 1 Rounds'!D:D,Player_2[[#This Row],[Division]])&gt;0,TRUE(),FALSE())</f>
        <v>1</v>
      </c>
      <c r="L208" t="str">
        <f>RIGHT(Player_2[[#This Row],[Date]],4)</f>
        <v>2013</v>
      </c>
      <c r="M208" t="str">
        <f>LEFT(Player_2[[#This Row],[Date]],FIND("-",Player_2[[#This Row],[Date]],1)-1)</f>
        <v>12</v>
      </c>
      <c r="N208" t="str">
        <f>MID(Player_2[[#This Row],[Date]],FIND("-",Player_2[[#This Row],[Date]],1)+1,3)</f>
        <v>Apr</v>
      </c>
      <c r="O208" s="5">
        <f>DATEVALUE(Player_2[[#This Row],[Month]]&amp;" "&amp;Player_2[[#This Row],[Day]]&amp;", "&amp;Player_2[[#This Row],[Year]])</f>
        <v>41376</v>
      </c>
      <c r="P208">
        <f>COUNTIFS(A:A,Player_2[[#This Row],[Tournament]],E:E,Player_2[[#This Row],[Round]])</f>
        <v>3</v>
      </c>
      <c r="Q208" t="str">
        <f t="shared" si="3"/>
        <v>2013 Dynamic Discs Glass Blown Open sponsored by Latitude 64</v>
      </c>
      <c r="R208">
        <f>SUMIFS('Player 1 Rounds'!F:F,'Player 1 Rounds'!Q:Q,Q208,'Player 1 Rounds'!E:E,E208)</f>
        <v>62</v>
      </c>
      <c r="S208">
        <f>IF(AND(Player_2[[#This Row],[Opponent Score]]&gt;0,Player_2[[#This Row],[Opponent Score]]&gt;Player_2[[#This Row],[Score]],K:K=TRUE())=TRUE(),1,0)</f>
        <v>1</v>
      </c>
    </row>
    <row r="209" spans="1:19" x14ac:dyDescent="0.25">
      <c r="A209" t="s">
        <v>106</v>
      </c>
      <c r="B209" t="s">
        <v>153</v>
      </c>
      <c r="C209" t="s">
        <v>154</v>
      </c>
      <c r="D209" t="s">
        <v>17</v>
      </c>
      <c r="E209">
        <v>1</v>
      </c>
      <c r="F209">
        <v>62</v>
      </c>
      <c r="G209">
        <v>1039</v>
      </c>
      <c r="H209" t="s">
        <v>11</v>
      </c>
      <c r="I209" t="s">
        <v>11</v>
      </c>
      <c r="J209" t="b">
        <f>IF(COUNTIFS('Player 1 Rounds'!A:A,Player_2[[#This Row],[Tournament]],'Player 1 Rounds'!C:C,Player_2[[#This Row],[Date]])&gt;0,TRUE(),FALSE())</f>
        <v>1</v>
      </c>
      <c r="K209" t="b">
        <f>IF(COUNTIFS('Player 1 Rounds'!A:A,Player_2[[#This Row],[Tournament]],'Player 1 Rounds'!C:C,Player_2[[#This Row],[Date]],'Player 1 Rounds'!D:D,Player_2[[#This Row],[Division]])&gt;0,TRUE(),FALSE())</f>
        <v>1</v>
      </c>
      <c r="L209" t="str">
        <f>RIGHT(Player_2[[#This Row],[Date]],4)</f>
        <v>2015</v>
      </c>
      <c r="M209" t="str">
        <f>LEFT(Player_2[[#This Row],[Date]],FIND("-",Player_2[[#This Row],[Date]],1)-1)</f>
        <v>7</v>
      </c>
      <c r="N209" t="str">
        <f>MID(Player_2[[#This Row],[Date]],FIND("-",Player_2[[#This Row],[Date]],1)+1,3)</f>
        <v>Oct</v>
      </c>
      <c r="O209" s="5">
        <f>DATEVALUE(Player_2[[#This Row],[Month]]&amp;" "&amp;Player_2[[#This Row],[Day]]&amp;", "&amp;Player_2[[#This Row],[Year]])</f>
        <v>42284</v>
      </c>
      <c r="P209">
        <f>COUNTIFS(A:A,Player_2[[#This Row],[Tournament]],E:E,Player_2[[#This Row],[Round]])</f>
        <v>4</v>
      </c>
      <c r="Q209" t="str">
        <f t="shared" si="3"/>
        <v>2015 United States Disc Golf Championship - Open Flight</v>
      </c>
      <c r="R209">
        <f>SUMIFS('Player 1 Rounds'!F:F,'Player 1 Rounds'!Q:Q,Q209,'Player 1 Rounds'!E:E,E209)</f>
        <v>62</v>
      </c>
      <c r="S209">
        <f>IF(AND(Player_2[[#This Row],[Opponent Score]]&gt;0,Player_2[[#This Row],[Opponent Score]]&gt;Player_2[[#This Row],[Score]],K:K=TRUE())=TRUE(),1,0)</f>
        <v>0</v>
      </c>
    </row>
    <row r="210" spans="1:19" x14ac:dyDescent="0.25">
      <c r="A210" t="s">
        <v>512</v>
      </c>
      <c r="B210" t="s">
        <v>9</v>
      </c>
      <c r="C210" t="s">
        <v>513</v>
      </c>
      <c r="D210" t="s">
        <v>17</v>
      </c>
      <c r="E210">
        <v>1</v>
      </c>
      <c r="F210">
        <v>47</v>
      </c>
      <c r="G210">
        <v>1034</v>
      </c>
      <c r="H210" t="s">
        <v>11</v>
      </c>
      <c r="I210" t="s">
        <v>11</v>
      </c>
      <c r="J210" t="b">
        <f>IF(COUNTIFS('Player 1 Rounds'!A:A,Player_2[[#This Row],[Tournament]],'Player 1 Rounds'!C:C,Player_2[[#This Row],[Date]])&gt;0,TRUE(),FALSE())</f>
        <v>0</v>
      </c>
      <c r="K210" t="b">
        <f>IF(COUNTIFS('Player 1 Rounds'!A:A,Player_2[[#This Row],[Tournament]],'Player 1 Rounds'!C:C,Player_2[[#This Row],[Date]],'Player 1 Rounds'!D:D,Player_2[[#This Row],[Division]])&gt;0,TRUE(),FALSE())</f>
        <v>0</v>
      </c>
      <c r="L210" t="str">
        <f>RIGHT(Player_2[[#This Row],[Date]],4)</f>
        <v>2013</v>
      </c>
      <c r="M210" t="str">
        <f>LEFT(Player_2[[#This Row],[Date]],FIND("-",Player_2[[#This Row],[Date]],1)-1)</f>
        <v>25</v>
      </c>
      <c r="N210" t="str">
        <f>MID(Player_2[[#This Row],[Date]],FIND("-",Player_2[[#This Row],[Date]],1)+1,3)</f>
        <v>May</v>
      </c>
      <c r="O210" s="5">
        <f>DATEVALUE(Player_2[[#This Row],[Month]]&amp;" "&amp;Player_2[[#This Row],[Day]]&amp;", "&amp;Player_2[[#This Row],[Year]])</f>
        <v>41419</v>
      </c>
      <c r="P210">
        <f>COUNTIFS(A:A,Player_2[[#This Row],[Tournament]],E:E,Player_2[[#This Row],[Round]])</f>
        <v>1</v>
      </c>
      <c r="Q210" t="str">
        <f t="shared" si="3"/>
        <v>2013 Des Moines Challenge presented by G&amp;L Clothing</v>
      </c>
      <c r="R210">
        <f>SUMIFS('Player 1 Rounds'!F:F,'Player 1 Rounds'!Q:Q,Q210,'Player 1 Rounds'!E:E,E210)</f>
        <v>0</v>
      </c>
      <c r="S210">
        <f>IF(AND(Player_2[[#This Row],[Opponent Score]]&gt;0,Player_2[[#This Row],[Opponent Score]]&gt;Player_2[[#This Row],[Score]],K:K=TRUE())=TRUE(),1,0)</f>
        <v>0</v>
      </c>
    </row>
    <row r="211" spans="1:19" x14ac:dyDescent="0.25">
      <c r="A211" t="s">
        <v>191</v>
      </c>
      <c r="B211" t="s">
        <v>58</v>
      </c>
      <c r="C211" t="s">
        <v>510</v>
      </c>
      <c r="D211" t="s">
        <v>17</v>
      </c>
      <c r="E211">
        <v>1</v>
      </c>
      <c r="F211">
        <v>55</v>
      </c>
      <c r="G211">
        <v>1035</v>
      </c>
      <c r="H211" t="s">
        <v>11</v>
      </c>
      <c r="I211" t="s">
        <v>11</v>
      </c>
      <c r="J211" t="b">
        <f>IF(COUNTIFS('Player 1 Rounds'!A:A,Player_2[[#This Row],[Tournament]],'Player 1 Rounds'!C:C,Player_2[[#This Row],[Date]])&gt;0,TRUE(),FALSE())</f>
        <v>1</v>
      </c>
      <c r="K211" t="b">
        <f>IF(COUNTIFS('Player 1 Rounds'!A:A,Player_2[[#This Row],[Tournament]],'Player 1 Rounds'!C:C,Player_2[[#This Row],[Date]],'Player 1 Rounds'!D:D,Player_2[[#This Row],[Division]])&gt;0,TRUE(),FALSE())</f>
        <v>1</v>
      </c>
      <c r="L211" t="str">
        <f>RIGHT(Player_2[[#This Row],[Date]],4)</f>
        <v>2013</v>
      </c>
      <c r="M211" t="str">
        <f>LEFT(Player_2[[#This Row],[Date]],FIND("-",Player_2[[#This Row],[Date]],1)-1)</f>
        <v>31</v>
      </c>
      <c r="N211" t="str">
        <f>MID(Player_2[[#This Row],[Date]],FIND("-",Player_2[[#This Row],[Date]],1)+1,3)</f>
        <v>May</v>
      </c>
      <c r="O211" s="5">
        <f>DATEVALUE(Player_2[[#This Row],[Month]]&amp;" "&amp;Player_2[[#This Row],[Day]]&amp;", "&amp;Player_2[[#This Row],[Year]])</f>
        <v>41425</v>
      </c>
      <c r="P211">
        <f>COUNTIFS(A:A,Player_2[[#This Row],[Tournament]],E:E,Player_2[[#This Row],[Round]])</f>
        <v>1</v>
      </c>
      <c r="Q211" t="str">
        <f t="shared" si="3"/>
        <v>2013 Discraft Great Lakes Open</v>
      </c>
      <c r="R211">
        <f>SUMIFS('Player 1 Rounds'!F:F,'Player 1 Rounds'!Q:Q,Q211,'Player 1 Rounds'!E:E,E211)</f>
        <v>51</v>
      </c>
      <c r="S211">
        <f>IF(AND(Player_2[[#This Row],[Opponent Score]]&gt;0,Player_2[[#This Row],[Opponent Score]]&gt;Player_2[[#This Row],[Score]],K:K=TRUE())=TRUE(),1,0)</f>
        <v>0</v>
      </c>
    </row>
    <row r="212" spans="1:19" x14ac:dyDescent="0.25">
      <c r="A212" t="s">
        <v>76</v>
      </c>
      <c r="B212" t="s">
        <v>9</v>
      </c>
      <c r="C212" t="s">
        <v>511</v>
      </c>
      <c r="D212" t="s">
        <v>17</v>
      </c>
      <c r="E212">
        <v>1</v>
      </c>
      <c r="F212">
        <v>75</v>
      </c>
      <c r="G212">
        <v>1026</v>
      </c>
      <c r="H212" t="s">
        <v>11</v>
      </c>
      <c r="I212" t="s">
        <v>11</v>
      </c>
      <c r="J212" t="b">
        <f>IF(COUNTIFS('Player 1 Rounds'!A:A,Player_2[[#This Row],[Tournament]],'Player 1 Rounds'!C:C,Player_2[[#This Row],[Date]])&gt;0,TRUE(),FALSE())</f>
        <v>1</v>
      </c>
      <c r="K212" t="b">
        <f>IF(COUNTIFS('Player 1 Rounds'!A:A,Player_2[[#This Row],[Tournament]],'Player 1 Rounds'!C:C,Player_2[[#This Row],[Date]],'Player 1 Rounds'!D:D,Player_2[[#This Row],[Division]])&gt;0,TRUE(),FALSE())</f>
        <v>1</v>
      </c>
      <c r="L212" t="str">
        <f>RIGHT(Player_2[[#This Row],[Date]],4)</f>
        <v>2013</v>
      </c>
      <c r="M212" t="str">
        <f>LEFT(Player_2[[#This Row],[Date]],FIND("-",Player_2[[#This Row],[Date]],1)-1)</f>
        <v>8</v>
      </c>
      <c r="N212" t="str">
        <f>MID(Player_2[[#This Row],[Date]],FIND("-",Player_2[[#This Row],[Date]],1)+1,3)</f>
        <v>Jun</v>
      </c>
      <c r="O212" s="5">
        <f>DATEVALUE(Player_2[[#This Row],[Month]]&amp;" "&amp;Player_2[[#This Row],[Day]]&amp;", "&amp;Player_2[[#This Row],[Year]])</f>
        <v>41433</v>
      </c>
      <c r="P212">
        <f>COUNTIFS(A:A,Player_2[[#This Row],[Tournament]],E:E,Player_2[[#This Row],[Round]])</f>
        <v>4</v>
      </c>
      <c r="Q212" t="str">
        <f t="shared" si="3"/>
        <v>2013 Brent Hambrick Memorial Open</v>
      </c>
      <c r="R212">
        <f>SUMIFS('Player 1 Rounds'!F:F,'Player 1 Rounds'!Q:Q,Q212,'Player 1 Rounds'!E:E,E212)</f>
        <v>71</v>
      </c>
      <c r="S212">
        <f>IF(AND(Player_2[[#This Row],[Opponent Score]]&gt;0,Player_2[[#This Row],[Opponent Score]]&gt;Player_2[[#This Row],[Score]],K:K=TRUE())=TRUE(),1,0)</f>
        <v>0</v>
      </c>
    </row>
    <row r="213" spans="1:19" x14ac:dyDescent="0.25">
      <c r="A213" t="s">
        <v>162</v>
      </c>
      <c r="B213" t="s">
        <v>13</v>
      </c>
      <c r="C213" t="s">
        <v>163</v>
      </c>
      <c r="D213" t="s">
        <v>17</v>
      </c>
      <c r="E213">
        <v>1</v>
      </c>
      <c r="F213">
        <v>58</v>
      </c>
      <c r="G213">
        <v>1042</v>
      </c>
      <c r="H213" t="s">
        <v>11</v>
      </c>
      <c r="I213" t="s">
        <v>11</v>
      </c>
      <c r="J213" t="b">
        <f>IF(COUNTIFS('Player 1 Rounds'!A:A,Player_2[[#This Row],[Tournament]],'Player 1 Rounds'!C:C,Player_2[[#This Row],[Date]])&gt;0,TRUE(),FALSE())</f>
        <v>1</v>
      </c>
      <c r="K213" t="b">
        <f>IF(COUNTIFS('Player 1 Rounds'!A:A,Player_2[[#This Row],[Tournament]],'Player 1 Rounds'!C:C,Player_2[[#This Row],[Date]],'Player 1 Rounds'!D:D,Player_2[[#This Row],[Division]])&gt;0,TRUE(),FALSE())</f>
        <v>1</v>
      </c>
      <c r="L213" t="str">
        <f>RIGHT(Player_2[[#This Row],[Date]],4)</f>
        <v>2015</v>
      </c>
      <c r="M213" t="str">
        <f>LEFT(Player_2[[#This Row],[Date]],FIND("-",Player_2[[#This Row],[Date]],1)-1)</f>
        <v>4</v>
      </c>
      <c r="N213" t="str">
        <f>MID(Player_2[[#This Row],[Date]],FIND("-",Player_2[[#This Row],[Date]],1)+1,3)</f>
        <v>Aug</v>
      </c>
      <c r="O213" s="5">
        <f>DATEVALUE(Player_2[[#This Row],[Month]]&amp;" "&amp;Player_2[[#This Row],[Day]]&amp;", "&amp;Player_2[[#This Row],[Year]])</f>
        <v>42220</v>
      </c>
      <c r="P213">
        <f>COUNTIFS(A:A,Player_2[[#This Row],[Tournament]],E:E,Player_2[[#This Row],[Round]])</f>
        <v>1</v>
      </c>
      <c r="Q213" t="str">
        <f t="shared" si="3"/>
        <v>2015 PDGA Professional Disc Golf World Championships</v>
      </c>
      <c r="R213">
        <f>SUMIFS('Player 1 Rounds'!F:F,'Player 1 Rounds'!Q:Q,Q213,'Player 1 Rounds'!E:E,E213)</f>
        <v>60</v>
      </c>
      <c r="S213">
        <f>IF(AND(Player_2[[#This Row],[Opponent Score]]&gt;0,Player_2[[#This Row],[Opponent Score]]&gt;Player_2[[#This Row],[Score]],K:K=TRUE())=TRUE(),1,0)</f>
        <v>1</v>
      </c>
    </row>
    <row r="214" spans="1:19" x14ac:dyDescent="0.25">
      <c r="A214" t="s">
        <v>514</v>
      </c>
      <c r="B214" t="s">
        <v>13</v>
      </c>
      <c r="C214" t="s">
        <v>515</v>
      </c>
      <c r="D214" t="s">
        <v>17</v>
      </c>
      <c r="E214">
        <v>1</v>
      </c>
      <c r="F214">
        <v>57</v>
      </c>
      <c r="G214">
        <v>1050</v>
      </c>
      <c r="H214" t="s">
        <v>11</v>
      </c>
      <c r="I214" t="s">
        <v>11</v>
      </c>
      <c r="J214" t="b">
        <f>IF(COUNTIFS('Player 1 Rounds'!A:A,Player_2[[#This Row],[Tournament]],'Player 1 Rounds'!C:C,Player_2[[#This Row],[Date]])&gt;0,TRUE(),FALSE())</f>
        <v>0</v>
      </c>
      <c r="K214" t="b">
        <f>IF(COUNTIFS('Player 1 Rounds'!A:A,Player_2[[#This Row],[Tournament]],'Player 1 Rounds'!C:C,Player_2[[#This Row],[Date]],'Player 1 Rounds'!D:D,Player_2[[#This Row],[Division]])&gt;0,TRUE(),FALSE())</f>
        <v>0</v>
      </c>
      <c r="L214" t="str">
        <f>RIGHT(Player_2[[#This Row],[Date]],4)</f>
        <v>2013</v>
      </c>
      <c r="M214" t="str">
        <f>LEFT(Player_2[[#This Row],[Date]],FIND("-",Player_2[[#This Row],[Date]],1)-1)</f>
        <v>9</v>
      </c>
      <c r="N214" t="str">
        <f>MID(Player_2[[#This Row],[Date]],FIND("-",Player_2[[#This Row],[Date]],1)+1,3)</f>
        <v>May</v>
      </c>
      <c r="O214" s="5">
        <f>DATEVALUE(Player_2[[#This Row],[Month]]&amp;" "&amp;Player_2[[#This Row],[Day]]&amp;", "&amp;Player_2[[#This Row],[Year]])</f>
        <v>41403</v>
      </c>
      <c r="P214">
        <f>COUNTIFS(A:A,Player_2[[#This Row],[Tournament]],E:E,Player_2[[#This Row],[Round]])</f>
        <v>1</v>
      </c>
      <c r="Q214" t="str">
        <f t="shared" si="3"/>
        <v>2013 Latitude 64 Copenhagen Open - The Major</v>
      </c>
      <c r="R214">
        <f>SUMIFS('Player 1 Rounds'!F:F,'Player 1 Rounds'!Q:Q,Q214,'Player 1 Rounds'!E:E,E214)</f>
        <v>0</v>
      </c>
      <c r="S214">
        <f>IF(AND(Player_2[[#This Row],[Opponent Score]]&gt;0,Player_2[[#This Row],[Opponent Score]]&gt;Player_2[[#This Row],[Score]],K:K=TRUE())=TRUE(),1,0)</f>
        <v>0</v>
      </c>
    </row>
    <row r="215" spans="1:19" x14ac:dyDescent="0.25">
      <c r="A215" t="s">
        <v>516</v>
      </c>
      <c r="B215" t="s">
        <v>9</v>
      </c>
      <c r="C215" t="s">
        <v>517</v>
      </c>
      <c r="D215" t="s">
        <v>17</v>
      </c>
      <c r="E215">
        <v>1</v>
      </c>
      <c r="F215">
        <v>71</v>
      </c>
      <c r="G215">
        <v>1055</v>
      </c>
      <c r="H215" t="s">
        <v>11</v>
      </c>
      <c r="I215" t="s">
        <v>11</v>
      </c>
      <c r="J215" t="b">
        <f>IF(COUNTIFS('Player 1 Rounds'!A:A,Player_2[[#This Row],[Tournament]],'Player 1 Rounds'!C:C,Player_2[[#This Row],[Date]])&gt;0,TRUE(),FALSE())</f>
        <v>1</v>
      </c>
      <c r="K215" t="b">
        <f>IF(COUNTIFS('Player 1 Rounds'!A:A,Player_2[[#This Row],[Tournament]],'Player 1 Rounds'!C:C,Player_2[[#This Row],[Date]],'Player 1 Rounds'!D:D,Player_2[[#This Row],[Division]])&gt;0,TRUE(),FALSE())</f>
        <v>1</v>
      </c>
      <c r="L215" t="str">
        <f>RIGHT(Player_2[[#This Row],[Date]],4)</f>
        <v>2015</v>
      </c>
      <c r="M215" t="str">
        <f>LEFT(Player_2[[#This Row],[Date]],FIND("-",Player_2[[#This Row],[Date]],1)-1)</f>
        <v>15</v>
      </c>
      <c r="N215" t="str">
        <f>MID(Player_2[[#This Row],[Date]],FIND("-",Player_2[[#This Row],[Date]],1)+1,3)</f>
        <v>Aug</v>
      </c>
      <c r="O215" s="5">
        <f>DATEVALUE(Player_2[[#This Row],[Month]]&amp;" "&amp;Player_2[[#This Row],[Day]]&amp;", "&amp;Player_2[[#This Row],[Year]])</f>
        <v>42231</v>
      </c>
      <c r="P215">
        <f>COUNTIFS(A:A,Player_2[[#This Row],[Tournament]],E:E,Player_2[[#This Row],[Round]])</f>
        <v>1</v>
      </c>
      <c r="Q215" t="str">
        <f t="shared" si="3"/>
        <v>2015 19th Annual Brent Hambrick Memorial Open</v>
      </c>
      <c r="R215">
        <f>SUMIFS('Player 1 Rounds'!F:F,'Player 1 Rounds'!Q:Q,Q215,'Player 1 Rounds'!E:E,E215)</f>
        <v>71</v>
      </c>
      <c r="S215">
        <f>IF(AND(Player_2[[#This Row],[Opponent Score]]&gt;0,Player_2[[#This Row],[Opponent Score]]&gt;Player_2[[#This Row],[Score]],K:K=TRUE())=TRUE(),1,0)</f>
        <v>0</v>
      </c>
    </row>
    <row r="216" spans="1:19" x14ac:dyDescent="0.25">
      <c r="A216" t="s">
        <v>518</v>
      </c>
      <c r="B216" t="s">
        <v>12</v>
      </c>
      <c r="C216" t="s">
        <v>519</v>
      </c>
      <c r="D216" t="s">
        <v>17</v>
      </c>
      <c r="E216">
        <v>1</v>
      </c>
      <c r="F216">
        <v>44</v>
      </c>
      <c r="G216">
        <v>1065</v>
      </c>
      <c r="H216" t="s">
        <v>11</v>
      </c>
      <c r="I216" t="s">
        <v>11</v>
      </c>
      <c r="J216" t="b">
        <f>IF(COUNTIFS('Player 1 Rounds'!A:A,Player_2[[#This Row],[Tournament]],'Player 1 Rounds'!C:C,Player_2[[#This Row],[Date]])&gt;0,TRUE(),FALSE())</f>
        <v>0</v>
      </c>
      <c r="K216" t="b">
        <f>IF(COUNTIFS('Player 1 Rounds'!A:A,Player_2[[#This Row],[Tournament]],'Player 1 Rounds'!C:C,Player_2[[#This Row],[Date]],'Player 1 Rounds'!D:D,Player_2[[#This Row],[Division]])&gt;0,TRUE(),FALSE())</f>
        <v>0</v>
      </c>
      <c r="L216" t="str">
        <f>RIGHT(Player_2[[#This Row],[Date]],4)</f>
        <v>2013</v>
      </c>
      <c r="M216" t="str">
        <f>LEFT(Player_2[[#This Row],[Date]],FIND("-",Player_2[[#This Row],[Date]],1)-1)</f>
        <v>18</v>
      </c>
      <c r="N216" t="str">
        <f>MID(Player_2[[#This Row],[Date]],FIND("-",Player_2[[#This Row],[Date]],1)+1,3)</f>
        <v>May</v>
      </c>
      <c r="O216" s="5">
        <f>DATEVALUE(Player_2[[#This Row],[Month]]&amp;" "&amp;Player_2[[#This Row],[Day]]&amp;", "&amp;Player_2[[#This Row],[Year]])</f>
        <v>41412</v>
      </c>
      <c r="P216">
        <f>COUNTIFS(A:A,Player_2[[#This Row],[Tournament]],E:E,Player_2[[#This Row],[Round]])</f>
        <v>1</v>
      </c>
      <c r="Q216" t="str">
        <f t="shared" si="3"/>
        <v>Legion of Doom 2013</v>
      </c>
      <c r="R216">
        <f>SUMIFS('Player 1 Rounds'!F:F,'Player 1 Rounds'!Q:Q,Q216,'Player 1 Rounds'!E:E,E216)</f>
        <v>0</v>
      </c>
      <c r="S216">
        <f>IF(AND(Player_2[[#This Row],[Opponent Score]]&gt;0,Player_2[[#This Row],[Opponent Score]]&gt;Player_2[[#This Row],[Score]],K:K=TRUE())=TRUE(),1,0)</f>
        <v>0</v>
      </c>
    </row>
    <row r="217" spans="1:19" x14ac:dyDescent="0.25">
      <c r="A217" t="s">
        <v>522</v>
      </c>
      <c r="B217" t="s">
        <v>9</v>
      </c>
      <c r="C217" t="s">
        <v>523</v>
      </c>
      <c r="D217" t="s">
        <v>17</v>
      </c>
      <c r="E217">
        <v>1</v>
      </c>
      <c r="F217">
        <v>51</v>
      </c>
      <c r="G217">
        <v>1066</v>
      </c>
      <c r="H217" t="s">
        <v>11</v>
      </c>
      <c r="I217" t="s">
        <v>11</v>
      </c>
      <c r="J217" t="b">
        <f>IF(COUNTIFS('Player 1 Rounds'!A:A,Player_2[[#This Row],[Tournament]],'Player 1 Rounds'!C:C,Player_2[[#This Row],[Date]])&gt;0,TRUE(),FALSE())</f>
        <v>0</v>
      </c>
      <c r="K217" t="b">
        <f>IF(COUNTIFS('Player 1 Rounds'!A:A,Player_2[[#This Row],[Tournament]],'Player 1 Rounds'!C:C,Player_2[[#This Row],[Date]],'Player 1 Rounds'!D:D,Player_2[[#This Row],[Division]])&gt;0,TRUE(),FALSE())</f>
        <v>0</v>
      </c>
      <c r="L217" t="str">
        <f>RIGHT(Player_2[[#This Row],[Date]],4)</f>
        <v>2016</v>
      </c>
      <c r="M217" t="str">
        <f>LEFT(Player_2[[#This Row],[Date]],FIND("-",Player_2[[#This Row],[Date]],1)-1)</f>
        <v>22</v>
      </c>
      <c r="N217" t="str">
        <f>MID(Player_2[[#This Row],[Date]],FIND("-",Player_2[[#This Row],[Date]],1)+1,3)</f>
        <v>Apr</v>
      </c>
      <c r="O217" s="5">
        <f>DATEVALUE(Player_2[[#This Row],[Month]]&amp;" "&amp;Player_2[[#This Row],[Day]]&amp;", "&amp;Player_2[[#This Row],[Year]])</f>
        <v>42482</v>
      </c>
      <c r="P217">
        <f>COUNTIFS(A:A,Player_2[[#This Row],[Tournament]],E:E,Player_2[[#This Row],[Round]])</f>
        <v>1</v>
      </c>
      <c r="Q217" t="str">
        <f t="shared" si="3"/>
        <v>2016 Innova and Hyzerbomb present the Nick Hyde Memorial - Pro Weekend</v>
      </c>
      <c r="R217">
        <f>SUMIFS('Player 1 Rounds'!F:F,'Player 1 Rounds'!Q:Q,Q217,'Player 1 Rounds'!E:E,E217)</f>
        <v>0</v>
      </c>
      <c r="S217">
        <f>IF(AND(Player_2[[#This Row],[Opponent Score]]&gt;0,Player_2[[#This Row],[Opponent Score]]&gt;Player_2[[#This Row],[Score]],K:K=TRUE())=TRUE(),1,0)</f>
        <v>0</v>
      </c>
    </row>
    <row r="218" spans="1:19" x14ac:dyDescent="0.25">
      <c r="A218" t="s">
        <v>520</v>
      </c>
      <c r="B218" t="s">
        <v>9</v>
      </c>
      <c r="C218" t="s">
        <v>521</v>
      </c>
      <c r="D218" t="s">
        <v>17</v>
      </c>
      <c r="E218">
        <v>1</v>
      </c>
      <c r="F218">
        <v>59</v>
      </c>
      <c r="G218">
        <v>1010</v>
      </c>
      <c r="H218" t="s">
        <v>11</v>
      </c>
      <c r="I218" t="s">
        <v>11</v>
      </c>
      <c r="J218" t="b">
        <f>IF(COUNTIFS('Player 1 Rounds'!A:A,Player_2[[#This Row],[Tournament]],'Player 1 Rounds'!C:C,Player_2[[#This Row],[Date]])&gt;0,TRUE(),FALSE())</f>
        <v>1</v>
      </c>
      <c r="K218" t="b">
        <f>IF(COUNTIFS('Player 1 Rounds'!A:A,Player_2[[#This Row],[Tournament]],'Player 1 Rounds'!C:C,Player_2[[#This Row],[Date]],'Player 1 Rounds'!D:D,Player_2[[#This Row],[Division]])&gt;0,TRUE(),FALSE())</f>
        <v>1</v>
      </c>
      <c r="L218" t="str">
        <f>RIGHT(Player_2[[#This Row],[Date]],4)</f>
        <v>2013</v>
      </c>
      <c r="M218" t="str">
        <f>LEFT(Player_2[[#This Row],[Date]],FIND("-",Player_2[[#This Row],[Date]],1)-1)</f>
        <v>22</v>
      </c>
      <c r="N218" t="str">
        <f>MID(Player_2[[#This Row],[Date]],FIND("-",Player_2[[#This Row],[Date]],1)+1,3)</f>
        <v>Feb</v>
      </c>
      <c r="O218" s="5">
        <f>DATEVALUE(Player_2[[#This Row],[Month]]&amp;" "&amp;Player_2[[#This Row],[Day]]&amp;", "&amp;Player_2[[#This Row],[Year]])</f>
        <v>41327</v>
      </c>
      <c r="P218">
        <f>COUNTIFS(A:A,Player_2[[#This Row],[Tournament]],E:E,Player_2[[#This Row],[Round]])</f>
        <v>1</v>
      </c>
      <c r="Q218" t="str">
        <f t="shared" si="3"/>
        <v>2013 Gentlemen's Club Challenge Presented by DiscGolfValues.com - Pro Weekend</v>
      </c>
      <c r="R218">
        <f>SUMIFS('Player 1 Rounds'!F:F,'Player 1 Rounds'!Q:Q,Q218,'Player 1 Rounds'!E:E,E218)</f>
        <v>59</v>
      </c>
      <c r="S218">
        <f>IF(AND(Player_2[[#This Row],[Opponent Score]]&gt;0,Player_2[[#This Row],[Opponent Score]]&gt;Player_2[[#This Row],[Score]],K:K=TRUE())=TRUE(),1,0)</f>
        <v>0</v>
      </c>
    </row>
    <row r="219" spans="1:19" x14ac:dyDescent="0.25">
      <c r="A219" t="s">
        <v>72</v>
      </c>
      <c r="B219" t="s">
        <v>58</v>
      </c>
      <c r="C219" t="s">
        <v>73</v>
      </c>
      <c r="D219" t="s">
        <v>17</v>
      </c>
      <c r="E219">
        <v>1</v>
      </c>
      <c r="F219">
        <v>48</v>
      </c>
      <c r="G219">
        <v>1077</v>
      </c>
      <c r="H219" t="s">
        <v>11</v>
      </c>
      <c r="I219" t="s">
        <v>11</v>
      </c>
      <c r="J219" t="b">
        <f>IF(COUNTIFS('Player 1 Rounds'!A:A,Player_2[[#This Row],[Tournament]],'Player 1 Rounds'!C:C,Player_2[[#This Row],[Date]])&gt;0,TRUE(),FALSE())</f>
        <v>1</v>
      </c>
      <c r="K219" t="b">
        <f>IF(COUNTIFS('Player 1 Rounds'!A:A,Player_2[[#This Row],[Tournament]],'Player 1 Rounds'!C:C,Player_2[[#This Row],[Date]],'Player 1 Rounds'!D:D,Player_2[[#This Row],[Division]])&gt;0,TRUE(),FALSE())</f>
        <v>1</v>
      </c>
      <c r="L219" t="str">
        <f>RIGHT(Player_2[[#This Row],[Date]],4)</f>
        <v>2013</v>
      </c>
      <c r="M219" t="str">
        <f>LEFT(Player_2[[#This Row],[Date]],FIND("-",Player_2[[#This Row],[Date]],1)-1)</f>
        <v>27</v>
      </c>
      <c r="N219" t="str">
        <f>MID(Player_2[[#This Row],[Date]],FIND("-",Player_2[[#This Row],[Date]],1)+1,3)</f>
        <v>Feb</v>
      </c>
      <c r="O219" s="5">
        <f>DATEVALUE(Player_2[[#This Row],[Month]]&amp;" "&amp;Player_2[[#This Row],[Day]]&amp;", "&amp;Player_2[[#This Row],[Year]])</f>
        <v>41332</v>
      </c>
      <c r="P219">
        <f>COUNTIFS(A:A,Player_2[[#This Row],[Tournament]],E:E,Player_2[[#This Row],[Round]])</f>
        <v>1</v>
      </c>
      <c r="Q219" t="str">
        <f t="shared" si="3"/>
        <v>2013 The 25th Annual Memorial Championship presented by Discraft</v>
      </c>
      <c r="R219">
        <f>SUMIFS('Player 1 Rounds'!F:F,'Player 1 Rounds'!Q:Q,Q219,'Player 1 Rounds'!E:E,E219)</f>
        <v>46</v>
      </c>
      <c r="S219">
        <f>IF(AND(Player_2[[#This Row],[Opponent Score]]&gt;0,Player_2[[#This Row],[Opponent Score]]&gt;Player_2[[#This Row],[Score]],K:K=TRUE())=TRUE(),1,0)</f>
        <v>0</v>
      </c>
    </row>
    <row r="220" spans="1:19" x14ac:dyDescent="0.25">
      <c r="A220" t="s">
        <v>359</v>
      </c>
      <c r="B220" t="s">
        <v>58</v>
      </c>
      <c r="C220" t="s">
        <v>526</v>
      </c>
      <c r="D220" t="s">
        <v>17</v>
      </c>
      <c r="E220">
        <v>1</v>
      </c>
      <c r="F220">
        <v>48</v>
      </c>
      <c r="G220">
        <v>1038</v>
      </c>
      <c r="H220" t="s">
        <v>11</v>
      </c>
      <c r="I220" t="s">
        <v>11</v>
      </c>
      <c r="J220" t="b">
        <f>IF(COUNTIFS('Player 1 Rounds'!A:A,Player_2[[#This Row],[Tournament]],'Player 1 Rounds'!C:C,Player_2[[#This Row],[Date]])&gt;0,TRUE(),FALSE())</f>
        <v>1</v>
      </c>
      <c r="K220" t="b">
        <f>IF(COUNTIFS('Player 1 Rounds'!A:A,Player_2[[#This Row],[Tournament]],'Player 1 Rounds'!C:C,Player_2[[#This Row],[Date]],'Player 1 Rounds'!D:D,Player_2[[#This Row],[Division]])&gt;0,TRUE(),FALSE())</f>
        <v>1</v>
      </c>
      <c r="L220" t="str">
        <f>RIGHT(Player_2[[#This Row],[Date]],4)</f>
        <v>2016</v>
      </c>
      <c r="M220" t="str">
        <f>LEFT(Player_2[[#This Row],[Date]],FIND("-",Player_2[[#This Row],[Date]],1)-1)</f>
        <v>28</v>
      </c>
      <c r="N220" t="str">
        <f>MID(Player_2[[#This Row],[Date]],FIND("-",Player_2[[#This Row],[Date]],1)+1,3)</f>
        <v>Apr</v>
      </c>
      <c r="O220" s="5">
        <f>DATEVALUE(Player_2[[#This Row],[Month]]&amp;" "&amp;Player_2[[#This Row],[Day]]&amp;", "&amp;Player_2[[#This Row],[Year]])</f>
        <v>42488</v>
      </c>
      <c r="P220">
        <f>COUNTIFS(A:A,Player_2[[#This Row],[Tournament]],E:E,Player_2[[#This Row],[Round]])</f>
        <v>2</v>
      </c>
      <c r="Q220" t="str">
        <f t="shared" si="3"/>
        <v>2016 Dynamic Discs Glass Blown Open</v>
      </c>
      <c r="R220">
        <f>SUMIFS('Player 1 Rounds'!F:F,'Player 1 Rounds'!Q:Q,Q220,'Player 1 Rounds'!E:E,E220)</f>
        <v>46</v>
      </c>
      <c r="S220">
        <f>IF(AND(Player_2[[#This Row],[Opponent Score]]&gt;0,Player_2[[#This Row],[Opponent Score]]&gt;Player_2[[#This Row],[Score]],K:K=TRUE())=TRUE(),1,0)</f>
        <v>0</v>
      </c>
    </row>
    <row r="221" spans="1:19" x14ac:dyDescent="0.25">
      <c r="A221" t="s">
        <v>527</v>
      </c>
      <c r="B221" t="s">
        <v>9</v>
      </c>
      <c r="C221" t="s">
        <v>528</v>
      </c>
      <c r="D221" t="s">
        <v>17</v>
      </c>
      <c r="E221">
        <v>1</v>
      </c>
      <c r="F221">
        <v>58</v>
      </c>
      <c r="G221">
        <v>1032</v>
      </c>
      <c r="H221" t="s">
        <v>11</v>
      </c>
      <c r="I221" t="s">
        <v>11</v>
      </c>
      <c r="J221" t="b">
        <f>IF(COUNTIFS('Player 1 Rounds'!A:A,Player_2[[#This Row],[Tournament]],'Player 1 Rounds'!C:C,Player_2[[#This Row],[Date]])&gt;0,TRUE(),FALSE())</f>
        <v>0</v>
      </c>
      <c r="K221" t="b">
        <f>IF(COUNTIFS('Player 1 Rounds'!A:A,Player_2[[#This Row],[Tournament]],'Player 1 Rounds'!C:C,Player_2[[#This Row],[Date]],'Player 1 Rounds'!D:D,Player_2[[#This Row],[Division]])&gt;0,TRUE(),FALSE())</f>
        <v>0</v>
      </c>
      <c r="L221" t="str">
        <f>RIGHT(Player_2[[#This Row],[Date]],4)</f>
        <v>2016</v>
      </c>
      <c r="M221" t="str">
        <f>LEFT(Player_2[[#This Row],[Date]],FIND("-",Player_2[[#This Row],[Date]],1)-1)</f>
        <v>5</v>
      </c>
      <c r="N221" t="str">
        <f>MID(Player_2[[#This Row],[Date]],FIND("-",Player_2[[#This Row],[Date]],1)+1,3)</f>
        <v>May</v>
      </c>
      <c r="O221" s="5">
        <f>DATEVALUE(Player_2[[#This Row],[Month]]&amp;" "&amp;Player_2[[#This Row],[Day]]&amp;", "&amp;Player_2[[#This Row],[Year]])</f>
        <v>42495</v>
      </c>
      <c r="P221">
        <f>COUNTIFS(A:A,Player_2[[#This Row],[Tournament]],E:E,Player_2[[#This Row],[Round]])</f>
        <v>1</v>
      </c>
      <c r="Q221" t="str">
        <f t="shared" si="3"/>
        <v>2016 Konopiste Open - Disc Golf World Tour #2</v>
      </c>
      <c r="R221">
        <f>SUMIFS('Player 1 Rounds'!F:F,'Player 1 Rounds'!Q:Q,Q221,'Player 1 Rounds'!E:E,E221)</f>
        <v>0</v>
      </c>
      <c r="S221">
        <f>IF(AND(Player_2[[#This Row],[Opponent Score]]&gt;0,Player_2[[#This Row],[Opponent Score]]&gt;Player_2[[#This Row],[Score]],K:K=TRUE())=TRUE(),1,0)</f>
        <v>0</v>
      </c>
    </row>
    <row r="222" spans="1:19" x14ac:dyDescent="0.25">
      <c r="A222" t="s">
        <v>529</v>
      </c>
      <c r="B222" t="s">
        <v>12</v>
      </c>
      <c r="C222" t="s">
        <v>530</v>
      </c>
      <c r="D222" t="s">
        <v>17</v>
      </c>
      <c r="E222">
        <v>1</v>
      </c>
      <c r="F222">
        <v>42</v>
      </c>
      <c r="G222">
        <v>1069</v>
      </c>
      <c r="H222" t="s">
        <v>11</v>
      </c>
      <c r="I222" t="s">
        <v>11</v>
      </c>
      <c r="J222" t="b">
        <f>IF(COUNTIFS('Player 1 Rounds'!A:A,Player_2[[#This Row],[Tournament]],'Player 1 Rounds'!C:C,Player_2[[#This Row],[Date]])&gt;0,TRUE(),FALSE())</f>
        <v>0</v>
      </c>
      <c r="K222" t="b">
        <f>IF(COUNTIFS('Player 1 Rounds'!A:A,Player_2[[#This Row],[Tournament]],'Player 1 Rounds'!C:C,Player_2[[#This Row],[Date]],'Player 1 Rounds'!D:D,Player_2[[#This Row],[Division]])&gt;0,TRUE(),FALSE())</f>
        <v>0</v>
      </c>
      <c r="L222" t="str">
        <f>RIGHT(Player_2[[#This Row],[Date]],4)</f>
        <v>2013</v>
      </c>
      <c r="M222" t="str">
        <f>LEFT(Player_2[[#This Row],[Date]],FIND("-",Player_2[[#This Row],[Date]],1)-1)</f>
        <v>13</v>
      </c>
      <c r="N222" t="str">
        <f>MID(Player_2[[#This Row],[Date]],FIND("-",Player_2[[#This Row],[Date]],1)+1,3)</f>
        <v>Jan</v>
      </c>
      <c r="O222" s="5">
        <f>DATEVALUE(Player_2[[#This Row],[Month]]&amp;" "&amp;Player_2[[#This Row],[Day]]&amp;", "&amp;Player_2[[#This Row],[Year]])</f>
        <v>41287</v>
      </c>
      <c r="P222">
        <f>COUNTIFS(A:A,Player_2[[#This Row],[Tournament]],E:E,Player_2[[#This Row],[Round]])</f>
        <v>1</v>
      </c>
      <c r="Q222" t="str">
        <f t="shared" si="3"/>
        <v>2013 Huntington Beach Disc Golf City Championships - PRO</v>
      </c>
      <c r="R222">
        <f>SUMIFS('Player 1 Rounds'!F:F,'Player 1 Rounds'!Q:Q,Q222,'Player 1 Rounds'!E:E,E222)</f>
        <v>0</v>
      </c>
      <c r="S222">
        <f>IF(AND(Player_2[[#This Row],[Opponent Score]]&gt;0,Player_2[[#This Row],[Opponent Score]]&gt;Player_2[[#This Row],[Score]],K:K=TRUE())=TRUE(),1,0)</f>
        <v>0</v>
      </c>
    </row>
    <row r="223" spans="1:19" x14ac:dyDescent="0.25">
      <c r="A223" t="s">
        <v>531</v>
      </c>
      <c r="B223" t="s">
        <v>14</v>
      </c>
      <c r="C223" t="s">
        <v>532</v>
      </c>
      <c r="D223" t="s">
        <v>17</v>
      </c>
      <c r="E223">
        <v>1</v>
      </c>
      <c r="F223">
        <v>54</v>
      </c>
      <c r="G223">
        <v>1040</v>
      </c>
      <c r="H223" t="s">
        <v>11</v>
      </c>
      <c r="I223" t="s">
        <v>11</v>
      </c>
      <c r="J223" t="b">
        <f>IF(COUNTIFS('Player 1 Rounds'!A:A,Player_2[[#This Row],[Tournament]],'Player 1 Rounds'!C:C,Player_2[[#This Row],[Date]])&gt;0,TRUE(),FALSE())</f>
        <v>0</v>
      </c>
      <c r="K223" t="b">
        <f>IF(COUNTIFS('Player 1 Rounds'!A:A,Player_2[[#This Row],[Tournament]],'Player 1 Rounds'!C:C,Player_2[[#This Row],[Date]],'Player 1 Rounds'!D:D,Player_2[[#This Row],[Division]])&gt;0,TRUE(),FALSE())</f>
        <v>0</v>
      </c>
      <c r="L223" t="str">
        <f>RIGHT(Player_2[[#This Row],[Date]],4)</f>
        <v>2013</v>
      </c>
      <c r="M223" t="str">
        <f>LEFT(Player_2[[#This Row],[Date]],FIND("-",Player_2[[#This Row],[Date]],1)-1)</f>
        <v>16</v>
      </c>
      <c r="N223" t="str">
        <f>MID(Player_2[[#This Row],[Date]],FIND("-",Player_2[[#This Row],[Date]],1)+1,3)</f>
        <v>Feb</v>
      </c>
      <c r="O223" s="5">
        <f>DATEVALUE(Player_2[[#This Row],[Month]]&amp;" "&amp;Player_2[[#This Row],[Day]]&amp;", "&amp;Player_2[[#This Row],[Year]])</f>
        <v>41321</v>
      </c>
      <c r="P223">
        <f>COUNTIFS(A:A,Player_2[[#This Row],[Tournament]],E:E,Player_2[[#This Row],[Round]])</f>
        <v>1</v>
      </c>
      <c r="Q223" t="str">
        <f t="shared" si="3"/>
        <v>2013 35th Annual Wintertime Open - Pro</v>
      </c>
      <c r="R223">
        <f>SUMIFS('Player 1 Rounds'!F:F,'Player 1 Rounds'!Q:Q,Q223,'Player 1 Rounds'!E:E,E223)</f>
        <v>0</v>
      </c>
      <c r="S223">
        <f>IF(AND(Player_2[[#This Row],[Opponent Score]]&gt;0,Player_2[[#This Row],[Opponent Score]]&gt;Player_2[[#This Row],[Score]],K:K=TRUE())=TRUE(),1,0)</f>
        <v>0</v>
      </c>
    </row>
    <row r="224" spans="1:19" x14ac:dyDescent="0.25">
      <c r="A224" t="s">
        <v>533</v>
      </c>
      <c r="B224" t="s">
        <v>14</v>
      </c>
      <c r="C224" t="s">
        <v>534</v>
      </c>
      <c r="D224" t="s">
        <v>437</v>
      </c>
      <c r="E224">
        <v>1</v>
      </c>
      <c r="F224">
        <v>50</v>
      </c>
      <c r="G224">
        <v>1065</v>
      </c>
      <c r="H224" t="s">
        <v>11</v>
      </c>
      <c r="I224" t="s">
        <v>11</v>
      </c>
      <c r="J224" t="b">
        <f>IF(COUNTIFS('Player 1 Rounds'!A:A,Player_2[[#This Row],[Tournament]],'Player 1 Rounds'!C:C,Player_2[[#This Row],[Date]])&gt;0,TRUE(),FALSE())</f>
        <v>0</v>
      </c>
      <c r="K224" t="b">
        <f>IF(COUNTIFS('Player 1 Rounds'!A:A,Player_2[[#This Row],[Tournament]],'Player 1 Rounds'!C:C,Player_2[[#This Row],[Date]],'Player 1 Rounds'!D:D,Player_2[[#This Row],[Division]])&gt;0,TRUE(),FALSE())</f>
        <v>0</v>
      </c>
      <c r="L224" t="str">
        <f>RIGHT(Player_2[[#This Row],[Date]],4)</f>
        <v>2016</v>
      </c>
      <c r="M224" t="str">
        <f>LEFT(Player_2[[#This Row],[Date]],FIND("-",Player_2[[#This Row],[Date]],1)-1)</f>
        <v>20</v>
      </c>
      <c r="N224" t="str">
        <f>MID(Player_2[[#This Row],[Date]],FIND("-",Player_2[[#This Row],[Date]],1)+1,3)</f>
        <v>Feb</v>
      </c>
      <c r="O224" s="5">
        <f>DATEVALUE(Player_2[[#This Row],[Month]]&amp;" "&amp;Player_2[[#This Row],[Day]]&amp;", "&amp;Player_2[[#This Row],[Year]])</f>
        <v>42420</v>
      </c>
      <c r="P224">
        <f>COUNTIFS(A:A,Player_2[[#This Row],[Tournament]],E:E,Player_2[[#This Row],[Round]])</f>
        <v>1</v>
      </c>
      <c r="Q224" t="str">
        <f t="shared" si="3"/>
        <v>2016 38th Annual Wintertime Open - Pro</v>
      </c>
      <c r="R224">
        <f>SUMIFS('Player 1 Rounds'!F:F,'Player 1 Rounds'!Q:Q,Q224,'Player 1 Rounds'!E:E,E224)</f>
        <v>0</v>
      </c>
      <c r="S224">
        <f>IF(AND(Player_2[[#This Row],[Opponent Score]]&gt;0,Player_2[[#This Row],[Opponent Score]]&gt;Player_2[[#This Row],[Score]],K:K=TRUE())=TRUE(),1,0)</f>
        <v>0</v>
      </c>
    </row>
    <row r="225" spans="1:19" x14ac:dyDescent="0.25">
      <c r="A225" t="s">
        <v>535</v>
      </c>
      <c r="B225" t="s">
        <v>14</v>
      </c>
      <c r="C225" t="s">
        <v>536</v>
      </c>
      <c r="D225" t="s">
        <v>17</v>
      </c>
      <c r="E225">
        <v>1</v>
      </c>
      <c r="F225">
        <v>43</v>
      </c>
      <c r="G225">
        <v>1055</v>
      </c>
      <c r="H225" t="s">
        <v>11</v>
      </c>
      <c r="I225" t="s">
        <v>11</v>
      </c>
      <c r="J225" t="b">
        <f>IF(COUNTIFS('Player 1 Rounds'!A:A,Player_2[[#This Row],[Tournament]],'Player 1 Rounds'!C:C,Player_2[[#This Row],[Date]])&gt;0,TRUE(),FALSE())</f>
        <v>0</v>
      </c>
      <c r="K225" t="b">
        <f>IF(COUNTIFS('Player 1 Rounds'!A:A,Player_2[[#This Row],[Tournament]],'Player 1 Rounds'!C:C,Player_2[[#This Row],[Date]],'Player 1 Rounds'!D:D,Player_2[[#This Row],[Division]])&gt;0,TRUE(),FALSE())</f>
        <v>0</v>
      </c>
      <c r="L225" t="str">
        <f>RIGHT(Player_2[[#This Row],[Date]],4)</f>
        <v>2015</v>
      </c>
      <c r="M225" t="str">
        <f>LEFT(Player_2[[#This Row],[Date]],FIND("-",Player_2[[#This Row],[Date]],1)-1)</f>
        <v>21</v>
      </c>
      <c r="N225" t="str">
        <f>MID(Player_2[[#This Row],[Date]],FIND("-",Player_2[[#This Row],[Date]],1)+1,3)</f>
        <v>Nov</v>
      </c>
      <c r="O225" s="5">
        <f>DATEVALUE(Player_2[[#This Row],[Month]]&amp;" "&amp;Player_2[[#This Row],[Day]]&amp;", "&amp;Player_2[[#This Row],[Year]])</f>
        <v>42329</v>
      </c>
      <c r="P225">
        <f>COUNTIFS(A:A,Player_2[[#This Row],[Tournament]],E:E,Player_2[[#This Row],[Round]])</f>
        <v>1</v>
      </c>
      <c r="Q225" t="str">
        <f t="shared" si="3"/>
        <v>2015 So Cal Championships Pros - Presented by Innova Discs</v>
      </c>
      <c r="R225">
        <f>SUMIFS('Player 1 Rounds'!F:F,'Player 1 Rounds'!Q:Q,Q225,'Player 1 Rounds'!E:E,E225)</f>
        <v>0</v>
      </c>
      <c r="S225">
        <f>IF(AND(Player_2[[#This Row],[Opponent Score]]&gt;0,Player_2[[#This Row],[Opponent Score]]&gt;Player_2[[#This Row],[Score]],K:K=TRUE())=TRUE(),1,0)</f>
        <v>0</v>
      </c>
    </row>
    <row r="226" spans="1:19" x14ac:dyDescent="0.25">
      <c r="A226" t="s">
        <v>537</v>
      </c>
      <c r="B226" t="s">
        <v>14</v>
      </c>
      <c r="C226" t="s">
        <v>77</v>
      </c>
      <c r="D226" t="s">
        <v>17</v>
      </c>
      <c r="E226">
        <v>1</v>
      </c>
      <c r="F226">
        <v>45</v>
      </c>
      <c r="G226">
        <v>1063</v>
      </c>
      <c r="H226" t="s">
        <v>11</v>
      </c>
      <c r="I226" t="s">
        <v>11</v>
      </c>
      <c r="J226" t="b">
        <f>IF(COUNTIFS('Player 1 Rounds'!A:A,Player_2[[#This Row],[Tournament]],'Player 1 Rounds'!C:C,Player_2[[#This Row],[Date]])&gt;0,TRUE(),FALSE())</f>
        <v>0</v>
      </c>
      <c r="K226" t="b">
        <f>IF(COUNTIFS('Player 1 Rounds'!A:A,Player_2[[#This Row],[Tournament]],'Player 1 Rounds'!C:C,Player_2[[#This Row],[Date]],'Player 1 Rounds'!D:D,Player_2[[#This Row],[Division]])&gt;0,TRUE(),FALSE())</f>
        <v>0</v>
      </c>
      <c r="L226" t="str">
        <f>RIGHT(Player_2[[#This Row],[Date]],4)</f>
        <v>2013</v>
      </c>
      <c r="M226" t="str">
        <f>LEFT(Player_2[[#This Row],[Date]],FIND("-",Player_2[[#This Row],[Date]],1)-1)</f>
        <v>23</v>
      </c>
      <c r="N226" t="str">
        <f>MID(Player_2[[#This Row],[Date]],FIND("-",Player_2[[#This Row],[Date]],1)+1,3)</f>
        <v>Mar</v>
      </c>
      <c r="O226" s="5">
        <f>DATEVALUE(Player_2[[#This Row],[Month]]&amp;" "&amp;Player_2[[#This Row],[Day]]&amp;", "&amp;Player_2[[#This Row],[Year]])</f>
        <v>41356</v>
      </c>
      <c r="P226">
        <f>COUNTIFS(A:A,Player_2[[#This Row],[Tournament]],E:E,Player_2[[#This Row],[Round]])</f>
        <v>1</v>
      </c>
      <c r="Q226" t="str">
        <f t="shared" si="3"/>
        <v>West Coast Disc Golf Presents the 2013 VO Qualifier at La Mirada - Pro</v>
      </c>
      <c r="R226">
        <f>SUMIFS('Player 1 Rounds'!F:F,'Player 1 Rounds'!Q:Q,Q226,'Player 1 Rounds'!E:E,E226)</f>
        <v>0</v>
      </c>
      <c r="S226">
        <f>IF(AND(Player_2[[#This Row],[Opponent Score]]&gt;0,Player_2[[#This Row],[Opponent Score]]&gt;Player_2[[#This Row],[Score]],K:K=TRUE())=TRUE(),1,0)</f>
        <v>0</v>
      </c>
    </row>
    <row r="227" spans="1:19" x14ac:dyDescent="0.25">
      <c r="A227" t="s">
        <v>174</v>
      </c>
      <c r="B227" t="s">
        <v>58</v>
      </c>
      <c r="C227" t="s">
        <v>175</v>
      </c>
      <c r="D227" t="s">
        <v>17</v>
      </c>
      <c r="E227">
        <v>1</v>
      </c>
      <c r="F227">
        <v>43</v>
      </c>
      <c r="G227">
        <v>1082</v>
      </c>
      <c r="H227" t="s">
        <v>11</v>
      </c>
      <c r="I227" t="s">
        <v>11</v>
      </c>
      <c r="J227" t="b">
        <f>IF(COUNTIFS('Player 1 Rounds'!A:A,Player_2[[#This Row],[Tournament]],'Player 1 Rounds'!C:C,Player_2[[#This Row],[Date]])&gt;0,TRUE(),FALSE())</f>
        <v>1</v>
      </c>
      <c r="K227" t="b">
        <f>IF(COUNTIFS('Player 1 Rounds'!A:A,Player_2[[#This Row],[Tournament]],'Player 1 Rounds'!C:C,Player_2[[#This Row],[Date]],'Player 1 Rounds'!D:D,Player_2[[#This Row],[Division]])&gt;0,TRUE(),FALSE())</f>
        <v>1</v>
      </c>
      <c r="L227" t="str">
        <f>RIGHT(Player_2[[#This Row],[Date]],4)</f>
        <v>2016</v>
      </c>
      <c r="M227" t="str">
        <f>LEFT(Player_2[[#This Row],[Date]],FIND("-",Player_2[[#This Row],[Date]],1)-1)</f>
        <v>2</v>
      </c>
      <c r="N227" t="str">
        <f>MID(Player_2[[#This Row],[Date]],FIND("-",Player_2[[#This Row],[Date]],1)+1,3)</f>
        <v>Mar</v>
      </c>
      <c r="O227" s="5">
        <f>DATEVALUE(Player_2[[#This Row],[Month]]&amp;" "&amp;Player_2[[#This Row],[Day]]&amp;", "&amp;Player_2[[#This Row],[Year]])</f>
        <v>42431</v>
      </c>
      <c r="P227">
        <f>COUNTIFS(A:A,Player_2[[#This Row],[Tournament]],E:E,Player_2[[#This Row],[Round]])</f>
        <v>1</v>
      </c>
      <c r="Q227" t="str">
        <f t="shared" si="3"/>
        <v>2016 28th Memorial Championship presented by Discraft</v>
      </c>
      <c r="R227">
        <f>SUMIFS('Player 1 Rounds'!F:F,'Player 1 Rounds'!Q:Q,Q227,'Player 1 Rounds'!E:E,E227)</f>
        <v>47</v>
      </c>
      <c r="S227">
        <f>IF(AND(Player_2[[#This Row],[Opponent Score]]&gt;0,Player_2[[#This Row],[Opponent Score]]&gt;Player_2[[#This Row],[Score]],K:K=TRUE())=TRUE(),1,0)</f>
        <v>1</v>
      </c>
    </row>
    <row r="228" spans="1:19" x14ac:dyDescent="0.25">
      <c r="A228" t="s">
        <v>524</v>
      </c>
      <c r="B228" t="s">
        <v>373</v>
      </c>
      <c r="C228" t="s">
        <v>525</v>
      </c>
      <c r="D228" t="s">
        <v>17</v>
      </c>
      <c r="E228">
        <v>1</v>
      </c>
      <c r="F228">
        <v>52</v>
      </c>
      <c r="G228">
        <v>1076</v>
      </c>
      <c r="H228" t="s">
        <v>11</v>
      </c>
      <c r="I228" t="s">
        <v>11</v>
      </c>
      <c r="J228" t="b">
        <f>IF(COUNTIFS('Player 1 Rounds'!A:A,Player_2[[#This Row],[Tournament]],'Player 1 Rounds'!C:C,Player_2[[#This Row],[Date]])&gt;0,TRUE(),FALSE())</f>
        <v>1</v>
      </c>
      <c r="K228" t="b">
        <f>IF(COUNTIFS('Player 1 Rounds'!A:A,Player_2[[#This Row],[Tournament]],'Player 1 Rounds'!C:C,Player_2[[#This Row],[Date]],'Player 1 Rounds'!D:D,Player_2[[#This Row],[Division]])&gt;0,TRUE(),FALSE())</f>
        <v>1</v>
      </c>
      <c r="L228" t="str">
        <f>RIGHT(Player_2[[#This Row],[Date]],4)</f>
        <v>2016</v>
      </c>
      <c r="M228" t="str">
        <f>LEFT(Player_2[[#This Row],[Date]],FIND("-",Player_2[[#This Row],[Date]],1)-1)</f>
        <v>10</v>
      </c>
      <c r="N228" t="str">
        <f>MID(Player_2[[#This Row],[Date]],FIND("-",Player_2[[#This Row],[Date]],1)+1,3)</f>
        <v>Mar</v>
      </c>
      <c r="O228" s="5">
        <f>DATEVALUE(Player_2[[#This Row],[Month]]&amp;" "&amp;Player_2[[#This Row],[Day]]&amp;", "&amp;Player_2[[#This Row],[Year]])</f>
        <v>42439</v>
      </c>
      <c r="P228">
        <f>COUNTIFS(A:A,Player_2[[#This Row],[Tournament]],E:E,Player_2[[#This Row],[Round]])</f>
        <v>1</v>
      </c>
      <c r="Q228" t="str">
        <f t="shared" si="3"/>
        <v>2016 La Mirada Open - Disc Golf World Tour #1</v>
      </c>
      <c r="R228">
        <f>SUMIFS('Player 1 Rounds'!F:F,'Player 1 Rounds'!Q:Q,Q228,'Player 1 Rounds'!E:E,E228)</f>
        <v>55</v>
      </c>
      <c r="S228">
        <f>IF(AND(Player_2[[#This Row],[Opponent Score]]&gt;0,Player_2[[#This Row],[Opponent Score]]&gt;Player_2[[#This Row],[Score]],K:K=TRUE())=TRUE(),1,0)</f>
        <v>1</v>
      </c>
    </row>
    <row r="229" spans="1:19" x14ac:dyDescent="0.25">
      <c r="A229" t="s">
        <v>538</v>
      </c>
      <c r="B229" t="s">
        <v>12</v>
      </c>
      <c r="C229" t="s">
        <v>539</v>
      </c>
      <c r="D229" t="s">
        <v>17</v>
      </c>
      <c r="E229">
        <v>1</v>
      </c>
      <c r="F229">
        <v>44</v>
      </c>
      <c r="G229">
        <v>1061</v>
      </c>
      <c r="H229" t="s">
        <v>11</v>
      </c>
      <c r="I229" t="s">
        <v>11</v>
      </c>
      <c r="J229" t="b">
        <f>IF(COUNTIFS('Player 1 Rounds'!A:A,Player_2[[#This Row],[Tournament]],'Player 1 Rounds'!C:C,Player_2[[#This Row],[Date]])&gt;0,TRUE(),FALSE())</f>
        <v>0</v>
      </c>
      <c r="K229" t="b">
        <f>IF(COUNTIFS('Player 1 Rounds'!A:A,Player_2[[#This Row],[Tournament]],'Player 1 Rounds'!C:C,Player_2[[#This Row],[Date]],'Player 1 Rounds'!D:D,Player_2[[#This Row],[Division]])&gt;0,TRUE(),FALSE())</f>
        <v>0</v>
      </c>
      <c r="L229" t="str">
        <f>RIGHT(Player_2[[#This Row],[Date]],4)</f>
        <v>2013</v>
      </c>
      <c r="M229" t="str">
        <f>LEFT(Player_2[[#This Row],[Date]],FIND("-",Player_2[[#This Row],[Date]],1)-1)</f>
        <v>9</v>
      </c>
      <c r="N229" t="str">
        <f>MID(Player_2[[#This Row],[Date]],FIND("-",Player_2[[#This Row],[Date]],1)+1,3)</f>
        <v>Mar</v>
      </c>
      <c r="O229" s="5">
        <f>DATEVALUE(Player_2[[#This Row],[Month]]&amp;" "&amp;Player_2[[#This Row],[Day]]&amp;", "&amp;Player_2[[#This Row],[Year]])</f>
        <v>41342</v>
      </c>
      <c r="P229">
        <f>COUNTIFS(A:A,Player_2[[#This Row],[Tournament]],E:E,Player_2[[#This Row],[Round]])</f>
        <v>1</v>
      </c>
      <c r="Q229" t="str">
        <f t="shared" si="3"/>
        <v>2013 One Nite Stand</v>
      </c>
      <c r="R229">
        <f>SUMIFS('Player 1 Rounds'!F:F,'Player 1 Rounds'!Q:Q,Q229,'Player 1 Rounds'!E:E,E229)</f>
        <v>0</v>
      </c>
      <c r="S229">
        <f>IF(AND(Player_2[[#This Row],[Opponent Score]]&gt;0,Player_2[[#This Row],[Opponent Score]]&gt;Player_2[[#This Row],[Score]],K:K=TRUE())=TRUE(),1,0)</f>
        <v>0</v>
      </c>
    </row>
    <row r="230" spans="1:19" x14ac:dyDescent="0.25">
      <c r="A230" t="s">
        <v>454</v>
      </c>
      <c r="B230" t="s">
        <v>58</v>
      </c>
      <c r="C230" t="s">
        <v>540</v>
      </c>
      <c r="D230" t="s">
        <v>17</v>
      </c>
      <c r="E230">
        <v>1</v>
      </c>
      <c r="F230">
        <v>70</v>
      </c>
      <c r="G230">
        <v>1021</v>
      </c>
      <c r="H230" t="s">
        <v>11</v>
      </c>
      <c r="I230" t="s">
        <v>11</v>
      </c>
      <c r="J230" t="b">
        <f>IF(COUNTIFS('Player 1 Rounds'!A:A,Player_2[[#This Row],[Tournament]],'Player 1 Rounds'!C:C,Player_2[[#This Row],[Date]])&gt;0,TRUE(),FALSE())</f>
        <v>1</v>
      </c>
      <c r="K230" t="b">
        <f>IF(COUNTIFS('Player 1 Rounds'!A:A,Player_2[[#This Row],[Tournament]],'Player 1 Rounds'!C:C,Player_2[[#This Row],[Date]],'Player 1 Rounds'!D:D,Player_2[[#This Row],[Division]])&gt;0,TRUE(),FALSE())</f>
        <v>1</v>
      </c>
      <c r="L230" t="str">
        <f>RIGHT(Player_2[[#This Row],[Date]],4)</f>
        <v>2013</v>
      </c>
      <c r="M230" t="str">
        <f>LEFT(Player_2[[#This Row],[Date]],FIND("-",Player_2[[#This Row],[Date]],1)-1)</f>
        <v>15</v>
      </c>
      <c r="N230" t="str">
        <f>MID(Player_2[[#This Row],[Date]],FIND("-",Player_2[[#This Row],[Date]],1)+1,3)</f>
        <v>Mar</v>
      </c>
      <c r="O230" s="5">
        <f>DATEVALUE(Player_2[[#This Row],[Month]]&amp;" "&amp;Player_2[[#This Row],[Day]]&amp;", "&amp;Player_2[[#This Row],[Year]])</f>
        <v>41348</v>
      </c>
      <c r="P230">
        <f>COUNTIFS(A:A,Player_2[[#This Row],[Tournament]],E:E,Player_2[[#This Row],[Round]])</f>
        <v>2</v>
      </c>
      <c r="Q230" t="str">
        <f t="shared" si="3"/>
        <v>2013 Texas States Championships</v>
      </c>
      <c r="R230">
        <f>SUMIFS('Player 1 Rounds'!F:F,'Player 1 Rounds'!Q:Q,Q230,'Player 1 Rounds'!E:E,E230)</f>
        <v>65</v>
      </c>
      <c r="S230">
        <f>IF(AND(Player_2[[#This Row],[Opponent Score]]&gt;0,Player_2[[#This Row],[Opponent Score]]&gt;Player_2[[#This Row],[Score]],K:K=TRUE())=TRUE(),1,0)</f>
        <v>0</v>
      </c>
    </row>
    <row r="231" spans="1:19" x14ac:dyDescent="0.25">
      <c r="A231" t="s">
        <v>541</v>
      </c>
      <c r="B231" t="s">
        <v>12</v>
      </c>
      <c r="C231" t="s">
        <v>542</v>
      </c>
      <c r="D231" t="s">
        <v>17</v>
      </c>
      <c r="E231">
        <v>1</v>
      </c>
      <c r="F231">
        <v>47</v>
      </c>
      <c r="G231">
        <v>1021</v>
      </c>
      <c r="H231" t="s">
        <v>11</v>
      </c>
      <c r="I231" t="s">
        <v>11</v>
      </c>
      <c r="J231" t="b">
        <f>IF(COUNTIFS('Player 1 Rounds'!A:A,Player_2[[#This Row],[Tournament]],'Player 1 Rounds'!C:C,Player_2[[#This Row],[Date]])&gt;0,TRUE(),FALSE())</f>
        <v>0</v>
      </c>
      <c r="K231" t="b">
        <f>IF(COUNTIFS('Player 1 Rounds'!A:A,Player_2[[#This Row],[Tournament]],'Player 1 Rounds'!C:C,Player_2[[#This Row],[Date]],'Player 1 Rounds'!D:D,Player_2[[#This Row],[Division]])&gt;0,TRUE(),FALSE())</f>
        <v>0</v>
      </c>
      <c r="L231" t="str">
        <f>RIGHT(Player_2[[#This Row],[Date]],4)</f>
        <v>2008</v>
      </c>
      <c r="M231" t="str">
        <f>LEFT(Player_2[[#This Row],[Date]],FIND("-",Player_2[[#This Row],[Date]],1)-1)</f>
        <v>10</v>
      </c>
      <c r="N231" t="str">
        <f>MID(Player_2[[#This Row],[Date]],FIND("-",Player_2[[#This Row],[Date]],1)+1,3)</f>
        <v>May</v>
      </c>
      <c r="O231" s="5">
        <f>DATEVALUE(Player_2[[#This Row],[Month]]&amp;" "&amp;Player_2[[#This Row],[Day]]&amp;", "&amp;Player_2[[#This Row],[Year]])</f>
        <v>39578</v>
      </c>
      <c r="P231">
        <f>COUNTIFS(A:A,Player_2[[#This Row],[Tournament]],E:E,Player_2[[#This Row],[Round]])</f>
        <v>1</v>
      </c>
      <c r="Q231" t="str">
        <f t="shared" si="3"/>
        <v>2008 Crescenta Valley Safari</v>
      </c>
      <c r="R231">
        <f>SUMIFS('Player 1 Rounds'!F:F,'Player 1 Rounds'!Q:Q,Q231,'Player 1 Rounds'!E:E,E231)</f>
        <v>0</v>
      </c>
      <c r="S231">
        <f>IF(AND(Player_2[[#This Row],[Opponent Score]]&gt;0,Player_2[[#This Row],[Opponent Score]]&gt;Player_2[[#This Row],[Score]],K:K=TRUE())=TRUE(),1,0)</f>
        <v>0</v>
      </c>
    </row>
    <row r="232" spans="1:19" x14ac:dyDescent="0.25">
      <c r="A232" t="s">
        <v>543</v>
      </c>
      <c r="B232" t="s">
        <v>13</v>
      </c>
      <c r="C232" t="s">
        <v>544</v>
      </c>
      <c r="D232" t="s">
        <v>17</v>
      </c>
      <c r="E232">
        <v>1</v>
      </c>
      <c r="F232">
        <v>51</v>
      </c>
      <c r="G232">
        <v>1047</v>
      </c>
      <c r="H232" t="s">
        <v>11</v>
      </c>
      <c r="I232" t="s">
        <v>11</v>
      </c>
      <c r="J232" t="b">
        <f>IF(COUNTIFS('Player 1 Rounds'!A:A,Player_2[[#This Row],[Tournament]],'Player 1 Rounds'!C:C,Player_2[[#This Row],[Date]])&gt;0,TRUE(),FALSE())</f>
        <v>1</v>
      </c>
      <c r="K232" t="b">
        <f>IF(COUNTIFS('Player 1 Rounds'!A:A,Player_2[[#This Row],[Tournament]],'Player 1 Rounds'!C:C,Player_2[[#This Row],[Date]],'Player 1 Rounds'!D:D,Player_2[[#This Row],[Division]])&gt;0,TRUE(),FALSE())</f>
        <v>1</v>
      </c>
      <c r="L232" t="str">
        <f>RIGHT(Player_2[[#This Row],[Date]],4)</f>
        <v>2021</v>
      </c>
      <c r="M232" t="str">
        <f>LEFT(Player_2[[#This Row],[Date]],FIND("-",Player_2[[#This Row],[Date]],1)-1)</f>
        <v>22</v>
      </c>
      <c r="N232" t="str">
        <f>MID(Player_2[[#This Row],[Date]],FIND("-",Player_2[[#This Row],[Date]],1)+1,3)</f>
        <v>Jun</v>
      </c>
      <c r="O232" s="5">
        <f>DATEVALUE(Player_2[[#This Row],[Month]]&amp;" "&amp;Player_2[[#This Row],[Day]]&amp;", "&amp;Player_2[[#This Row],[Year]])</f>
        <v>44369</v>
      </c>
      <c r="P232">
        <f>COUNTIFS(A:A,Player_2[[#This Row],[Tournament]],E:E,Player_2[[#This Row],[Round]])</f>
        <v>1</v>
      </c>
      <c r="Q232" t="str">
        <f t="shared" si="3"/>
        <v>2021 PDGA Professional Disc Golf World Championships Presented by Grip6</v>
      </c>
      <c r="R232">
        <f>SUMIFS('Player 1 Rounds'!F:F,'Player 1 Rounds'!Q:Q,Q232,'Player 1 Rounds'!E:E,E232)</f>
        <v>48</v>
      </c>
      <c r="S232">
        <f>IF(AND(Player_2[[#This Row],[Opponent Score]]&gt;0,Player_2[[#This Row],[Opponent Score]]&gt;Player_2[[#This Row],[Score]],K:K=TRUE())=TRUE(),1,0)</f>
        <v>0</v>
      </c>
    </row>
    <row r="233" spans="1:19" x14ac:dyDescent="0.25">
      <c r="A233" t="s">
        <v>62</v>
      </c>
      <c r="B233" t="s">
        <v>58</v>
      </c>
      <c r="C233" t="s">
        <v>550</v>
      </c>
      <c r="D233" t="s">
        <v>17</v>
      </c>
      <c r="E233">
        <v>1</v>
      </c>
      <c r="F233">
        <v>80</v>
      </c>
      <c r="G233">
        <v>1002</v>
      </c>
      <c r="H233" t="s">
        <v>11</v>
      </c>
      <c r="I233" t="s">
        <v>11</v>
      </c>
      <c r="J233" t="b">
        <f>IF(COUNTIFS('Player 1 Rounds'!A:A,Player_2[[#This Row],[Tournament]],'Player 1 Rounds'!C:C,Player_2[[#This Row],[Date]])&gt;0,TRUE(),FALSE())</f>
        <v>0</v>
      </c>
      <c r="K233" t="b">
        <f>IF(COUNTIFS('Player 1 Rounds'!A:A,Player_2[[#This Row],[Tournament]],'Player 1 Rounds'!C:C,Player_2[[#This Row],[Date]],'Player 1 Rounds'!D:D,Player_2[[#This Row],[Division]])&gt;0,TRUE(),FALSE())</f>
        <v>0</v>
      </c>
      <c r="L233" t="str">
        <f>RIGHT(Player_2[[#This Row],[Date]],4)</f>
        <v>2008</v>
      </c>
      <c r="M233" t="str">
        <f>LEFT(Player_2[[#This Row],[Date]],FIND("-",Player_2[[#This Row],[Date]],1)-1)</f>
        <v>30</v>
      </c>
      <c r="N233" t="str">
        <f>MID(Player_2[[#This Row],[Date]],FIND("-",Player_2[[#This Row],[Date]],1)+1,3)</f>
        <v>May</v>
      </c>
      <c r="O233" s="5">
        <f>DATEVALUE(Player_2[[#This Row],[Month]]&amp;" "&amp;Player_2[[#This Row],[Day]]&amp;", "&amp;Player_2[[#This Row],[Year]])</f>
        <v>39598</v>
      </c>
      <c r="P233">
        <f>COUNTIFS(A:A,Player_2[[#This Row],[Tournament]],E:E,Player_2[[#This Row],[Round]])</f>
        <v>3</v>
      </c>
      <c r="Q233" t="str">
        <f t="shared" si="3"/>
        <v>2008 Minnesota Majestic</v>
      </c>
      <c r="R233">
        <f>SUMIFS('Player 1 Rounds'!F:F,'Player 1 Rounds'!Q:Q,Q233,'Player 1 Rounds'!E:E,E233)</f>
        <v>0</v>
      </c>
      <c r="S233">
        <f>IF(AND(Player_2[[#This Row],[Opponent Score]]&gt;0,Player_2[[#This Row],[Opponent Score]]&gt;Player_2[[#This Row],[Score]],K:K=TRUE())=TRUE(),1,0)</f>
        <v>0</v>
      </c>
    </row>
    <row r="234" spans="1:19" x14ac:dyDescent="0.25">
      <c r="A234" t="s">
        <v>546</v>
      </c>
      <c r="B234" t="s">
        <v>58</v>
      </c>
      <c r="C234" t="s">
        <v>547</v>
      </c>
      <c r="D234" t="s">
        <v>17</v>
      </c>
      <c r="E234">
        <v>1</v>
      </c>
      <c r="F234">
        <v>57</v>
      </c>
      <c r="G234">
        <v>1045</v>
      </c>
      <c r="H234" t="s">
        <v>11</v>
      </c>
      <c r="I234" t="s">
        <v>11</v>
      </c>
      <c r="J234" t="b">
        <f>IF(COUNTIFS('Player 1 Rounds'!A:A,Player_2[[#This Row],[Tournament]],'Player 1 Rounds'!C:C,Player_2[[#This Row],[Date]])&gt;0,TRUE(),FALSE())</f>
        <v>0</v>
      </c>
      <c r="K234" t="b">
        <f>IF(COUNTIFS('Player 1 Rounds'!A:A,Player_2[[#This Row],[Tournament]],'Player 1 Rounds'!C:C,Player_2[[#This Row],[Date]],'Player 1 Rounds'!D:D,Player_2[[#This Row],[Division]])&gt;0,TRUE(),FALSE())</f>
        <v>0</v>
      </c>
      <c r="L234" t="str">
        <f>RIGHT(Player_2[[#This Row],[Date]],4)</f>
        <v>2021</v>
      </c>
      <c r="M234" t="str">
        <f>LEFT(Player_2[[#This Row],[Date]],FIND("-",Player_2[[#This Row],[Date]],1)-1)</f>
        <v>9</v>
      </c>
      <c r="N234" t="str">
        <f>MID(Player_2[[#This Row],[Date]],FIND("-",Player_2[[#This Row],[Date]],1)+1,3)</f>
        <v>Jul</v>
      </c>
      <c r="O234" s="5">
        <f>DATEVALUE(Player_2[[#This Row],[Month]]&amp;" "&amp;Player_2[[#This Row],[Day]]&amp;", "&amp;Player_2[[#This Row],[Year]])</f>
        <v>44386</v>
      </c>
      <c r="P234">
        <f>COUNTIFS(A:A,Player_2[[#This Row],[Tournament]],E:E,Player_2[[#This Row],[Round]])</f>
        <v>1</v>
      </c>
      <c r="Q234" t="str">
        <f t="shared" si="3"/>
        <v>2021 DGPT - Des Moines Challenge presented by Discraft</v>
      </c>
      <c r="R234">
        <f>SUMIFS('Player 1 Rounds'!F:F,'Player 1 Rounds'!Q:Q,Q234,'Player 1 Rounds'!E:E,E234)</f>
        <v>0</v>
      </c>
      <c r="S234">
        <f>IF(AND(Player_2[[#This Row],[Opponent Score]]&gt;0,Player_2[[#This Row],[Opponent Score]]&gt;Player_2[[#This Row],[Score]],K:K=TRUE())=TRUE(),1,0)</f>
        <v>0</v>
      </c>
    </row>
    <row r="235" spans="1:19" x14ac:dyDescent="0.25">
      <c r="A235" t="s">
        <v>548</v>
      </c>
      <c r="B235" t="s">
        <v>14</v>
      </c>
      <c r="C235" t="s">
        <v>549</v>
      </c>
      <c r="D235" t="s">
        <v>17</v>
      </c>
      <c r="E235">
        <v>1</v>
      </c>
      <c r="F235">
        <v>51</v>
      </c>
      <c r="G235">
        <v>1010</v>
      </c>
      <c r="H235" t="s">
        <v>11</v>
      </c>
      <c r="I235" t="s">
        <v>11</v>
      </c>
      <c r="J235" t="b">
        <f>IF(COUNTIFS('Player 1 Rounds'!A:A,Player_2[[#This Row],[Tournament]],'Player 1 Rounds'!C:C,Player_2[[#This Row],[Date]])&gt;0,TRUE(),FALSE())</f>
        <v>0</v>
      </c>
      <c r="K235" t="b">
        <f>IF(COUNTIFS('Player 1 Rounds'!A:A,Player_2[[#This Row],[Tournament]],'Player 1 Rounds'!C:C,Player_2[[#This Row],[Date]],'Player 1 Rounds'!D:D,Player_2[[#This Row],[Division]])&gt;0,TRUE(),FALSE())</f>
        <v>0</v>
      </c>
      <c r="L235" t="str">
        <f>RIGHT(Player_2[[#This Row],[Date]],4)</f>
        <v>2008</v>
      </c>
      <c r="M235" t="str">
        <f>LEFT(Player_2[[#This Row],[Date]],FIND("-",Player_2[[#This Row],[Date]],1)-1)</f>
        <v>26</v>
      </c>
      <c r="N235" t="str">
        <f>MID(Player_2[[#This Row],[Date]],FIND("-",Player_2[[#This Row],[Date]],1)+1,3)</f>
        <v>Apr</v>
      </c>
      <c r="O235" s="5">
        <f>DATEVALUE(Player_2[[#This Row],[Month]]&amp;" "&amp;Player_2[[#This Row],[Day]]&amp;", "&amp;Player_2[[#This Row],[Year]])</f>
        <v>39564</v>
      </c>
      <c r="P235">
        <f>COUNTIFS(A:A,Player_2[[#This Row],[Tournament]],E:E,Player_2[[#This Row],[Round]])</f>
        <v>4</v>
      </c>
      <c r="Q235" t="str">
        <f t="shared" si="3"/>
        <v>2008 Evergreen Open</v>
      </c>
      <c r="R235">
        <f>SUMIFS('Player 1 Rounds'!F:F,'Player 1 Rounds'!Q:Q,Q235,'Player 1 Rounds'!E:E,E235)</f>
        <v>0</v>
      </c>
      <c r="S235">
        <f>IF(AND(Player_2[[#This Row],[Opponent Score]]&gt;0,Player_2[[#This Row],[Opponent Score]]&gt;Player_2[[#This Row],[Score]],K:K=TRUE())=TRUE(),1,0)</f>
        <v>0</v>
      </c>
    </row>
    <row r="236" spans="1:19" x14ac:dyDescent="0.25">
      <c r="A236" t="s">
        <v>78</v>
      </c>
      <c r="B236" t="s">
        <v>58</v>
      </c>
      <c r="C236" t="s">
        <v>116</v>
      </c>
      <c r="D236" t="s">
        <v>17</v>
      </c>
      <c r="E236">
        <v>1</v>
      </c>
      <c r="F236">
        <v>75</v>
      </c>
      <c r="G236">
        <v>1035</v>
      </c>
      <c r="H236" t="s">
        <v>11</v>
      </c>
      <c r="I236" t="s">
        <v>11</v>
      </c>
      <c r="J236" t="b">
        <f>IF(COUNTIFS('Player 1 Rounds'!A:A,Player_2[[#This Row],[Tournament]],'Player 1 Rounds'!C:C,Player_2[[#This Row],[Date]])&gt;0,TRUE(),FALSE())</f>
        <v>0</v>
      </c>
      <c r="K236" t="b">
        <f>IF(COUNTIFS('Player 1 Rounds'!A:A,Player_2[[#This Row],[Tournament]],'Player 1 Rounds'!C:C,Player_2[[#This Row],[Date]],'Player 1 Rounds'!D:D,Player_2[[#This Row],[Division]])&gt;0,TRUE(),FALSE())</f>
        <v>0</v>
      </c>
      <c r="L236" t="str">
        <f>RIGHT(Player_2[[#This Row],[Date]],4)</f>
        <v>2008</v>
      </c>
      <c r="M236" t="str">
        <f>LEFT(Player_2[[#This Row],[Date]],FIND("-",Player_2[[#This Row],[Date]],1)-1)</f>
        <v>2</v>
      </c>
      <c r="N236" t="str">
        <f>MID(Player_2[[#This Row],[Date]],FIND("-",Player_2[[#This Row],[Date]],1)+1,3)</f>
        <v>May</v>
      </c>
      <c r="O236" s="5">
        <f>DATEVALUE(Player_2[[#This Row],[Month]]&amp;" "&amp;Player_2[[#This Row],[Day]]&amp;", "&amp;Player_2[[#This Row],[Year]])</f>
        <v>39570</v>
      </c>
      <c r="P236">
        <f>COUNTIFS(A:A,Player_2[[#This Row],[Tournament]],E:E,Player_2[[#This Row],[Round]])</f>
        <v>2</v>
      </c>
      <c r="Q236" t="str">
        <f t="shared" si="3"/>
        <v>2008 Steady Ed Memorial Masters Cup</v>
      </c>
      <c r="R236">
        <f>SUMIFS('Player 1 Rounds'!F:F,'Player 1 Rounds'!Q:Q,Q236,'Player 1 Rounds'!E:E,E236)</f>
        <v>0</v>
      </c>
      <c r="S236">
        <f>IF(AND(Player_2[[#This Row],[Opponent Score]]&gt;0,Player_2[[#This Row],[Opponent Score]]&gt;Player_2[[#This Row],[Score]],K:K=TRUE())=TRUE(),1,0)</f>
        <v>0</v>
      </c>
    </row>
    <row r="237" spans="1:19" x14ac:dyDescent="0.25">
      <c r="A237" t="s">
        <v>557</v>
      </c>
      <c r="B237" t="s">
        <v>58</v>
      </c>
      <c r="C237" t="s">
        <v>558</v>
      </c>
      <c r="D237" t="s">
        <v>17</v>
      </c>
      <c r="E237">
        <v>1</v>
      </c>
      <c r="F237">
        <v>60</v>
      </c>
      <c r="G237">
        <v>1052</v>
      </c>
      <c r="H237" t="s">
        <v>11</v>
      </c>
      <c r="I237" t="s">
        <v>11</v>
      </c>
      <c r="J237" t="b">
        <f>IF(COUNTIFS('Player 1 Rounds'!A:A,Player_2[[#This Row],[Tournament]],'Player 1 Rounds'!C:C,Player_2[[#This Row],[Date]])&gt;0,TRUE(),FALSE())</f>
        <v>1</v>
      </c>
      <c r="K237" t="b">
        <f>IF(COUNTIFS('Player 1 Rounds'!A:A,Player_2[[#This Row],[Tournament]],'Player 1 Rounds'!C:C,Player_2[[#This Row],[Date]],'Player 1 Rounds'!D:D,Player_2[[#This Row],[Division]])&gt;0,TRUE(),FALSE())</f>
        <v>1</v>
      </c>
      <c r="L237" t="str">
        <f>RIGHT(Player_2[[#This Row],[Date]],4)</f>
        <v>2021</v>
      </c>
      <c r="M237" t="str">
        <f>LEFT(Player_2[[#This Row],[Date]],FIND("-",Player_2[[#This Row],[Date]],1)-1)</f>
        <v>4</v>
      </c>
      <c r="N237" t="str">
        <f>MID(Player_2[[#This Row],[Date]],FIND("-",Player_2[[#This Row],[Date]],1)+1,3)</f>
        <v>Jun</v>
      </c>
      <c r="O237" s="5">
        <f>DATEVALUE(Player_2[[#This Row],[Month]]&amp;" "&amp;Player_2[[#This Row],[Day]]&amp;", "&amp;Player_2[[#This Row],[Year]])</f>
        <v>44351</v>
      </c>
      <c r="P237">
        <f>COUNTIFS(A:A,Player_2[[#This Row],[Tournament]],E:E,Player_2[[#This Row],[Round]])</f>
        <v>2</v>
      </c>
      <c r="Q237" t="str">
        <f t="shared" si="3"/>
        <v>2021 DGPT - Portland Open presented by Dynamic Discs</v>
      </c>
      <c r="R237">
        <f>SUMIFS('Player 1 Rounds'!F:F,'Player 1 Rounds'!Q:Q,Q237,'Player 1 Rounds'!E:E,E237)</f>
        <v>59</v>
      </c>
      <c r="S237">
        <f>IF(AND(Player_2[[#This Row],[Opponent Score]]&gt;0,Player_2[[#This Row],[Opponent Score]]&gt;Player_2[[#This Row],[Score]],K:K=TRUE())=TRUE(),1,0)</f>
        <v>0</v>
      </c>
    </row>
    <row r="238" spans="1:19" x14ac:dyDescent="0.25">
      <c r="A238" t="s">
        <v>551</v>
      </c>
      <c r="B238" t="s">
        <v>9</v>
      </c>
      <c r="C238" t="s">
        <v>552</v>
      </c>
      <c r="D238" t="s">
        <v>17</v>
      </c>
      <c r="E238">
        <v>1</v>
      </c>
      <c r="F238">
        <v>53</v>
      </c>
      <c r="G238">
        <v>998</v>
      </c>
      <c r="H238" t="s">
        <v>11</v>
      </c>
      <c r="I238" t="s">
        <v>11</v>
      </c>
      <c r="J238" t="b">
        <f>IF(COUNTIFS('Player 1 Rounds'!A:A,Player_2[[#This Row],[Tournament]],'Player 1 Rounds'!C:C,Player_2[[#This Row],[Date]])&gt;0,TRUE(),FALSE())</f>
        <v>0</v>
      </c>
      <c r="K238" t="b">
        <f>IF(COUNTIFS('Player 1 Rounds'!A:A,Player_2[[#This Row],[Tournament]],'Player 1 Rounds'!C:C,Player_2[[#This Row],[Date]],'Player 1 Rounds'!D:D,Player_2[[#This Row],[Division]])&gt;0,TRUE(),FALSE())</f>
        <v>0</v>
      </c>
      <c r="L238" t="str">
        <f>RIGHT(Player_2[[#This Row],[Date]],4)</f>
        <v>2008</v>
      </c>
      <c r="M238" t="str">
        <f>LEFT(Player_2[[#This Row],[Date]],FIND("-",Player_2[[#This Row],[Date]],1)-1)</f>
        <v>14</v>
      </c>
      <c r="N238" t="str">
        <f>MID(Player_2[[#This Row],[Date]],FIND("-",Player_2[[#This Row],[Date]],1)+1,3)</f>
        <v>Jun</v>
      </c>
      <c r="O238" s="5">
        <f>DATEVALUE(Player_2[[#This Row],[Month]]&amp;" "&amp;Player_2[[#This Row],[Day]]&amp;", "&amp;Player_2[[#This Row],[Year]])</f>
        <v>39613</v>
      </c>
      <c r="P238">
        <f>COUNTIFS(A:A,Player_2[[#This Row],[Tournament]],E:E,Player_2[[#This Row],[Round]])</f>
        <v>1</v>
      </c>
      <c r="Q238" t="str">
        <f t="shared" si="3"/>
        <v>2008 High Plains Challenge VI</v>
      </c>
      <c r="R238">
        <f>SUMIFS('Player 1 Rounds'!F:F,'Player 1 Rounds'!Q:Q,Q238,'Player 1 Rounds'!E:E,E238)</f>
        <v>0</v>
      </c>
      <c r="S238">
        <f>IF(AND(Player_2[[#This Row],[Opponent Score]]&gt;0,Player_2[[#This Row],[Opponent Score]]&gt;Player_2[[#This Row],[Score]],K:K=TRUE())=TRUE(),1,0)</f>
        <v>0</v>
      </c>
    </row>
    <row r="239" spans="1:19" x14ac:dyDescent="0.25">
      <c r="A239" t="s">
        <v>553</v>
      </c>
      <c r="B239" t="s">
        <v>58</v>
      </c>
      <c r="C239" t="s">
        <v>554</v>
      </c>
      <c r="D239" t="s">
        <v>17</v>
      </c>
      <c r="E239">
        <v>1</v>
      </c>
      <c r="F239">
        <v>56</v>
      </c>
      <c r="G239">
        <v>1064</v>
      </c>
      <c r="H239" t="s">
        <v>11</v>
      </c>
      <c r="I239" t="s">
        <v>11</v>
      </c>
      <c r="J239" t="b">
        <f>IF(COUNTIFS('Player 1 Rounds'!A:A,Player_2[[#This Row],[Tournament]],'Player 1 Rounds'!C:C,Player_2[[#This Row],[Date]])&gt;0,TRUE(),FALSE())</f>
        <v>1</v>
      </c>
      <c r="K239" t="b">
        <f>IF(COUNTIFS('Player 1 Rounds'!A:A,Player_2[[#This Row],[Tournament]],'Player 1 Rounds'!C:C,Player_2[[#This Row],[Date]],'Player 1 Rounds'!D:D,Player_2[[#This Row],[Division]])&gt;0,TRUE(),FALSE())</f>
        <v>1</v>
      </c>
      <c r="L239" t="str">
        <f>RIGHT(Player_2[[#This Row],[Date]],4)</f>
        <v>2021</v>
      </c>
      <c r="M239" t="str">
        <f>LEFT(Player_2[[#This Row],[Date]],FIND("-",Player_2[[#This Row],[Date]],1)-1)</f>
        <v>14</v>
      </c>
      <c r="N239" t="str">
        <f>MID(Player_2[[#This Row],[Date]],FIND("-",Player_2[[#This Row],[Date]],1)+1,3)</f>
        <v>May</v>
      </c>
      <c r="O239" s="5">
        <f>DATEVALUE(Player_2[[#This Row],[Month]]&amp;" "&amp;Player_2[[#This Row],[Day]]&amp;", "&amp;Player_2[[#This Row],[Year]])</f>
        <v>44330</v>
      </c>
      <c r="P239">
        <f>COUNTIFS(A:A,Player_2[[#This Row],[Tournament]],E:E,Player_2[[#This Row],[Round]])</f>
        <v>1</v>
      </c>
      <c r="Q239" t="str">
        <f t="shared" si="3"/>
        <v>2021 DGPT - OTB Open presented by Innova</v>
      </c>
      <c r="R239">
        <f>SUMIFS('Player 1 Rounds'!F:F,'Player 1 Rounds'!Q:Q,Q239,'Player 1 Rounds'!E:E,E239)</f>
        <v>55</v>
      </c>
      <c r="S239">
        <f>IF(AND(Player_2[[#This Row],[Opponent Score]]&gt;0,Player_2[[#This Row],[Opponent Score]]&gt;Player_2[[#This Row],[Score]],K:K=TRUE())=TRUE(),1,0)</f>
        <v>0</v>
      </c>
    </row>
    <row r="240" spans="1:19" x14ac:dyDescent="0.25">
      <c r="A240" t="s">
        <v>59</v>
      </c>
      <c r="B240" t="s">
        <v>58</v>
      </c>
      <c r="C240" t="s">
        <v>606</v>
      </c>
      <c r="D240" t="s">
        <v>17</v>
      </c>
      <c r="E240">
        <v>1</v>
      </c>
      <c r="F240">
        <v>61</v>
      </c>
      <c r="G240">
        <v>1024</v>
      </c>
      <c r="H240" t="s">
        <v>11</v>
      </c>
      <c r="I240" t="s">
        <v>11</v>
      </c>
      <c r="J240" t="b">
        <f>IF(COUNTIFS('Player 1 Rounds'!A:A,Player_2[[#This Row],[Tournament]],'Player 1 Rounds'!C:C,Player_2[[#This Row],[Date]])&gt;0,TRUE(),FALSE())</f>
        <v>0</v>
      </c>
      <c r="K240" t="b">
        <f>IF(COUNTIFS('Player 1 Rounds'!A:A,Player_2[[#This Row],[Tournament]],'Player 1 Rounds'!C:C,Player_2[[#This Row],[Date]],'Player 1 Rounds'!D:D,Player_2[[#This Row],[Division]])&gt;0,TRUE(),FALSE())</f>
        <v>0</v>
      </c>
      <c r="L240" t="str">
        <f>RIGHT(Player_2[[#This Row],[Date]],4)</f>
        <v>2008</v>
      </c>
      <c r="M240" t="str">
        <f>LEFT(Player_2[[#This Row],[Date]],FIND("-",Player_2[[#This Row],[Date]],1)-1)</f>
        <v>20</v>
      </c>
      <c r="N240" t="str">
        <f>MID(Player_2[[#This Row],[Date]],FIND("-",Player_2[[#This Row],[Date]],1)+1,3)</f>
        <v>Jun</v>
      </c>
      <c r="O240" s="5">
        <f>DATEVALUE(Player_2[[#This Row],[Month]]&amp;" "&amp;Player_2[[#This Row],[Day]]&amp;", "&amp;Player_2[[#This Row],[Year]])</f>
        <v>39619</v>
      </c>
      <c r="P240">
        <f>COUNTIFS(A:A,Player_2[[#This Row],[Tournament]],E:E,Player_2[[#This Row],[Round]])</f>
        <v>3</v>
      </c>
      <c r="Q240" t="str">
        <f t="shared" si="3"/>
        <v>2008 Golden State Classic</v>
      </c>
      <c r="R240">
        <f>SUMIFS('Player 1 Rounds'!F:F,'Player 1 Rounds'!Q:Q,Q240,'Player 1 Rounds'!E:E,E240)</f>
        <v>0</v>
      </c>
      <c r="S240">
        <f>IF(AND(Player_2[[#This Row],[Opponent Score]]&gt;0,Player_2[[#This Row],[Opponent Score]]&gt;Player_2[[#This Row],[Score]],K:K=TRUE())=TRUE(),1,0)</f>
        <v>0</v>
      </c>
    </row>
    <row r="241" spans="1:19" x14ac:dyDescent="0.25">
      <c r="A241" t="s">
        <v>559</v>
      </c>
      <c r="B241" t="s">
        <v>58</v>
      </c>
      <c r="C241" t="s">
        <v>560</v>
      </c>
      <c r="D241" t="s">
        <v>17</v>
      </c>
      <c r="E241">
        <v>1</v>
      </c>
      <c r="F241">
        <v>65</v>
      </c>
      <c r="G241">
        <v>1047</v>
      </c>
      <c r="H241" t="s">
        <v>11</v>
      </c>
      <c r="I241" t="s">
        <v>11</v>
      </c>
      <c r="J241" t="b">
        <f>IF(COUNTIFS('Player 1 Rounds'!A:A,Player_2[[#This Row],[Tournament]],'Player 1 Rounds'!C:C,Player_2[[#This Row],[Date]])&gt;0,TRUE(),FALSE())</f>
        <v>1</v>
      </c>
      <c r="K241" t="b">
        <f>IF(COUNTIFS('Player 1 Rounds'!A:A,Player_2[[#This Row],[Tournament]],'Player 1 Rounds'!C:C,Player_2[[#This Row],[Date]],'Player 1 Rounds'!D:D,Player_2[[#This Row],[Division]])&gt;0,TRUE(),FALSE())</f>
        <v>1</v>
      </c>
      <c r="L241" t="str">
        <f>RIGHT(Player_2[[#This Row],[Date]],4)</f>
        <v>2021</v>
      </c>
      <c r="M241" t="str">
        <f>LEFT(Player_2[[#This Row],[Date]],FIND("-",Player_2[[#This Row],[Date]],1)-1)</f>
        <v>28</v>
      </c>
      <c r="N241" t="str">
        <f>MID(Player_2[[#This Row],[Date]],FIND("-",Player_2[[#This Row],[Date]],1)+1,3)</f>
        <v>May</v>
      </c>
      <c r="O241" s="5">
        <f>DATEVALUE(Player_2[[#This Row],[Month]]&amp;" "&amp;Player_2[[#This Row],[Day]]&amp;", "&amp;Player_2[[#This Row],[Year]])</f>
        <v>44344</v>
      </c>
      <c r="P241">
        <f>COUNTIFS(A:A,Player_2[[#This Row],[Tournament]],E:E,Player_2[[#This Row],[Round]])</f>
        <v>1</v>
      </c>
      <c r="Q241" t="str">
        <f t="shared" si="3"/>
        <v>2021 Santa Cruz Masters Cup Presented by Innova - National Tour</v>
      </c>
      <c r="R241">
        <f>SUMIFS('Player 1 Rounds'!F:F,'Player 1 Rounds'!Q:Q,Q241,'Player 1 Rounds'!E:E,E241)</f>
        <v>65</v>
      </c>
      <c r="S241">
        <f>IF(AND(Player_2[[#This Row],[Opponent Score]]&gt;0,Player_2[[#This Row],[Opponent Score]]&gt;Player_2[[#This Row],[Score]],K:K=TRUE())=TRUE(),1,0)</f>
        <v>0</v>
      </c>
    </row>
    <row r="242" spans="1:19" x14ac:dyDescent="0.25">
      <c r="A242" t="s">
        <v>347</v>
      </c>
      <c r="B242" t="s">
        <v>626</v>
      </c>
      <c r="C242" t="s">
        <v>649</v>
      </c>
      <c r="D242" t="s">
        <v>17</v>
      </c>
      <c r="E242">
        <v>1</v>
      </c>
      <c r="F242">
        <v>57</v>
      </c>
      <c r="G242">
        <v>1046</v>
      </c>
      <c r="H242" t="s">
        <v>10</v>
      </c>
      <c r="I242" t="s">
        <v>10</v>
      </c>
      <c r="J242" t="b">
        <f>IF(COUNTIFS('Player 1 Rounds'!A:A,Player_2[[#This Row],[Tournament]],'Player 1 Rounds'!C:C,Player_2[[#This Row],[Date]])&gt;0,TRUE(),FALSE())</f>
        <v>1</v>
      </c>
      <c r="K242" t="b">
        <f>IF(COUNTIFS('Player 1 Rounds'!A:A,Player_2[[#This Row],[Tournament]],'Player 1 Rounds'!C:C,Player_2[[#This Row],[Date]],'Player 1 Rounds'!D:D,Player_2[[#This Row],[Division]])&gt;0,TRUE(),FALSE())</f>
        <v>1</v>
      </c>
      <c r="L242" t="str">
        <f>RIGHT(Player_2[[#This Row],[Date]],4)</f>
        <v>2022</v>
      </c>
      <c r="M242" t="str">
        <f>LEFT(Player_2[[#This Row],[Date]],FIND("-",Player_2[[#This Row],[Date]],1)-1)</f>
        <v>22</v>
      </c>
      <c r="N242" t="str">
        <f>MID(Player_2[[#This Row],[Date]],FIND("-",Player_2[[#This Row],[Date]],1)+1,3)</f>
        <v>Sep</v>
      </c>
      <c r="O242" s="5">
        <f>DATEVALUE(Player_2[[#This Row],[Month]]&amp;" "&amp;Player_2[[#This Row],[Day]]&amp;", "&amp;Player_2[[#This Row],[Year]])</f>
        <v>44826</v>
      </c>
      <c r="P242">
        <f>COUNTIFS(A:A,Player_2[[#This Row],[Tournament]],E:E,Player_2[[#This Row],[Round]])</f>
        <v>5</v>
      </c>
      <c r="Q242" t="str">
        <f t="shared" si="3"/>
        <v>2022 DGPT - MVP Open at Maple Hill</v>
      </c>
      <c r="R242">
        <f>SUMIFS('Player 1 Rounds'!F:F,'Player 1 Rounds'!Q:Q,Q242,'Player 1 Rounds'!E:E,E242)</f>
        <v>58</v>
      </c>
      <c r="S242">
        <f>IF(AND(Player_2[[#This Row],[Opponent Score]]&gt;0,Player_2[[#This Row],[Opponent Score]]&gt;Player_2[[#This Row],[Score]],K:K=TRUE())=TRUE(),1,0)</f>
        <v>1</v>
      </c>
    </row>
    <row r="243" spans="1:19" x14ac:dyDescent="0.25">
      <c r="A243" t="s">
        <v>70</v>
      </c>
      <c r="B243" t="s">
        <v>58</v>
      </c>
      <c r="C243" t="s">
        <v>561</v>
      </c>
      <c r="D243" t="s">
        <v>17</v>
      </c>
      <c r="E243">
        <v>1</v>
      </c>
      <c r="F243">
        <v>51</v>
      </c>
      <c r="G243">
        <v>1011</v>
      </c>
      <c r="H243" t="s">
        <v>11</v>
      </c>
      <c r="I243" t="s">
        <v>11</v>
      </c>
      <c r="J243" t="b">
        <f>IF(COUNTIFS('Player 1 Rounds'!A:A,Player_2[[#This Row],[Tournament]],'Player 1 Rounds'!C:C,Player_2[[#This Row],[Date]])&gt;0,TRUE(),FALSE())</f>
        <v>0</v>
      </c>
      <c r="K243" t="b">
        <f>IF(COUNTIFS('Player 1 Rounds'!A:A,Player_2[[#This Row],[Tournament]],'Player 1 Rounds'!C:C,Player_2[[#This Row],[Date]],'Player 1 Rounds'!D:D,Player_2[[#This Row],[Division]])&gt;0,TRUE(),FALSE())</f>
        <v>0</v>
      </c>
      <c r="L243" t="str">
        <f>RIGHT(Player_2[[#This Row],[Date]],4)</f>
        <v>2008</v>
      </c>
      <c r="M243" t="str">
        <f>LEFT(Player_2[[#This Row],[Date]],FIND("-",Player_2[[#This Row],[Date]],1)-1)</f>
        <v>6</v>
      </c>
      <c r="N243" t="str">
        <f>MID(Player_2[[#This Row],[Date]],FIND("-",Player_2[[#This Row],[Date]],1)+1,3)</f>
        <v>Jun</v>
      </c>
      <c r="O243" s="5">
        <f>DATEVALUE(Player_2[[#This Row],[Month]]&amp;" "&amp;Player_2[[#This Row],[Day]]&amp;", "&amp;Player_2[[#This Row],[Year]])</f>
        <v>39605</v>
      </c>
      <c r="P243">
        <f>COUNTIFS(A:A,Player_2[[#This Row],[Tournament]],E:E,Player_2[[#This Row],[Round]])</f>
        <v>2</v>
      </c>
      <c r="Q243" t="str">
        <f t="shared" si="3"/>
        <v>2008 Kansas City Wide Open</v>
      </c>
      <c r="R243">
        <f>SUMIFS('Player 1 Rounds'!F:F,'Player 1 Rounds'!Q:Q,Q243,'Player 1 Rounds'!E:E,E243)</f>
        <v>0</v>
      </c>
      <c r="S243">
        <f>IF(AND(Player_2[[#This Row],[Opponent Score]]&gt;0,Player_2[[#This Row],[Opponent Score]]&gt;Player_2[[#This Row],[Score]],K:K=TRUE())=TRUE(),1,0)</f>
        <v>0</v>
      </c>
    </row>
    <row r="244" spans="1:19" x14ac:dyDescent="0.25">
      <c r="A244" t="s">
        <v>347</v>
      </c>
      <c r="B244" t="s">
        <v>58</v>
      </c>
      <c r="C244" t="s">
        <v>564</v>
      </c>
      <c r="D244" t="s">
        <v>17</v>
      </c>
      <c r="E244">
        <v>1</v>
      </c>
      <c r="F244">
        <v>58</v>
      </c>
      <c r="G244">
        <v>1027</v>
      </c>
      <c r="H244" t="s">
        <v>11</v>
      </c>
      <c r="I244" t="s">
        <v>11</v>
      </c>
      <c r="J244" t="b">
        <f>IF(COUNTIFS('Player 1 Rounds'!A:A,Player_2[[#This Row],[Tournament]],'Player 1 Rounds'!C:C,Player_2[[#This Row],[Date]])&gt;0,TRUE(),FALSE())</f>
        <v>1</v>
      </c>
      <c r="K244" t="b">
        <f>IF(COUNTIFS('Player 1 Rounds'!A:A,Player_2[[#This Row],[Tournament]],'Player 1 Rounds'!C:C,Player_2[[#This Row],[Date]],'Player 1 Rounds'!D:D,Player_2[[#This Row],[Division]])&gt;0,TRUE(),FALSE())</f>
        <v>1</v>
      </c>
      <c r="L244" t="str">
        <f>RIGHT(Player_2[[#This Row],[Date]],4)</f>
        <v>2021</v>
      </c>
      <c r="M244" t="str">
        <f>LEFT(Player_2[[#This Row],[Date]],FIND("-",Player_2[[#This Row],[Date]],1)-1)</f>
        <v>3</v>
      </c>
      <c r="N244" t="str">
        <f>MID(Player_2[[#This Row],[Date]],FIND("-",Player_2[[#This Row],[Date]],1)+1,3)</f>
        <v>Sep</v>
      </c>
      <c r="O244" s="5">
        <f>DATEVALUE(Player_2[[#This Row],[Month]]&amp;" "&amp;Player_2[[#This Row],[Day]]&amp;", "&amp;Player_2[[#This Row],[Year]])</f>
        <v>44442</v>
      </c>
      <c r="P244">
        <f>COUNTIFS(A:A,Player_2[[#This Row],[Tournament]],E:E,Player_2[[#This Row],[Round]])</f>
        <v>5</v>
      </c>
      <c r="Q244" t="str">
        <f t="shared" si="3"/>
        <v>2021 DGPT - MVP Open at Maple Hill</v>
      </c>
      <c r="R244">
        <f>SUMIFS('Player 1 Rounds'!F:F,'Player 1 Rounds'!Q:Q,Q244,'Player 1 Rounds'!E:E,E244)</f>
        <v>54</v>
      </c>
      <c r="S244">
        <f>IF(AND(Player_2[[#This Row],[Opponent Score]]&gt;0,Player_2[[#This Row],[Opponent Score]]&gt;Player_2[[#This Row],[Score]],K:K=TRUE())=TRUE(),1,0)</f>
        <v>0</v>
      </c>
    </row>
    <row r="245" spans="1:19" x14ac:dyDescent="0.25">
      <c r="A245" t="s">
        <v>565</v>
      </c>
      <c r="B245" t="s">
        <v>9</v>
      </c>
      <c r="C245" t="s">
        <v>566</v>
      </c>
      <c r="D245" t="s">
        <v>17</v>
      </c>
      <c r="E245">
        <v>1</v>
      </c>
      <c r="F245">
        <v>63</v>
      </c>
      <c r="G245">
        <v>1020</v>
      </c>
      <c r="H245" t="s">
        <v>11</v>
      </c>
      <c r="I245" t="s">
        <v>11</v>
      </c>
      <c r="J245" t="b">
        <f>IF(COUNTIFS('Player 1 Rounds'!A:A,Player_2[[#This Row],[Tournament]],'Player 1 Rounds'!C:C,Player_2[[#This Row],[Date]])&gt;0,TRUE(),FALSE())</f>
        <v>0</v>
      </c>
      <c r="K245" t="b">
        <f>IF(COUNTIFS('Player 1 Rounds'!A:A,Player_2[[#This Row],[Tournament]],'Player 1 Rounds'!C:C,Player_2[[#This Row],[Date]],'Player 1 Rounds'!D:D,Player_2[[#This Row],[Division]])&gt;0,TRUE(),FALSE())</f>
        <v>0</v>
      </c>
      <c r="L245" t="str">
        <f>RIGHT(Player_2[[#This Row],[Date]],4)</f>
        <v>2008</v>
      </c>
      <c r="M245" t="str">
        <f>LEFT(Player_2[[#This Row],[Date]],FIND("-",Player_2[[#This Row],[Date]],1)-1)</f>
        <v>29</v>
      </c>
      <c r="N245" t="str">
        <f>MID(Player_2[[#This Row],[Date]],FIND("-",Player_2[[#This Row],[Date]],1)+1,3)</f>
        <v>Feb</v>
      </c>
      <c r="O245" s="5">
        <f>DATEVALUE(Player_2[[#This Row],[Month]]&amp;" "&amp;Player_2[[#This Row],[Day]]&amp;", "&amp;Player_2[[#This Row],[Year]])</f>
        <v>39507</v>
      </c>
      <c r="P245">
        <f>COUNTIFS(A:A,Player_2[[#This Row],[Tournament]],E:E,Player_2[[#This Row],[Round]])</f>
        <v>1</v>
      </c>
      <c r="Q245" t="str">
        <f t="shared" si="3"/>
        <v>2008 Gentlemen's Club Challenge IX</v>
      </c>
      <c r="R245">
        <f>SUMIFS('Player 1 Rounds'!F:F,'Player 1 Rounds'!Q:Q,Q245,'Player 1 Rounds'!E:E,E245)</f>
        <v>0</v>
      </c>
      <c r="S245">
        <f>IF(AND(Player_2[[#This Row],[Opponent Score]]&gt;0,Player_2[[#This Row],[Opponent Score]]&gt;Player_2[[#This Row],[Score]],K:K=TRUE())=TRUE(),1,0)</f>
        <v>0</v>
      </c>
    </row>
    <row r="246" spans="1:19" x14ac:dyDescent="0.25">
      <c r="A246" t="s">
        <v>570</v>
      </c>
      <c r="B246" t="s">
        <v>58</v>
      </c>
      <c r="C246" t="s">
        <v>571</v>
      </c>
      <c r="D246" t="s">
        <v>17</v>
      </c>
      <c r="E246">
        <v>1</v>
      </c>
      <c r="F246">
        <v>58</v>
      </c>
      <c r="G246">
        <v>1053</v>
      </c>
      <c r="H246" t="s">
        <v>11</v>
      </c>
      <c r="I246" t="s">
        <v>11</v>
      </c>
      <c r="J246" t="b">
        <f>IF(COUNTIFS('Player 1 Rounds'!A:A,Player_2[[#This Row],[Tournament]],'Player 1 Rounds'!C:C,Player_2[[#This Row],[Date]])&gt;0,TRUE(),FALSE())</f>
        <v>1</v>
      </c>
      <c r="K246" t="b">
        <f>IF(COUNTIFS('Player 1 Rounds'!A:A,Player_2[[#This Row],[Tournament]],'Player 1 Rounds'!C:C,Player_2[[#This Row],[Date]],'Player 1 Rounds'!D:D,Player_2[[#This Row],[Division]])&gt;0,TRUE(),FALSE())</f>
        <v>1</v>
      </c>
      <c r="L246" t="str">
        <f>RIGHT(Player_2[[#This Row],[Date]],4)</f>
        <v>2021</v>
      </c>
      <c r="M246" t="str">
        <f>LEFT(Player_2[[#This Row],[Date]],FIND("-",Player_2[[#This Row],[Date]],1)-1)</f>
        <v>13</v>
      </c>
      <c r="N246" t="str">
        <f>MID(Player_2[[#This Row],[Date]],FIND("-",Player_2[[#This Row],[Date]],1)+1,3)</f>
        <v>Aug</v>
      </c>
      <c r="O246" s="5">
        <f>DATEVALUE(Player_2[[#This Row],[Month]]&amp;" "&amp;Player_2[[#This Row],[Day]]&amp;", "&amp;Player_2[[#This Row],[Year]])</f>
        <v>44421</v>
      </c>
      <c r="P246">
        <f>COUNTIFS(A:A,Player_2[[#This Row],[Tournament]],E:E,Player_2[[#This Row],[Round]])</f>
        <v>2</v>
      </c>
      <c r="Q246" t="str">
        <f t="shared" si="3"/>
        <v>2021 DGPT - Idlewild Open presented by Dynamic Discs &amp; The Nati</v>
      </c>
      <c r="R246">
        <f>SUMIFS('Player 1 Rounds'!F:F,'Player 1 Rounds'!Q:Q,Q246,'Player 1 Rounds'!E:E,E246)</f>
        <v>57</v>
      </c>
      <c r="S246">
        <f>IF(AND(Player_2[[#This Row],[Opponent Score]]&gt;0,Player_2[[#This Row],[Opponent Score]]&gt;Player_2[[#This Row],[Score]],K:K=TRUE())=TRUE(),1,0)</f>
        <v>0</v>
      </c>
    </row>
    <row r="247" spans="1:19" x14ac:dyDescent="0.25">
      <c r="A247" t="s">
        <v>208</v>
      </c>
      <c r="B247" t="s">
        <v>12</v>
      </c>
      <c r="C247" t="s">
        <v>567</v>
      </c>
      <c r="D247" t="s">
        <v>17</v>
      </c>
      <c r="E247">
        <v>1</v>
      </c>
      <c r="F247">
        <v>49</v>
      </c>
      <c r="G247">
        <v>1040</v>
      </c>
      <c r="H247" t="s">
        <v>11</v>
      </c>
      <c r="I247" t="s">
        <v>11</v>
      </c>
      <c r="J247" t="b">
        <f>IF(COUNTIFS('Player 1 Rounds'!A:A,Player_2[[#This Row],[Tournament]],'Player 1 Rounds'!C:C,Player_2[[#This Row],[Date]])&gt;0,TRUE(),FALSE())</f>
        <v>0</v>
      </c>
      <c r="K247" t="b">
        <f>IF(COUNTIFS('Player 1 Rounds'!A:A,Player_2[[#This Row],[Tournament]],'Player 1 Rounds'!C:C,Player_2[[#This Row],[Date]],'Player 1 Rounds'!D:D,Player_2[[#This Row],[Division]])&gt;0,TRUE(),FALSE())</f>
        <v>0</v>
      </c>
      <c r="L247" t="str">
        <f>RIGHT(Player_2[[#This Row],[Date]],4)</f>
        <v>2008</v>
      </c>
      <c r="M247" t="str">
        <f>LEFT(Player_2[[#This Row],[Date]],FIND("-",Player_2[[#This Row],[Date]],1)-1)</f>
        <v>26</v>
      </c>
      <c r="N247" t="str">
        <f>MID(Player_2[[#This Row],[Date]],FIND("-",Player_2[[#This Row],[Date]],1)+1,3)</f>
        <v>Jan</v>
      </c>
      <c r="O247" s="5">
        <f>DATEVALUE(Player_2[[#This Row],[Month]]&amp;" "&amp;Player_2[[#This Row],[Day]]&amp;", "&amp;Player_2[[#This Row],[Year]])</f>
        <v>39473</v>
      </c>
      <c r="P247">
        <f>COUNTIFS(A:A,Player_2[[#This Row],[Tournament]],E:E,Player_2[[#This Row],[Round]])</f>
        <v>4</v>
      </c>
      <c r="Q247" t="str">
        <f t="shared" si="3"/>
        <v>2008 Ice Bowl in Paradise</v>
      </c>
      <c r="R247">
        <f>SUMIFS('Player 1 Rounds'!F:F,'Player 1 Rounds'!Q:Q,Q247,'Player 1 Rounds'!E:E,E247)</f>
        <v>0</v>
      </c>
      <c r="S247">
        <f>IF(AND(Player_2[[#This Row],[Opponent Score]]&gt;0,Player_2[[#This Row],[Opponent Score]]&gt;Player_2[[#This Row],[Score]],K:K=TRUE())=TRUE(),1,0)</f>
        <v>0</v>
      </c>
    </row>
    <row r="248" spans="1:19" x14ac:dyDescent="0.25">
      <c r="A248" t="s">
        <v>568</v>
      </c>
      <c r="B248" t="s">
        <v>14</v>
      </c>
      <c r="C248" t="s">
        <v>569</v>
      </c>
      <c r="D248" t="s">
        <v>17</v>
      </c>
      <c r="E248">
        <v>1</v>
      </c>
      <c r="F248">
        <v>60</v>
      </c>
      <c r="G248">
        <v>990</v>
      </c>
      <c r="H248" t="s">
        <v>11</v>
      </c>
      <c r="I248" t="s">
        <v>11</v>
      </c>
      <c r="J248" t="b">
        <f>IF(COUNTIFS('Player 1 Rounds'!A:A,Player_2[[#This Row],[Tournament]],'Player 1 Rounds'!C:C,Player_2[[#This Row],[Date]])&gt;0,TRUE(),FALSE())</f>
        <v>0</v>
      </c>
      <c r="K248" t="b">
        <f>IF(COUNTIFS('Player 1 Rounds'!A:A,Player_2[[#This Row],[Tournament]],'Player 1 Rounds'!C:C,Player_2[[#This Row],[Date]],'Player 1 Rounds'!D:D,Player_2[[#This Row],[Division]])&gt;0,TRUE(),FALSE())</f>
        <v>0</v>
      </c>
      <c r="L248" t="str">
        <f>RIGHT(Player_2[[#This Row],[Date]],4)</f>
        <v>2008</v>
      </c>
      <c r="M248" t="str">
        <f>LEFT(Player_2[[#This Row],[Date]],FIND("-",Player_2[[#This Row],[Date]],1)-1)</f>
        <v>16</v>
      </c>
      <c r="N248" t="str">
        <f>MID(Player_2[[#This Row],[Date]],FIND("-",Player_2[[#This Row],[Date]],1)+1,3)</f>
        <v>Feb</v>
      </c>
      <c r="O248" s="5">
        <f>DATEVALUE(Player_2[[#This Row],[Month]]&amp;" "&amp;Player_2[[#This Row],[Day]]&amp;", "&amp;Player_2[[#This Row],[Year]])</f>
        <v>39494</v>
      </c>
      <c r="P248">
        <f>COUNTIFS(A:A,Player_2[[#This Row],[Tournament]],E:E,Player_2[[#This Row],[Round]])</f>
        <v>1</v>
      </c>
      <c r="Q248" t="str">
        <f t="shared" si="3"/>
        <v>2008 30th Wintertime Open</v>
      </c>
      <c r="R248">
        <f>SUMIFS('Player 1 Rounds'!F:F,'Player 1 Rounds'!Q:Q,Q248,'Player 1 Rounds'!E:E,E248)</f>
        <v>0</v>
      </c>
      <c r="S248">
        <f>IF(AND(Player_2[[#This Row],[Opponent Score]]&gt;0,Player_2[[#This Row],[Opponent Score]]&gt;Player_2[[#This Row],[Score]],K:K=TRUE())=TRUE(),1,0)</f>
        <v>0</v>
      </c>
    </row>
    <row r="249" spans="1:19" x14ac:dyDescent="0.25">
      <c r="A249" t="s">
        <v>562</v>
      </c>
      <c r="B249" t="s">
        <v>58</v>
      </c>
      <c r="C249" t="s">
        <v>563</v>
      </c>
      <c r="D249" t="s">
        <v>17</v>
      </c>
      <c r="E249">
        <v>1</v>
      </c>
      <c r="F249">
        <v>53</v>
      </c>
      <c r="G249">
        <v>1048</v>
      </c>
      <c r="H249" t="s">
        <v>11</v>
      </c>
      <c r="I249" t="s">
        <v>11</v>
      </c>
      <c r="J249" t="b">
        <f>IF(COUNTIFS('Player 1 Rounds'!A:A,Player_2[[#This Row],[Tournament]],'Player 1 Rounds'!C:C,Player_2[[#This Row],[Date]])&gt;0,TRUE(),FALSE())</f>
        <v>1</v>
      </c>
      <c r="K249" t="b">
        <f>IF(COUNTIFS('Player 1 Rounds'!A:A,Player_2[[#This Row],[Tournament]],'Player 1 Rounds'!C:C,Player_2[[#This Row],[Date]],'Player 1 Rounds'!D:D,Player_2[[#This Row],[Division]])&gt;0,TRUE(),FALSE())</f>
        <v>1</v>
      </c>
      <c r="L249" t="str">
        <f>RIGHT(Player_2[[#This Row],[Date]],4)</f>
        <v>2021</v>
      </c>
      <c r="M249" t="str">
        <f>LEFT(Player_2[[#This Row],[Date]],FIND("-",Player_2[[#This Row],[Date]],1)-1)</f>
        <v>9</v>
      </c>
      <c r="N249" t="str">
        <f>MID(Player_2[[#This Row],[Date]],FIND("-",Player_2[[#This Row],[Date]],1)+1,3)</f>
        <v>Sep</v>
      </c>
      <c r="O249" s="5">
        <f>DATEVALUE(Player_2[[#This Row],[Month]]&amp;" "&amp;Player_2[[#This Row],[Day]]&amp;", "&amp;Player_2[[#This Row],[Year]])</f>
        <v>44448</v>
      </c>
      <c r="P249">
        <f>COUNTIFS(A:A,Player_2[[#This Row],[Tournament]],E:E,Player_2[[#This Row],[Round]])</f>
        <v>1</v>
      </c>
      <c r="Q249" t="str">
        <f t="shared" si="3"/>
        <v>2021 DGPT - Discraft's Green Mountain Championship presented by Upper Park Disc Golf</v>
      </c>
      <c r="R249">
        <f>SUMIFS('Player 1 Rounds'!F:F,'Player 1 Rounds'!Q:Q,Q249,'Player 1 Rounds'!E:E,E249)</f>
        <v>53</v>
      </c>
      <c r="S249">
        <f>IF(AND(Player_2[[#This Row],[Opponent Score]]&gt;0,Player_2[[#This Row],[Opponent Score]]&gt;Player_2[[#This Row],[Score]],K:K=TRUE())=TRUE(),1,0)</f>
        <v>0</v>
      </c>
    </row>
    <row r="250" spans="1:19" x14ac:dyDescent="0.25">
      <c r="A250" t="s">
        <v>85</v>
      </c>
      <c r="B250" t="s">
        <v>58</v>
      </c>
      <c r="C250" t="s">
        <v>146</v>
      </c>
      <c r="D250" t="s">
        <v>17</v>
      </c>
      <c r="E250">
        <v>1</v>
      </c>
      <c r="F250">
        <v>51</v>
      </c>
      <c r="G250">
        <v>1056</v>
      </c>
      <c r="H250" t="s">
        <v>11</v>
      </c>
      <c r="I250" t="s">
        <v>11</v>
      </c>
      <c r="J250" t="b">
        <f>IF(COUNTIFS('Player 1 Rounds'!A:A,Player_2[[#This Row],[Tournament]],'Player 1 Rounds'!C:C,Player_2[[#This Row],[Date]])&gt;0,TRUE(),FALSE())</f>
        <v>0</v>
      </c>
      <c r="K250" t="b">
        <f>IF(COUNTIFS('Player 1 Rounds'!A:A,Player_2[[#This Row],[Tournament]],'Player 1 Rounds'!C:C,Player_2[[#This Row],[Date]],'Player 1 Rounds'!D:D,Player_2[[#This Row],[Division]])&gt;0,TRUE(),FALSE())</f>
        <v>0</v>
      </c>
      <c r="L250" t="str">
        <f>RIGHT(Player_2[[#This Row],[Date]],4)</f>
        <v>2008</v>
      </c>
      <c r="M250" t="str">
        <f>LEFT(Player_2[[#This Row],[Date]],FIND("-",Player_2[[#This Row],[Date]],1)-1)</f>
        <v>6</v>
      </c>
      <c r="N250" t="str">
        <f>MID(Player_2[[#This Row],[Date]],FIND("-",Player_2[[#This Row],[Date]],1)+1,3)</f>
        <v>Mar</v>
      </c>
      <c r="O250" s="5">
        <f>DATEVALUE(Player_2[[#This Row],[Month]]&amp;" "&amp;Player_2[[#This Row],[Day]]&amp;", "&amp;Player_2[[#This Row],[Year]])</f>
        <v>39513</v>
      </c>
      <c r="P250">
        <f>COUNTIFS(A:A,Player_2[[#This Row],[Tournament]],E:E,Player_2[[#This Row],[Round]])</f>
        <v>2</v>
      </c>
      <c r="Q250" t="str">
        <f t="shared" si="3"/>
        <v>2008 The Memorial presented by Discraft</v>
      </c>
      <c r="R250">
        <f>SUMIFS('Player 1 Rounds'!F:F,'Player 1 Rounds'!Q:Q,Q250,'Player 1 Rounds'!E:E,E250)</f>
        <v>0</v>
      </c>
      <c r="S250">
        <f>IF(AND(Player_2[[#This Row],[Opponent Score]]&gt;0,Player_2[[#This Row],[Opponent Score]]&gt;Player_2[[#This Row],[Score]],K:K=TRUE())=TRUE(),1,0)</f>
        <v>0</v>
      </c>
    </row>
    <row r="251" spans="1:19" x14ac:dyDescent="0.25">
      <c r="A251" t="s">
        <v>276</v>
      </c>
      <c r="B251" t="s">
        <v>12</v>
      </c>
      <c r="C251" t="s">
        <v>574</v>
      </c>
      <c r="D251" t="s">
        <v>17</v>
      </c>
      <c r="E251">
        <v>1</v>
      </c>
      <c r="F251">
        <v>52</v>
      </c>
      <c r="G251">
        <v>998</v>
      </c>
      <c r="H251" t="s">
        <v>11</v>
      </c>
      <c r="I251" t="s">
        <v>11</v>
      </c>
      <c r="J251" t="b">
        <f>IF(COUNTIFS('Player 1 Rounds'!A:A,Player_2[[#This Row],[Tournament]],'Player 1 Rounds'!C:C,Player_2[[#This Row],[Date]])&gt;0,TRUE(),FALSE())</f>
        <v>0</v>
      </c>
      <c r="K251" t="b">
        <f>IF(COUNTIFS('Player 1 Rounds'!A:A,Player_2[[#This Row],[Tournament]],'Player 1 Rounds'!C:C,Player_2[[#This Row],[Date]],'Player 1 Rounds'!D:D,Player_2[[#This Row],[Division]])&gt;0,TRUE(),FALSE())</f>
        <v>0</v>
      </c>
      <c r="L251" t="str">
        <f>RIGHT(Player_2[[#This Row],[Date]],4)</f>
        <v>2008</v>
      </c>
      <c r="M251" t="str">
        <f>LEFT(Player_2[[#This Row],[Date]],FIND("-",Player_2[[#This Row],[Date]],1)-1)</f>
        <v>22</v>
      </c>
      <c r="N251" t="str">
        <f>MID(Player_2[[#This Row],[Date]],FIND("-",Player_2[[#This Row],[Date]],1)+1,3)</f>
        <v>Mar</v>
      </c>
      <c r="O251" s="5">
        <f>DATEVALUE(Player_2[[#This Row],[Month]]&amp;" "&amp;Player_2[[#This Row],[Day]]&amp;", "&amp;Player_2[[#This Row],[Year]])</f>
        <v>39529</v>
      </c>
      <c r="P251">
        <f>COUNTIFS(A:A,Player_2[[#This Row],[Tournament]],E:E,Player_2[[#This Row],[Round]])</f>
        <v>4</v>
      </c>
      <c r="Q251" t="str">
        <f t="shared" si="3"/>
        <v>2008 Sylmar Open</v>
      </c>
      <c r="R251">
        <f>SUMIFS('Player 1 Rounds'!F:F,'Player 1 Rounds'!Q:Q,Q251,'Player 1 Rounds'!E:E,E251)</f>
        <v>0</v>
      </c>
      <c r="S251">
        <f>IF(AND(Player_2[[#This Row],[Opponent Score]]&gt;0,Player_2[[#This Row],[Opponent Score]]&gt;Player_2[[#This Row],[Score]],K:K=TRUE())=TRUE(),1,0)</f>
        <v>0</v>
      </c>
    </row>
    <row r="252" spans="1:19" x14ac:dyDescent="0.25">
      <c r="A252" t="s">
        <v>545</v>
      </c>
      <c r="B252" t="s">
        <v>58</v>
      </c>
      <c r="C252" t="s">
        <v>15</v>
      </c>
      <c r="D252" t="s">
        <v>17</v>
      </c>
      <c r="E252">
        <v>1</v>
      </c>
      <c r="F252">
        <v>56</v>
      </c>
      <c r="G252">
        <v>1047</v>
      </c>
      <c r="H252" t="s">
        <v>11</v>
      </c>
      <c r="I252" t="s">
        <v>11</v>
      </c>
      <c r="J252" t="b">
        <f>IF(COUNTIFS('Player 1 Rounds'!A:A,Player_2[[#This Row],[Tournament]],'Player 1 Rounds'!C:C,Player_2[[#This Row],[Date]])&gt;0,TRUE(),FALSE())</f>
        <v>1</v>
      </c>
      <c r="K252" t="b">
        <f>IF(COUNTIFS('Player 1 Rounds'!A:A,Player_2[[#This Row],[Tournament]],'Player 1 Rounds'!C:C,Player_2[[#This Row],[Date]],'Player 1 Rounds'!D:D,Player_2[[#This Row],[Division]])&gt;0,TRUE(),FALSE())</f>
        <v>1</v>
      </c>
      <c r="L252" t="str">
        <f>RIGHT(Player_2[[#This Row],[Date]],4)</f>
        <v>2021</v>
      </c>
      <c r="M252" t="str">
        <f>LEFT(Player_2[[#This Row],[Date]],FIND("-",Player_2[[#This Row],[Date]],1)-1)</f>
        <v>23</v>
      </c>
      <c r="N252" t="str">
        <f>MID(Player_2[[#This Row],[Date]],FIND("-",Player_2[[#This Row],[Date]],1)+1,3)</f>
        <v>Jul</v>
      </c>
      <c r="O252" s="5">
        <f>DATEVALUE(Player_2[[#This Row],[Month]]&amp;" "&amp;Player_2[[#This Row],[Day]]&amp;", "&amp;Player_2[[#This Row],[Year]])</f>
        <v>44400</v>
      </c>
      <c r="P252">
        <f>COUNTIFS(A:A,Player_2[[#This Row],[Tournament]],E:E,Player_2[[#This Row],[Round]])</f>
        <v>2</v>
      </c>
      <c r="Q252" t="str">
        <f t="shared" si="3"/>
        <v>2021 DGPT - Discraft's Great Lakes Open</v>
      </c>
      <c r="R252">
        <f>SUMIFS('Player 1 Rounds'!F:F,'Player 1 Rounds'!Q:Q,Q252,'Player 1 Rounds'!E:E,E252)</f>
        <v>55</v>
      </c>
      <c r="S252">
        <f>IF(AND(Player_2[[#This Row],[Opponent Score]]&gt;0,Player_2[[#This Row],[Opponent Score]]&gt;Player_2[[#This Row],[Score]],K:K=TRUE())=TRUE(),1,0)</f>
        <v>0</v>
      </c>
    </row>
    <row r="253" spans="1:19" x14ac:dyDescent="0.25">
      <c r="A253" t="s">
        <v>575</v>
      </c>
      <c r="B253" t="s">
        <v>14</v>
      </c>
      <c r="C253" t="s">
        <v>115</v>
      </c>
      <c r="D253" t="s">
        <v>17</v>
      </c>
      <c r="E253">
        <v>1</v>
      </c>
      <c r="F253">
        <v>48</v>
      </c>
      <c r="G253">
        <v>1025</v>
      </c>
      <c r="H253" t="s">
        <v>11</v>
      </c>
      <c r="I253" t="s">
        <v>11</v>
      </c>
      <c r="J253" t="b">
        <f>IF(COUNTIFS('Player 1 Rounds'!A:A,Player_2[[#This Row],[Tournament]],'Player 1 Rounds'!C:C,Player_2[[#This Row],[Date]])&gt;0,TRUE(),FALSE())</f>
        <v>0</v>
      </c>
      <c r="K253" t="b">
        <f>IF(COUNTIFS('Player 1 Rounds'!A:A,Player_2[[#This Row],[Tournament]],'Player 1 Rounds'!C:C,Player_2[[#This Row],[Date]],'Player 1 Rounds'!D:D,Player_2[[#This Row],[Division]])&gt;0,TRUE(),FALSE())</f>
        <v>0</v>
      </c>
      <c r="L253" t="str">
        <f>RIGHT(Player_2[[#This Row],[Date]],4)</f>
        <v>2008</v>
      </c>
      <c r="M253" t="str">
        <f>LEFT(Player_2[[#This Row],[Date]],FIND("-",Player_2[[#This Row],[Date]],1)-1)</f>
        <v>12</v>
      </c>
      <c r="N253" t="str">
        <f>MID(Player_2[[#This Row],[Date]],FIND("-",Player_2[[#This Row],[Date]],1)+1,3)</f>
        <v>Apr</v>
      </c>
      <c r="O253" s="5">
        <f>DATEVALUE(Player_2[[#This Row],[Month]]&amp;" "&amp;Player_2[[#This Row],[Day]]&amp;", "&amp;Player_2[[#This Row],[Year]])</f>
        <v>39550</v>
      </c>
      <c r="P253">
        <f>COUNTIFS(A:A,Player_2[[#This Row],[Tournament]],E:E,Player_2[[#This Row],[Round]])</f>
        <v>1</v>
      </c>
      <c r="Q253" t="str">
        <f t="shared" si="3"/>
        <v>2008 Higher Flyers Memorial</v>
      </c>
      <c r="R253">
        <f>SUMIFS('Player 1 Rounds'!F:F,'Player 1 Rounds'!Q:Q,Q253,'Player 1 Rounds'!E:E,E253)</f>
        <v>0</v>
      </c>
      <c r="S253">
        <f>IF(AND(Player_2[[#This Row],[Opponent Score]]&gt;0,Player_2[[#This Row],[Opponent Score]]&gt;Player_2[[#This Row],[Score]],K:K=TRUE())=TRUE(),1,0)</f>
        <v>0</v>
      </c>
    </row>
    <row r="254" spans="1:19" x14ac:dyDescent="0.25">
      <c r="A254" t="s">
        <v>576</v>
      </c>
      <c r="B254" t="s">
        <v>58</v>
      </c>
      <c r="C254" t="s">
        <v>577</v>
      </c>
      <c r="D254" t="s">
        <v>17</v>
      </c>
      <c r="E254">
        <v>1</v>
      </c>
      <c r="F254">
        <v>53</v>
      </c>
      <c r="G254">
        <v>1077</v>
      </c>
      <c r="H254" t="s">
        <v>11</v>
      </c>
      <c r="I254" t="s">
        <v>11</v>
      </c>
      <c r="J254" t="b">
        <f>IF(COUNTIFS('Player 1 Rounds'!A:A,Player_2[[#This Row],[Tournament]],'Player 1 Rounds'!C:C,Player_2[[#This Row],[Date]])&gt;0,TRUE(),FALSE())</f>
        <v>1</v>
      </c>
      <c r="K254" t="b">
        <f>IF(COUNTIFS('Player 1 Rounds'!A:A,Player_2[[#This Row],[Tournament]],'Player 1 Rounds'!C:C,Player_2[[#This Row],[Date]],'Player 1 Rounds'!D:D,Player_2[[#This Row],[Division]])&gt;0,TRUE(),FALSE())</f>
        <v>1</v>
      </c>
      <c r="L254" t="str">
        <f>RIGHT(Player_2[[#This Row],[Date]],4)</f>
        <v>2021</v>
      </c>
      <c r="M254" t="str">
        <f>LEFT(Player_2[[#This Row],[Date]],FIND("-",Player_2[[#This Row],[Date]],1)-1)</f>
        <v>5</v>
      </c>
      <c r="N254" t="str">
        <f>MID(Player_2[[#This Row],[Date]],FIND("-",Player_2[[#This Row],[Date]],1)+1,3)</f>
        <v>Aug</v>
      </c>
      <c r="O254" s="5">
        <f>DATEVALUE(Player_2[[#This Row],[Month]]&amp;" "&amp;Player_2[[#This Row],[Day]]&amp;", "&amp;Player_2[[#This Row],[Year]])</f>
        <v>44413</v>
      </c>
      <c r="P254">
        <f>COUNTIFS(A:A,Player_2[[#This Row],[Tournament]],E:E,Player_2[[#This Row],[Round]])</f>
        <v>1</v>
      </c>
      <c r="Q254" t="str">
        <f t="shared" si="3"/>
        <v>2021 DGPT - Discraft Ledgestone Insurance Open presented by GRIPeq</v>
      </c>
      <c r="R254">
        <f>SUMIFS('Player 1 Rounds'!F:F,'Player 1 Rounds'!Q:Q,Q254,'Player 1 Rounds'!E:E,E254)</f>
        <v>52</v>
      </c>
      <c r="S254">
        <f>IF(AND(Player_2[[#This Row],[Opponent Score]]&gt;0,Player_2[[#This Row],[Opponent Score]]&gt;Player_2[[#This Row],[Score]],K:K=TRUE())=TRUE(),1,0)</f>
        <v>0</v>
      </c>
    </row>
    <row r="255" spans="1:19" x14ac:dyDescent="0.25">
      <c r="A255" t="s">
        <v>578</v>
      </c>
      <c r="B255" t="s">
        <v>14</v>
      </c>
      <c r="C255" t="s">
        <v>145</v>
      </c>
      <c r="D255" t="s">
        <v>17</v>
      </c>
      <c r="E255">
        <v>1</v>
      </c>
      <c r="F255">
        <v>59</v>
      </c>
      <c r="G255">
        <v>1007</v>
      </c>
      <c r="H255" t="s">
        <v>11</v>
      </c>
      <c r="I255" t="s">
        <v>11</v>
      </c>
      <c r="J255" t="b">
        <f>IF(COUNTIFS('Player 1 Rounds'!A:A,Player_2[[#This Row],[Tournament]],'Player 1 Rounds'!C:C,Player_2[[#This Row],[Date]])&gt;0,TRUE(),FALSE())</f>
        <v>0</v>
      </c>
      <c r="K255" t="b">
        <f>IF(COUNTIFS('Player 1 Rounds'!A:A,Player_2[[#This Row],[Tournament]],'Player 1 Rounds'!C:C,Player_2[[#This Row],[Date]],'Player 1 Rounds'!D:D,Player_2[[#This Row],[Division]])&gt;0,TRUE(),FALSE())</f>
        <v>0</v>
      </c>
      <c r="L255" t="str">
        <f>RIGHT(Player_2[[#This Row],[Date]],4)</f>
        <v>2008</v>
      </c>
      <c r="M255" t="str">
        <f>LEFT(Player_2[[#This Row],[Date]],FIND("-",Player_2[[#This Row],[Date]],1)-1)</f>
        <v>15</v>
      </c>
      <c r="N255" t="str">
        <f>MID(Player_2[[#This Row],[Date]],FIND("-",Player_2[[#This Row],[Date]],1)+1,3)</f>
        <v>Mar</v>
      </c>
      <c r="O255" s="5">
        <f>DATEVALUE(Player_2[[#This Row],[Month]]&amp;" "&amp;Player_2[[#This Row],[Day]]&amp;", "&amp;Player_2[[#This Row],[Year]])</f>
        <v>39522</v>
      </c>
      <c r="P255">
        <f>COUNTIFS(A:A,Player_2[[#This Row],[Tournament]],E:E,Player_2[[#This Row],[Round]])</f>
        <v>1</v>
      </c>
      <c r="Q255" t="str">
        <f t="shared" si="3"/>
        <v>2008 Plastic Pilots El Dorado Open 12</v>
      </c>
      <c r="R255">
        <f>SUMIFS('Player 1 Rounds'!F:F,'Player 1 Rounds'!Q:Q,Q255,'Player 1 Rounds'!E:E,E255)</f>
        <v>0</v>
      </c>
      <c r="S255">
        <f>IF(AND(Player_2[[#This Row],[Opponent Score]]&gt;0,Player_2[[#This Row],[Opponent Score]]&gt;Player_2[[#This Row],[Score]],K:K=TRUE())=TRUE(),1,0)</f>
        <v>0</v>
      </c>
    </row>
    <row r="256" spans="1:19" x14ac:dyDescent="0.25">
      <c r="A256" t="s">
        <v>572</v>
      </c>
      <c r="B256" t="s">
        <v>58</v>
      </c>
      <c r="C256" t="s">
        <v>573</v>
      </c>
      <c r="D256" t="s">
        <v>17</v>
      </c>
      <c r="E256">
        <v>1</v>
      </c>
      <c r="F256">
        <v>53</v>
      </c>
      <c r="G256">
        <v>1067</v>
      </c>
      <c r="H256" t="s">
        <v>11</v>
      </c>
      <c r="I256" t="s">
        <v>11</v>
      </c>
      <c r="J256" t="b">
        <f>IF(COUNTIFS('Player 1 Rounds'!A:A,Player_2[[#This Row],[Tournament]],'Player 1 Rounds'!C:C,Player_2[[#This Row],[Date]])&gt;0,TRUE(),FALSE())</f>
        <v>1</v>
      </c>
      <c r="K256" t="b">
        <f>IF(COUNTIFS('Player 1 Rounds'!A:A,Player_2[[#This Row],[Tournament]],'Player 1 Rounds'!C:C,Player_2[[#This Row],[Date]],'Player 1 Rounds'!D:D,Player_2[[#This Row],[Division]])&gt;0,TRUE(),FALSE())</f>
        <v>1</v>
      </c>
      <c r="L256" t="str">
        <f>RIGHT(Player_2[[#This Row],[Date]],4)</f>
        <v>2021</v>
      </c>
      <c r="M256" t="str">
        <f>LEFT(Player_2[[#This Row],[Date]],FIND("-",Player_2[[#This Row],[Date]],1)-1)</f>
        <v>30</v>
      </c>
      <c r="N256" t="str">
        <f>MID(Player_2[[#This Row],[Date]],FIND("-",Player_2[[#This Row],[Date]],1)+1,3)</f>
        <v>Jul</v>
      </c>
      <c r="O256" s="5">
        <f>DATEVALUE(Player_2[[#This Row],[Month]]&amp;" "&amp;Player_2[[#This Row],[Day]]&amp;", "&amp;Player_2[[#This Row],[Year]])</f>
        <v>44407</v>
      </c>
      <c r="P256">
        <f>COUNTIFS(A:A,Player_2[[#This Row],[Tournament]],E:E,Player_2[[#This Row],[Round]])</f>
        <v>2</v>
      </c>
      <c r="Q256" t="str">
        <f t="shared" si="3"/>
        <v>2021 DGPT - The Preserve Championship designed by Leiviska Disc Golf</v>
      </c>
      <c r="R256">
        <f>SUMIFS('Player 1 Rounds'!F:F,'Player 1 Rounds'!Q:Q,Q256,'Player 1 Rounds'!E:E,E256)</f>
        <v>50</v>
      </c>
      <c r="S256">
        <f>IF(AND(Player_2[[#This Row],[Opponent Score]]&gt;0,Player_2[[#This Row],[Opponent Score]]&gt;Player_2[[#This Row],[Score]],K:K=TRUE())=TRUE(),1,0)</f>
        <v>0</v>
      </c>
    </row>
    <row r="257" spans="1:19" x14ac:dyDescent="0.25">
      <c r="A257" t="s">
        <v>579</v>
      </c>
      <c r="B257" t="s">
        <v>58</v>
      </c>
      <c r="C257" t="s">
        <v>580</v>
      </c>
      <c r="D257" t="s">
        <v>17</v>
      </c>
      <c r="E257">
        <v>1</v>
      </c>
      <c r="F257">
        <v>48</v>
      </c>
      <c r="G257">
        <v>1071</v>
      </c>
      <c r="H257" t="s">
        <v>11</v>
      </c>
      <c r="I257" t="s">
        <v>11</v>
      </c>
      <c r="J257" t="b">
        <f>IF(COUNTIFS('Player 1 Rounds'!A:A,Player_2[[#This Row],[Tournament]],'Player 1 Rounds'!C:C,Player_2[[#This Row],[Date]])&gt;0,TRUE(),FALSE())</f>
        <v>1</v>
      </c>
      <c r="K257" t="b">
        <f>IF(COUNTIFS('Player 1 Rounds'!A:A,Player_2[[#This Row],[Tournament]],'Player 1 Rounds'!C:C,Player_2[[#This Row],[Date]],'Player 1 Rounds'!D:D,Player_2[[#This Row],[Division]])&gt;0,TRUE(),FALSE())</f>
        <v>1</v>
      </c>
      <c r="L257" t="str">
        <f>RIGHT(Player_2[[#This Row],[Date]],4)</f>
        <v>2021</v>
      </c>
      <c r="M257" t="str">
        <f>LEFT(Player_2[[#This Row],[Date]],FIND("-",Player_2[[#This Row],[Date]],1)-1)</f>
        <v>25</v>
      </c>
      <c r="N257" t="str">
        <f>MID(Player_2[[#This Row],[Date]],FIND("-",Player_2[[#This Row],[Date]],1)+1,3)</f>
        <v>Feb</v>
      </c>
      <c r="O257" s="5">
        <f>DATEVALUE(Player_2[[#This Row],[Month]]&amp;" "&amp;Player_2[[#This Row],[Day]]&amp;", "&amp;Player_2[[#This Row],[Year]])</f>
        <v>44252</v>
      </c>
      <c r="P257">
        <f>COUNTIFS(A:A,Player_2[[#This Row],[Tournament]],E:E,Player_2[[#This Row],[Round]])</f>
        <v>1</v>
      </c>
      <c r="Q257" t="str">
        <f t="shared" si="3"/>
        <v>2021 DGPT - Las Vegas Challenge presented by Innova</v>
      </c>
      <c r="R257">
        <f>SUMIFS('Player 1 Rounds'!F:F,'Player 1 Rounds'!Q:Q,Q257,'Player 1 Rounds'!E:E,E257)</f>
        <v>49</v>
      </c>
      <c r="S257">
        <f>IF(AND(Player_2[[#This Row],[Opponent Score]]&gt;0,Player_2[[#This Row],[Opponent Score]]&gt;Player_2[[#This Row],[Score]],K:K=TRUE())=TRUE(),1,0)</f>
        <v>1</v>
      </c>
    </row>
    <row r="258" spans="1:19" x14ac:dyDescent="0.25">
      <c r="A258" t="s">
        <v>581</v>
      </c>
      <c r="B258" t="s">
        <v>582</v>
      </c>
      <c r="C258" t="s">
        <v>583</v>
      </c>
      <c r="D258" t="s">
        <v>17</v>
      </c>
      <c r="E258">
        <v>1</v>
      </c>
      <c r="F258">
        <v>43</v>
      </c>
      <c r="G258">
        <v>1029</v>
      </c>
      <c r="H258" t="s">
        <v>11</v>
      </c>
      <c r="I258" t="s">
        <v>11</v>
      </c>
      <c r="J258" t="b">
        <f>IF(COUNTIFS('Player 1 Rounds'!A:A,Player_2[[#This Row],[Tournament]],'Player 1 Rounds'!C:C,Player_2[[#This Row],[Date]])&gt;0,TRUE(),FALSE())</f>
        <v>0</v>
      </c>
      <c r="K258" t="b">
        <f>IF(COUNTIFS('Player 1 Rounds'!A:A,Player_2[[#This Row],[Tournament]],'Player 1 Rounds'!C:C,Player_2[[#This Row],[Date]],'Player 1 Rounds'!D:D,Player_2[[#This Row],[Division]])&gt;0,TRUE(),FALSE())</f>
        <v>0</v>
      </c>
      <c r="L258" t="str">
        <f>RIGHT(Player_2[[#This Row],[Date]],4)</f>
        <v>2021</v>
      </c>
      <c r="M258" t="str">
        <f>LEFT(Player_2[[#This Row],[Date]],FIND("-",Player_2[[#This Row],[Date]],1)-1)</f>
        <v>3</v>
      </c>
      <c r="N258" t="str">
        <f>MID(Player_2[[#This Row],[Date]],FIND("-",Player_2[[#This Row],[Date]],1)+1,3)</f>
        <v>Dec</v>
      </c>
      <c r="O258" s="5">
        <f>DATEVALUE(Player_2[[#This Row],[Month]]&amp;" "&amp;Player_2[[#This Row],[Day]]&amp;", "&amp;Player_2[[#This Row],[Year]])</f>
        <v>44533</v>
      </c>
      <c r="P258">
        <f>COUNTIFS(A:A,Player_2[[#This Row],[Tournament]],E:E,Player_2[[#This Row],[Round]])</f>
        <v>1</v>
      </c>
      <c r="Q258" t="str">
        <f t="shared" ref="Q258:Q321" si="4">IF(ISERROR(FIND(L258,A258,1))=TRUE(),L258&amp;" "&amp;A258,A258)</f>
        <v>2021 WCDG's 2020 Winter 1 Sanctioned Series at Huntington Beach DGC</v>
      </c>
      <c r="R258">
        <f>SUMIFS('Player 1 Rounds'!F:F,'Player 1 Rounds'!Q:Q,Q258,'Player 1 Rounds'!E:E,E258)</f>
        <v>0</v>
      </c>
      <c r="S258">
        <f>IF(AND(Player_2[[#This Row],[Opponent Score]]&gt;0,Player_2[[#This Row],[Opponent Score]]&gt;Player_2[[#This Row],[Score]],K:K=TRUE())=TRUE(),1,0)</f>
        <v>0</v>
      </c>
    </row>
    <row r="259" spans="1:19" x14ac:dyDescent="0.25">
      <c r="A259" t="s">
        <v>584</v>
      </c>
      <c r="B259" t="s">
        <v>14</v>
      </c>
      <c r="C259" t="s">
        <v>585</v>
      </c>
      <c r="D259" t="s">
        <v>17</v>
      </c>
      <c r="E259">
        <v>1</v>
      </c>
      <c r="F259">
        <v>51</v>
      </c>
      <c r="G259">
        <v>1019</v>
      </c>
      <c r="H259" t="s">
        <v>11</v>
      </c>
      <c r="I259" t="s">
        <v>11</v>
      </c>
      <c r="J259" t="b">
        <f>IF(COUNTIFS('Player 1 Rounds'!A:A,Player_2[[#This Row],[Tournament]],'Player 1 Rounds'!C:C,Player_2[[#This Row],[Date]])&gt;0,TRUE(),FALSE())</f>
        <v>0</v>
      </c>
      <c r="K259" t="b">
        <f>IF(COUNTIFS('Player 1 Rounds'!A:A,Player_2[[#This Row],[Tournament]],'Player 1 Rounds'!C:C,Player_2[[#This Row],[Date]],'Player 1 Rounds'!D:D,Player_2[[#This Row],[Division]])&gt;0,TRUE(),FALSE())</f>
        <v>0</v>
      </c>
      <c r="L259" t="str">
        <f>RIGHT(Player_2[[#This Row],[Date]],4)</f>
        <v>2020</v>
      </c>
      <c r="M259" t="str">
        <f>LEFT(Player_2[[#This Row],[Date]],FIND("-",Player_2[[#This Row],[Date]],1)-1)</f>
        <v>7</v>
      </c>
      <c r="N259" t="str">
        <f>MID(Player_2[[#This Row],[Date]],FIND("-",Player_2[[#This Row],[Date]],1)+1,3)</f>
        <v>Nov</v>
      </c>
      <c r="O259" s="5">
        <f>DATEVALUE(Player_2[[#This Row],[Month]]&amp;" "&amp;Player_2[[#This Row],[Day]]&amp;", "&amp;Player_2[[#This Row],[Year]])</f>
        <v>44142</v>
      </c>
      <c r="P259">
        <f>COUNTIFS(A:A,Player_2[[#This Row],[Tournament]],E:E,Player_2[[#This Row],[Round]])</f>
        <v>1</v>
      </c>
      <c r="Q259" t="str">
        <f t="shared" si="4"/>
        <v>2020 23rd Annual Colonial Fall Colors</v>
      </c>
      <c r="R259">
        <f>SUMIFS('Player 1 Rounds'!F:F,'Player 1 Rounds'!Q:Q,Q259,'Player 1 Rounds'!E:E,E259)</f>
        <v>0</v>
      </c>
      <c r="S259">
        <f>IF(AND(Player_2[[#This Row],[Opponent Score]]&gt;0,Player_2[[#This Row],[Opponent Score]]&gt;Player_2[[#This Row],[Score]],K:K=TRUE())=TRUE(),1,0)</f>
        <v>0</v>
      </c>
    </row>
    <row r="260" spans="1:19" x14ac:dyDescent="0.25">
      <c r="A260" t="s">
        <v>615</v>
      </c>
      <c r="B260" t="s">
        <v>9</v>
      </c>
      <c r="C260" t="s">
        <v>616</v>
      </c>
      <c r="D260" t="s">
        <v>17</v>
      </c>
      <c r="E260">
        <v>1</v>
      </c>
      <c r="F260">
        <v>47</v>
      </c>
      <c r="G260">
        <v>1041</v>
      </c>
      <c r="H260" t="s">
        <v>11</v>
      </c>
      <c r="I260" t="s">
        <v>11</v>
      </c>
      <c r="J260" t="b">
        <f>IF(COUNTIFS('Player 1 Rounds'!A:A,Player_2[[#This Row],[Tournament]],'Player 1 Rounds'!C:C,Player_2[[#This Row],[Date]])&gt;0,TRUE(),FALSE())</f>
        <v>0</v>
      </c>
      <c r="K260" t="b">
        <f>IF(COUNTIFS('Player 1 Rounds'!A:A,Player_2[[#This Row],[Tournament]],'Player 1 Rounds'!C:C,Player_2[[#This Row],[Date]],'Player 1 Rounds'!D:D,Player_2[[#This Row],[Division]])&gt;0,TRUE(),FALSE())</f>
        <v>0</v>
      </c>
      <c r="L260" t="str">
        <f>RIGHT(Player_2[[#This Row],[Date]],4)</f>
        <v>2021</v>
      </c>
      <c r="M260" t="str">
        <f>LEFT(Player_2[[#This Row],[Date]],FIND("-",Player_2[[#This Row],[Date]],1)-1)</f>
        <v>4</v>
      </c>
      <c r="N260" t="str">
        <f>MID(Player_2[[#This Row],[Date]],FIND("-",Player_2[[#This Row],[Date]],1)+1,3)</f>
        <v>Mar</v>
      </c>
      <c r="O260" s="5">
        <f>DATEVALUE(Player_2[[#This Row],[Month]]&amp;" "&amp;Player_2[[#This Row],[Day]]&amp;", "&amp;Player_2[[#This Row],[Year]])</f>
        <v>44259</v>
      </c>
      <c r="P260">
        <f>COUNTIFS(A:A,Player_2[[#This Row],[Tournament]],E:E,Player_2[[#This Row],[Round]])</f>
        <v>2</v>
      </c>
      <c r="Q260" t="str">
        <f t="shared" si="4"/>
        <v>2021 Memorial Championship presented by Discraft</v>
      </c>
      <c r="R260">
        <f>SUMIFS('Player 1 Rounds'!F:F,'Player 1 Rounds'!Q:Q,Q260,'Player 1 Rounds'!E:E,E260)</f>
        <v>0</v>
      </c>
      <c r="S260">
        <f>IF(AND(Player_2[[#This Row],[Opponent Score]]&gt;0,Player_2[[#This Row],[Opponent Score]]&gt;Player_2[[#This Row],[Score]],K:K=TRUE())=TRUE(),1,0)</f>
        <v>0</v>
      </c>
    </row>
    <row r="261" spans="1:19" x14ac:dyDescent="0.25">
      <c r="A261" t="s">
        <v>588</v>
      </c>
      <c r="B261" t="s">
        <v>14</v>
      </c>
      <c r="C261" t="s">
        <v>589</v>
      </c>
      <c r="D261" t="s">
        <v>17</v>
      </c>
      <c r="E261">
        <v>1</v>
      </c>
      <c r="F261">
        <v>40</v>
      </c>
      <c r="G261">
        <v>1086</v>
      </c>
      <c r="H261" t="s">
        <v>11</v>
      </c>
      <c r="I261" t="s">
        <v>11</v>
      </c>
      <c r="J261" t="b">
        <f>IF(COUNTIFS('Player 1 Rounds'!A:A,Player_2[[#This Row],[Tournament]],'Player 1 Rounds'!C:C,Player_2[[#This Row],[Date]])&gt;0,TRUE(),FALSE())</f>
        <v>0</v>
      </c>
      <c r="K261" t="b">
        <f>IF(COUNTIFS('Player 1 Rounds'!A:A,Player_2[[#This Row],[Tournament]],'Player 1 Rounds'!C:C,Player_2[[#This Row],[Date]],'Player 1 Rounds'!D:D,Player_2[[#This Row],[Division]])&gt;0,TRUE(),FALSE())</f>
        <v>0</v>
      </c>
      <c r="L261" t="str">
        <f>RIGHT(Player_2[[#This Row],[Date]],4)</f>
        <v>2008</v>
      </c>
      <c r="M261" t="str">
        <f>LEFT(Player_2[[#This Row],[Date]],FIND("-",Player_2[[#This Row],[Date]],1)-1)</f>
        <v>27</v>
      </c>
      <c r="N261" t="str">
        <f>MID(Player_2[[#This Row],[Date]],FIND("-",Player_2[[#This Row],[Date]],1)+1,3)</f>
        <v>Sep</v>
      </c>
      <c r="O261" s="5">
        <f>DATEVALUE(Player_2[[#This Row],[Month]]&amp;" "&amp;Player_2[[#This Row],[Day]]&amp;", "&amp;Player_2[[#This Row],[Year]])</f>
        <v>39718</v>
      </c>
      <c r="P261">
        <f>COUNTIFS(A:A,Player_2[[#This Row],[Tournament]],E:E,Player_2[[#This Row],[Round]])</f>
        <v>1</v>
      </c>
      <c r="Q261" t="str">
        <f t="shared" si="4"/>
        <v>2008 Dynamic Discs Lewisville Open</v>
      </c>
      <c r="R261">
        <f>SUMIFS('Player 1 Rounds'!F:F,'Player 1 Rounds'!Q:Q,Q261,'Player 1 Rounds'!E:E,E261)</f>
        <v>0</v>
      </c>
      <c r="S261">
        <f>IF(AND(Player_2[[#This Row],[Opponent Score]]&gt;0,Player_2[[#This Row],[Opponent Score]]&gt;Player_2[[#This Row],[Score]],K:K=TRUE())=TRUE(),1,0)</f>
        <v>0</v>
      </c>
    </row>
    <row r="262" spans="1:19" x14ac:dyDescent="0.25">
      <c r="A262" t="s">
        <v>91</v>
      </c>
      <c r="B262" t="s">
        <v>13</v>
      </c>
      <c r="C262" t="s">
        <v>129</v>
      </c>
      <c r="D262" t="s">
        <v>17</v>
      </c>
      <c r="E262">
        <v>1</v>
      </c>
      <c r="F262">
        <v>61</v>
      </c>
      <c r="G262">
        <v>1047</v>
      </c>
      <c r="H262" t="s">
        <v>11</v>
      </c>
      <c r="I262" t="s">
        <v>11</v>
      </c>
      <c r="J262" t="b">
        <f>IF(COUNTIFS('Player 1 Rounds'!A:A,Player_2[[#This Row],[Tournament]],'Player 1 Rounds'!C:C,Player_2[[#This Row],[Date]])&gt;0,TRUE(),FALSE())</f>
        <v>0</v>
      </c>
      <c r="K262" t="b">
        <f>IF(COUNTIFS('Player 1 Rounds'!A:A,Player_2[[#This Row],[Tournament]],'Player 1 Rounds'!C:C,Player_2[[#This Row],[Date]],'Player 1 Rounds'!D:D,Player_2[[#This Row],[Division]])&gt;0,TRUE(),FALSE())</f>
        <v>0</v>
      </c>
      <c r="L262" t="str">
        <f>RIGHT(Player_2[[#This Row],[Date]],4)</f>
        <v>2008</v>
      </c>
      <c r="M262" t="str">
        <f>LEFT(Player_2[[#This Row],[Date]],FIND("-",Player_2[[#This Row],[Date]],1)-1)</f>
        <v>1</v>
      </c>
      <c r="N262" t="str">
        <f>MID(Player_2[[#This Row],[Date]],FIND("-",Player_2[[#This Row],[Date]],1)+1,3)</f>
        <v>Oct</v>
      </c>
      <c r="O262" s="5">
        <f>DATEVALUE(Player_2[[#This Row],[Month]]&amp;" "&amp;Player_2[[#This Row],[Day]]&amp;", "&amp;Player_2[[#This Row],[Year]])</f>
        <v>39722</v>
      </c>
      <c r="P262">
        <f>COUNTIFS(A:A,Player_2[[#This Row],[Tournament]],E:E,Player_2[[#This Row],[Round]])</f>
        <v>6</v>
      </c>
      <c r="Q262" t="str">
        <f t="shared" si="4"/>
        <v>2008 United States Disc Golf Championship</v>
      </c>
      <c r="R262">
        <f>SUMIFS('Player 1 Rounds'!F:F,'Player 1 Rounds'!Q:Q,Q262,'Player 1 Rounds'!E:E,E262)</f>
        <v>0</v>
      </c>
      <c r="S262">
        <f>IF(AND(Player_2[[#This Row],[Opponent Score]]&gt;0,Player_2[[#This Row],[Opponent Score]]&gt;Player_2[[#This Row],[Score]],K:K=TRUE())=TRUE(),1,0)</f>
        <v>0</v>
      </c>
    </row>
    <row r="263" spans="1:19" x14ac:dyDescent="0.25">
      <c r="A263" t="s">
        <v>590</v>
      </c>
      <c r="B263" t="s">
        <v>14</v>
      </c>
      <c r="C263" t="s">
        <v>591</v>
      </c>
      <c r="D263" t="s">
        <v>17</v>
      </c>
      <c r="E263">
        <v>1</v>
      </c>
      <c r="F263">
        <v>45</v>
      </c>
      <c r="G263">
        <v>1033</v>
      </c>
      <c r="H263" t="s">
        <v>11</v>
      </c>
      <c r="I263" t="s">
        <v>11</v>
      </c>
      <c r="J263" t="b">
        <f>IF(COUNTIFS('Player 1 Rounds'!A:A,Player_2[[#This Row],[Tournament]],'Player 1 Rounds'!C:C,Player_2[[#This Row],[Date]])&gt;0,TRUE(),FALSE())</f>
        <v>0</v>
      </c>
      <c r="K263" t="b">
        <f>IF(COUNTIFS('Player 1 Rounds'!A:A,Player_2[[#This Row],[Tournament]],'Player 1 Rounds'!C:C,Player_2[[#This Row],[Date]],'Player 1 Rounds'!D:D,Player_2[[#This Row],[Division]])&gt;0,TRUE(),FALSE())</f>
        <v>0</v>
      </c>
      <c r="L263" t="str">
        <f>RIGHT(Player_2[[#This Row],[Date]],4)</f>
        <v>2008</v>
      </c>
      <c r="M263" t="str">
        <f>LEFT(Player_2[[#This Row],[Date]],FIND("-",Player_2[[#This Row],[Date]],1)-1)</f>
        <v>11</v>
      </c>
      <c r="N263" t="str">
        <f>MID(Player_2[[#This Row],[Date]],FIND("-",Player_2[[#This Row],[Date]],1)+1,3)</f>
        <v>Oct</v>
      </c>
      <c r="O263" s="5">
        <f>DATEVALUE(Player_2[[#This Row],[Month]]&amp;" "&amp;Player_2[[#This Row],[Day]]&amp;", "&amp;Player_2[[#This Row],[Year]])</f>
        <v>39732</v>
      </c>
      <c r="P263">
        <f>COUNTIFS(A:A,Player_2[[#This Row],[Tournament]],E:E,Player_2[[#This Row],[Round]])</f>
        <v>1</v>
      </c>
      <c r="Q263" t="str">
        <f t="shared" si="4"/>
        <v>2008 Shelly Sharpe Memorial</v>
      </c>
      <c r="R263">
        <f>SUMIFS('Player 1 Rounds'!F:F,'Player 1 Rounds'!Q:Q,Q263,'Player 1 Rounds'!E:E,E263)</f>
        <v>0</v>
      </c>
      <c r="S263">
        <f>IF(AND(Player_2[[#This Row],[Opponent Score]]&gt;0,Player_2[[#This Row],[Opponent Score]]&gt;Player_2[[#This Row],[Score]],K:K=TRUE())=TRUE(),1,0)</f>
        <v>0</v>
      </c>
    </row>
    <row r="264" spans="1:19" x14ac:dyDescent="0.25">
      <c r="A264" t="s">
        <v>347</v>
      </c>
      <c r="B264" t="s">
        <v>9</v>
      </c>
      <c r="C264" t="s">
        <v>592</v>
      </c>
      <c r="D264" t="s">
        <v>17</v>
      </c>
      <c r="E264">
        <v>1</v>
      </c>
      <c r="F264">
        <v>54</v>
      </c>
      <c r="G264">
        <v>1056</v>
      </c>
      <c r="H264" t="s">
        <v>11</v>
      </c>
      <c r="I264" t="s">
        <v>11</v>
      </c>
      <c r="J264" t="b">
        <f>IF(COUNTIFS('Player 1 Rounds'!A:A,Player_2[[#This Row],[Tournament]],'Player 1 Rounds'!C:C,Player_2[[#This Row],[Date]])&gt;0,TRUE(),FALSE())</f>
        <v>1</v>
      </c>
      <c r="K264" t="b">
        <f>IF(COUNTIFS('Player 1 Rounds'!A:A,Player_2[[#This Row],[Tournament]],'Player 1 Rounds'!C:C,Player_2[[#This Row],[Date]],'Player 1 Rounds'!D:D,Player_2[[#This Row],[Division]])&gt;0,TRUE(),FALSE())</f>
        <v>1</v>
      </c>
      <c r="L264" t="str">
        <f>RIGHT(Player_2[[#This Row],[Date]],4)</f>
        <v>2020</v>
      </c>
      <c r="M264" t="str">
        <f>LEFT(Player_2[[#This Row],[Date]],FIND("-",Player_2[[#This Row],[Date]],1)-1)</f>
        <v>11</v>
      </c>
      <c r="N264" t="str">
        <f>MID(Player_2[[#This Row],[Date]],FIND("-",Player_2[[#This Row],[Date]],1)+1,3)</f>
        <v>Sep</v>
      </c>
      <c r="O264" s="5">
        <f>DATEVALUE(Player_2[[#This Row],[Month]]&amp;" "&amp;Player_2[[#This Row],[Day]]&amp;", "&amp;Player_2[[#This Row],[Year]])</f>
        <v>44085</v>
      </c>
      <c r="P264">
        <f>COUNTIFS(A:A,Player_2[[#This Row],[Tournament]],E:E,Player_2[[#This Row],[Round]])</f>
        <v>5</v>
      </c>
      <c r="Q264" t="str">
        <f t="shared" si="4"/>
        <v>2020 DGPT - MVP Open at Maple Hill</v>
      </c>
      <c r="R264">
        <f>SUMIFS('Player 1 Rounds'!F:F,'Player 1 Rounds'!Q:Q,Q264,'Player 1 Rounds'!E:E,E264)</f>
        <v>54</v>
      </c>
      <c r="S264">
        <f>IF(AND(Player_2[[#This Row],[Opponent Score]]&gt;0,Player_2[[#This Row],[Opponent Score]]&gt;Player_2[[#This Row],[Score]],K:K=TRUE())=TRUE(),1,0)</f>
        <v>0</v>
      </c>
    </row>
    <row r="265" spans="1:19" x14ac:dyDescent="0.25">
      <c r="A265" t="s">
        <v>105</v>
      </c>
      <c r="B265" t="s">
        <v>13</v>
      </c>
      <c r="C265" t="s">
        <v>122</v>
      </c>
      <c r="D265" t="s">
        <v>17</v>
      </c>
      <c r="E265">
        <v>1</v>
      </c>
      <c r="F265">
        <v>70</v>
      </c>
      <c r="G265">
        <v>978</v>
      </c>
      <c r="H265" t="s">
        <v>11</v>
      </c>
      <c r="I265" t="s">
        <v>11</v>
      </c>
      <c r="J265" t="b">
        <f>IF(COUNTIFS('Player 1 Rounds'!A:A,Player_2[[#This Row],[Tournament]],'Player 1 Rounds'!C:C,Player_2[[#This Row],[Date]])&gt;0,TRUE(),FALSE())</f>
        <v>0</v>
      </c>
      <c r="K265" t="b">
        <f>IF(COUNTIFS('Player 1 Rounds'!A:A,Player_2[[#This Row],[Tournament]],'Player 1 Rounds'!C:C,Player_2[[#This Row],[Date]],'Player 1 Rounds'!D:D,Player_2[[#This Row],[Division]])&gt;0,TRUE(),FALSE())</f>
        <v>0</v>
      </c>
      <c r="L265" t="str">
        <f>RIGHT(Player_2[[#This Row],[Date]],4)</f>
        <v>2008</v>
      </c>
      <c r="M265" t="str">
        <f>LEFT(Player_2[[#This Row],[Date]],FIND("-",Player_2[[#This Row],[Date]],1)-1)</f>
        <v>21</v>
      </c>
      <c r="N265" t="str">
        <f>MID(Player_2[[#This Row],[Date]],FIND("-",Player_2[[#This Row],[Date]],1)+1,3)</f>
        <v>Nov</v>
      </c>
      <c r="O265" s="5">
        <f>DATEVALUE(Player_2[[#This Row],[Month]]&amp;" "&amp;Player_2[[#This Row],[Day]]&amp;", "&amp;Player_2[[#This Row],[Year]])</f>
        <v>39773</v>
      </c>
      <c r="P265">
        <f>COUNTIFS(A:A,Player_2[[#This Row],[Tournament]],E:E,Player_2[[#This Row],[Round]])</f>
        <v>2</v>
      </c>
      <c r="Q265" t="str">
        <f t="shared" si="4"/>
        <v>2008 The Players Cup</v>
      </c>
      <c r="R265">
        <f>SUMIFS('Player 1 Rounds'!F:F,'Player 1 Rounds'!Q:Q,Q265,'Player 1 Rounds'!E:E,E265)</f>
        <v>0</v>
      </c>
      <c r="S265">
        <f>IF(AND(Player_2[[#This Row],[Opponent Score]]&gt;0,Player_2[[#This Row],[Opponent Score]]&gt;Player_2[[#This Row],[Score]],K:K=TRUE())=TRUE(),1,0)</f>
        <v>0</v>
      </c>
    </row>
    <row r="266" spans="1:19" x14ac:dyDescent="0.25">
      <c r="A266" t="s">
        <v>593</v>
      </c>
      <c r="B266" t="s">
        <v>9</v>
      </c>
      <c r="C266" t="s">
        <v>594</v>
      </c>
      <c r="D266" t="s">
        <v>17</v>
      </c>
      <c r="E266">
        <v>1</v>
      </c>
      <c r="F266">
        <v>52</v>
      </c>
      <c r="G266">
        <v>1058</v>
      </c>
      <c r="H266" t="s">
        <v>11</v>
      </c>
      <c r="I266" t="s">
        <v>11</v>
      </c>
      <c r="J266" t="b">
        <f>IF(COUNTIFS('Player 1 Rounds'!A:A,Player_2[[#This Row],[Tournament]],'Player 1 Rounds'!C:C,Player_2[[#This Row],[Date]])&gt;0,TRUE(),FALSE())</f>
        <v>1</v>
      </c>
      <c r="K266" t="b">
        <f>IF(COUNTIFS('Player 1 Rounds'!A:A,Player_2[[#This Row],[Tournament]],'Player 1 Rounds'!C:C,Player_2[[#This Row],[Date]],'Player 1 Rounds'!D:D,Player_2[[#This Row],[Division]])&gt;0,TRUE(),FALSE())</f>
        <v>1</v>
      </c>
      <c r="L266" t="str">
        <f>RIGHT(Player_2[[#This Row],[Date]],4)</f>
        <v>2020</v>
      </c>
      <c r="M266" t="str">
        <f>LEFT(Player_2[[#This Row],[Date]],FIND("-",Player_2[[#This Row],[Date]],1)-1)</f>
        <v>3</v>
      </c>
      <c r="N266" t="str">
        <f>MID(Player_2[[#This Row],[Date]],FIND("-",Player_2[[#This Row],[Date]],1)+1,3)</f>
        <v>Sep</v>
      </c>
      <c r="O266" s="5">
        <f>DATEVALUE(Player_2[[#This Row],[Month]]&amp;" "&amp;Player_2[[#This Row],[Day]]&amp;", "&amp;Player_2[[#This Row],[Year]])</f>
        <v>44077</v>
      </c>
      <c r="P266">
        <f>COUNTIFS(A:A,Player_2[[#This Row],[Tournament]],E:E,Player_2[[#This Row],[Round]])</f>
        <v>1</v>
      </c>
      <c r="Q266" t="str">
        <f t="shared" si="4"/>
        <v>2020 DGPT - Discraft's Green Mountain Championship at Smugglers' Notch Resort</v>
      </c>
      <c r="R266">
        <f>SUMIFS('Player 1 Rounds'!F:F,'Player 1 Rounds'!Q:Q,Q266,'Player 1 Rounds'!E:E,E266)</f>
        <v>56</v>
      </c>
      <c r="S266">
        <f>IF(AND(Player_2[[#This Row],[Opponent Score]]&gt;0,Player_2[[#This Row],[Opponent Score]]&gt;Player_2[[#This Row],[Score]],K:K=TRUE())=TRUE(),1,0)</f>
        <v>1</v>
      </c>
    </row>
    <row r="267" spans="1:19" x14ac:dyDescent="0.25">
      <c r="A267" t="s">
        <v>597</v>
      </c>
      <c r="B267" t="s">
        <v>9</v>
      </c>
      <c r="C267" t="s">
        <v>598</v>
      </c>
      <c r="D267" t="s">
        <v>17</v>
      </c>
      <c r="E267">
        <v>1</v>
      </c>
      <c r="F267">
        <v>52</v>
      </c>
      <c r="G267">
        <v>1073</v>
      </c>
      <c r="H267" t="s">
        <v>11</v>
      </c>
      <c r="I267" t="s">
        <v>11</v>
      </c>
      <c r="J267" t="b">
        <f>IF(COUNTIFS('Player 1 Rounds'!A:A,Player_2[[#This Row],[Tournament]],'Player 1 Rounds'!C:C,Player_2[[#This Row],[Date]])&gt;0,TRUE(),FALSE())</f>
        <v>0</v>
      </c>
      <c r="K267" t="b">
        <f>IF(COUNTIFS('Player 1 Rounds'!A:A,Player_2[[#This Row],[Tournament]],'Player 1 Rounds'!C:C,Player_2[[#This Row],[Date]],'Player 1 Rounds'!D:D,Player_2[[#This Row],[Division]])&gt;0,TRUE(),FALSE())</f>
        <v>0</v>
      </c>
      <c r="L267" t="str">
        <f>RIGHT(Player_2[[#This Row],[Date]],4)</f>
        <v>2020</v>
      </c>
      <c r="M267" t="str">
        <f>LEFT(Player_2[[#This Row],[Date]],FIND("-",Player_2[[#This Row],[Date]],1)-1)</f>
        <v>1</v>
      </c>
      <c r="N267" t="str">
        <f>MID(Player_2[[#This Row],[Date]],FIND("-",Player_2[[#This Row],[Date]],1)+1,3)</f>
        <v>Oct</v>
      </c>
      <c r="O267" s="5">
        <f>DATEVALUE(Player_2[[#This Row],[Month]]&amp;" "&amp;Player_2[[#This Row],[Day]]&amp;", "&amp;Player_2[[#This Row],[Year]])</f>
        <v>44105</v>
      </c>
      <c r="P267">
        <f>COUNTIFS(A:A,Player_2[[#This Row],[Tournament]],E:E,Player_2[[#This Row],[Round]])</f>
        <v>1</v>
      </c>
      <c r="Q267" t="str">
        <f t="shared" si="4"/>
        <v>2020 DGPT - Play It Again Sports Jonesboro Open</v>
      </c>
      <c r="R267">
        <f>SUMIFS('Player 1 Rounds'!F:F,'Player 1 Rounds'!Q:Q,Q267,'Player 1 Rounds'!E:E,E267)</f>
        <v>0</v>
      </c>
      <c r="S267">
        <f>IF(AND(Player_2[[#This Row],[Opponent Score]]&gt;0,Player_2[[#This Row],[Opponent Score]]&gt;Player_2[[#This Row],[Score]],K:K=TRUE())=TRUE(),1,0)</f>
        <v>0</v>
      </c>
    </row>
    <row r="268" spans="1:19" x14ac:dyDescent="0.25">
      <c r="A268" t="s">
        <v>595</v>
      </c>
      <c r="B268" t="s">
        <v>14</v>
      </c>
      <c r="C268" t="s">
        <v>596</v>
      </c>
      <c r="D268" t="s">
        <v>17</v>
      </c>
      <c r="E268">
        <v>1</v>
      </c>
      <c r="F268">
        <v>50</v>
      </c>
      <c r="G268">
        <v>1041</v>
      </c>
      <c r="H268" t="s">
        <v>11</v>
      </c>
      <c r="I268" t="s">
        <v>11</v>
      </c>
      <c r="J268" t="b">
        <f>IF(COUNTIFS('Player 1 Rounds'!A:A,Player_2[[#This Row],[Tournament]],'Player 1 Rounds'!C:C,Player_2[[#This Row],[Date]])&gt;0,TRUE(),FALSE())</f>
        <v>0</v>
      </c>
      <c r="K268" t="b">
        <f>IF(COUNTIFS('Player 1 Rounds'!A:A,Player_2[[#This Row],[Tournament]],'Player 1 Rounds'!C:C,Player_2[[#This Row],[Date]],'Player 1 Rounds'!D:D,Player_2[[#This Row],[Division]])&gt;0,TRUE(),FALSE())</f>
        <v>0</v>
      </c>
      <c r="L268" t="str">
        <f>RIGHT(Player_2[[#This Row],[Date]],4)</f>
        <v>2008</v>
      </c>
      <c r="M268" t="str">
        <f>LEFT(Player_2[[#This Row],[Date]],FIND("-",Player_2[[#This Row],[Date]],1)-1)</f>
        <v>25</v>
      </c>
      <c r="N268" t="str">
        <f>MID(Player_2[[#This Row],[Date]],FIND("-",Player_2[[#This Row],[Date]],1)+1,3)</f>
        <v>Oct</v>
      </c>
      <c r="O268" s="5">
        <f>DATEVALUE(Player_2[[#This Row],[Month]]&amp;" "&amp;Player_2[[#This Row],[Day]]&amp;", "&amp;Player_2[[#This Row],[Year]])</f>
        <v>39746</v>
      </c>
      <c r="P268">
        <f>COUNTIFS(A:A,Player_2[[#This Row],[Tournament]],E:E,Player_2[[#This Row],[Round]])</f>
        <v>1</v>
      </c>
      <c r="Q268" t="str">
        <f t="shared" si="4"/>
        <v>2008 Coyote Classic Presented by DGA</v>
      </c>
      <c r="R268">
        <f>SUMIFS('Player 1 Rounds'!F:F,'Player 1 Rounds'!Q:Q,Q268,'Player 1 Rounds'!E:E,E268)</f>
        <v>0</v>
      </c>
      <c r="S268">
        <f>IF(AND(Player_2[[#This Row],[Opponent Score]]&gt;0,Player_2[[#This Row],[Opponent Score]]&gt;Player_2[[#This Row],[Score]],K:K=TRUE())=TRUE(),1,0)</f>
        <v>0</v>
      </c>
    </row>
    <row r="269" spans="1:19" x14ac:dyDescent="0.25">
      <c r="A269" t="s">
        <v>599</v>
      </c>
      <c r="B269" t="s">
        <v>14</v>
      </c>
      <c r="C269" t="s">
        <v>120</v>
      </c>
      <c r="D269" t="s">
        <v>17</v>
      </c>
      <c r="E269">
        <v>1</v>
      </c>
      <c r="F269">
        <v>47</v>
      </c>
      <c r="G269">
        <v>1021</v>
      </c>
      <c r="H269" t="s">
        <v>11</v>
      </c>
      <c r="I269" t="s">
        <v>11</v>
      </c>
      <c r="J269" t="b">
        <f>IF(COUNTIFS('Player 1 Rounds'!A:A,Player_2[[#This Row],[Tournament]],'Player 1 Rounds'!C:C,Player_2[[#This Row],[Date]])&gt;0,TRUE(),FALSE())</f>
        <v>0</v>
      </c>
      <c r="K269" t="b">
        <f>IF(COUNTIFS('Player 1 Rounds'!A:A,Player_2[[#This Row],[Tournament]],'Player 1 Rounds'!C:C,Player_2[[#This Row],[Date]],'Player 1 Rounds'!D:D,Player_2[[#This Row],[Division]])&gt;0,TRUE(),FALSE())</f>
        <v>0</v>
      </c>
      <c r="L269" t="str">
        <f>RIGHT(Player_2[[#This Row],[Date]],4)</f>
        <v>2008</v>
      </c>
      <c r="M269" t="str">
        <f>LEFT(Player_2[[#This Row],[Date]],FIND("-",Player_2[[#This Row],[Date]],1)-1)</f>
        <v>15</v>
      </c>
      <c r="N269" t="str">
        <f>MID(Player_2[[#This Row],[Date]],FIND("-",Player_2[[#This Row],[Date]],1)+1,3)</f>
        <v>Nov</v>
      </c>
      <c r="O269" s="5">
        <f>DATEVALUE(Player_2[[#This Row],[Month]]&amp;" "&amp;Player_2[[#This Row],[Day]]&amp;", "&amp;Player_2[[#This Row],[Year]])</f>
        <v>39767</v>
      </c>
      <c r="P269">
        <f>COUNTIFS(A:A,Player_2[[#This Row],[Tournament]],E:E,Player_2[[#This Row],[Round]])</f>
        <v>1</v>
      </c>
      <c r="Q269" t="str">
        <f t="shared" si="4"/>
        <v>2008 So Cal Championships - Pro</v>
      </c>
      <c r="R269">
        <f>SUMIFS('Player 1 Rounds'!F:F,'Player 1 Rounds'!Q:Q,Q269,'Player 1 Rounds'!E:E,E269)</f>
        <v>0</v>
      </c>
      <c r="S269">
        <f>IF(AND(Player_2[[#This Row],[Opponent Score]]&gt;0,Player_2[[#This Row],[Opponent Score]]&gt;Player_2[[#This Row],[Score]],K:K=TRUE())=TRUE(),1,0)</f>
        <v>0</v>
      </c>
    </row>
    <row r="270" spans="1:19" x14ac:dyDescent="0.25">
      <c r="A270" t="s">
        <v>600</v>
      </c>
      <c r="B270" t="s">
        <v>14</v>
      </c>
      <c r="C270" t="s">
        <v>601</v>
      </c>
      <c r="D270" t="s">
        <v>17</v>
      </c>
      <c r="E270">
        <v>1</v>
      </c>
      <c r="F270">
        <v>44</v>
      </c>
      <c r="G270">
        <v>1037</v>
      </c>
      <c r="H270" t="s">
        <v>11</v>
      </c>
      <c r="I270" t="s">
        <v>11</v>
      </c>
      <c r="J270" t="b">
        <f>IF(COUNTIFS('Player 1 Rounds'!A:A,Player_2[[#This Row],[Tournament]],'Player 1 Rounds'!C:C,Player_2[[#This Row],[Date]])&gt;0,TRUE(),FALSE())</f>
        <v>0</v>
      </c>
      <c r="K270" t="b">
        <f>IF(COUNTIFS('Player 1 Rounds'!A:A,Player_2[[#This Row],[Tournament]],'Player 1 Rounds'!C:C,Player_2[[#This Row],[Date]],'Player 1 Rounds'!D:D,Player_2[[#This Row],[Division]])&gt;0,TRUE(),FALSE())</f>
        <v>0</v>
      </c>
      <c r="L270" t="str">
        <f>RIGHT(Player_2[[#This Row],[Date]],4)</f>
        <v>2008</v>
      </c>
      <c r="M270" t="str">
        <f>LEFT(Player_2[[#This Row],[Date]],FIND("-",Player_2[[#This Row],[Date]],1)-1)</f>
        <v>19</v>
      </c>
      <c r="N270" t="str">
        <f>MID(Player_2[[#This Row],[Date]],FIND("-",Player_2[[#This Row],[Date]],1)+1,3)</f>
        <v>Jul</v>
      </c>
      <c r="O270" s="5">
        <f>DATEVALUE(Player_2[[#This Row],[Month]]&amp;" "&amp;Player_2[[#This Row],[Day]]&amp;", "&amp;Player_2[[#This Row],[Year]])</f>
        <v>39648</v>
      </c>
      <c r="P270">
        <f>COUNTIFS(A:A,Player_2[[#This Row],[Tournament]],E:E,Player_2[[#This Row],[Round]])</f>
        <v>2</v>
      </c>
      <c r="Q270" t="str">
        <f t="shared" si="4"/>
        <v>2008 Santa Maria Open</v>
      </c>
      <c r="R270">
        <f>SUMIFS('Player 1 Rounds'!F:F,'Player 1 Rounds'!Q:Q,Q270,'Player 1 Rounds'!E:E,E270)</f>
        <v>0</v>
      </c>
      <c r="S270">
        <f>IF(AND(Player_2[[#This Row],[Opponent Score]]&gt;0,Player_2[[#This Row],[Opponent Score]]&gt;Player_2[[#This Row],[Score]],K:K=TRUE())=TRUE(),1,0)</f>
        <v>0</v>
      </c>
    </row>
    <row r="271" spans="1:19" x14ac:dyDescent="0.25">
      <c r="A271" t="s">
        <v>602</v>
      </c>
      <c r="B271" t="s">
        <v>58</v>
      </c>
      <c r="C271" t="s">
        <v>603</v>
      </c>
      <c r="D271" t="s">
        <v>17</v>
      </c>
      <c r="E271">
        <v>1</v>
      </c>
      <c r="F271">
        <v>54</v>
      </c>
      <c r="G271">
        <v>1057</v>
      </c>
      <c r="H271" t="s">
        <v>11</v>
      </c>
      <c r="I271" t="s">
        <v>11</v>
      </c>
      <c r="J271" t="b">
        <f>IF(COUNTIFS('Player 1 Rounds'!A:A,Player_2[[#This Row],[Tournament]],'Player 1 Rounds'!C:C,Player_2[[#This Row],[Date]])&gt;0,TRUE(),FALSE())</f>
        <v>1</v>
      </c>
      <c r="K271" t="b">
        <f>IF(COUNTIFS('Player 1 Rounds'!A:A,Player_2[[#This Row],[Tournament]],'Player 1 Rounds'!C:C,Player_2[[#This Row],[Date]],'Player 1 Rounds'!D:D,Player_2[[#This Row],[Division]])&gt;0,TRUE(),FALSE())</f>
        <v>1</v>
      </c>
      <c r="L271" t="str">
        <f>RIGHT(Player_2[[#This Row],[Date]],4)</f>
        <v>2021</v>
      </c>
      <c r="M271" t="str">
        <f>LEFT(Player_2[[#This Row],[Date]],FIND("-",Player_2[[#This Row],[Date]],1)-1)</f>
        <v>16</v>
      </c>
      <c r="N271" t="str">
        <f>MID(Player_2[[#This Row],[Date]],FIND("-",Player_2[[#This Row],[Date]],1)+1,3)</f>
        <v>Apr</v>
      </c>
      <c r="O271" s="5">
        <f>DATEVALUE(Player_2[[#This Row],[Month]]&amp;" "&amp;Player_2[[#This Row],[Day]]&amp;", "&amp;Player_2[[#This Row],[Year]])</f>
        <v>44302</v>
      </c>
      <c r="P271">
        <f>COUNTIFS(A:A,Player_2[[#This Row],[Tournament]],E:E,Player_2[[#This Row],[Round]])</f>
        <v>2</v>
      </c>
      <c r="Q271" t="str">
        <f t="shared" si="4"/>
        <v>2021 DGPT - Play It Again Sports Jonesboro Open powered by Prodigy</v>
      </c>
      <c r="R271">
        <f>SUMIFS('Player 1 Rounds'!F:F,'Player 1 Rounds'!Q:Q,Q271,'Player 1 Rounds'!E:E,E271)</f>
        <v>51</v>
      </c>
      <c r="S271">
        <f>IF(AND(Player_2[[#This Row],[Opponent Score]]&gt;0,Player_2[[#This Row],[Opponent Score]]&gt;Player_2[[#This Row],[Score]],K:K=TRUE())=TRUE(),1,0)</f>
        <v>0</v>
      </c>
    </row>
    <row r="272" spans="1:19" x14ac:dyDescent="0.25">
      <c r="A272" t="s">
        <v>604</v>
      </c>
      <c r="B272" t="s">
        <v>14</v>
      </c>
      <c r="C272" t="s">
        <v>605</v>
      </c>
      <c r="D272" t="s">
        <v>17</v>
      </c>
      <c r="E272">
        <v>1</v>
      </c>
      <c r="F272">
        <v>54</v>
      </c>
      <c r="G272">
        <v>998</v>
      </c>
      <c r="H272" t="s">
        <v>11</v>
      </c>
      <c r="I272" t="s">
        <v>11</v>
      </c>
      <c r="J272" t="b">
        <f>IF(COUNTIFS('Player 1 Rounds'!A:A,Player_2[[#This Row],[Tournament]],'Player 1 Rounds'!C:C,Player_2[[#This Row],[Date]])&gt;0,TRUE(),FALSE())</f>
        <v>0</v>
      </c>
      <c r="K272" t="b">
        <f>IF(COUNTIFS('Player 1 Rounds'!A:A,Player_2[[#This Row],[Tournament]],'Player 1 Rounds'!C:C,Player_2[[#This Row],[Date]],'Player 1 Rounds'!D:D,Player_2[[#This Row],[Division]])&gt;0,TRUE(),FALSE())</f>
        <v>0</v>
      </c>
      <c r="L272" t="str">
        <f>RIGHT(Player_2[[#This Row],[Date]],4)</f>
        <v>2008</v>
      </c>
      <c r="M272" t="str">
        <f>LEFT(Player_2[[#This Row],[Date]],FIND("-",Player_2[[#This Row],[Date]],1)-1)</f>
        <v>26</v>
      </c>
      <c r="N272" t="str">
        <f>MID(Player_2[[#This Row],[Date]],FIND("-",Player_2[[#This Row],[Date]],1)+1,3)</f>
        <v>Jul</v>
      </c>
      <c r="O272" s="5">
        <f>DATEVALUE(Player_2[[#This Row],[Month]]&amp;" "&amp;Player_2[[#This Row],[Day]]&amp;", "&amp;Player_2[[#This Row],[Year]])</f>
        <v>39655</v>
      </c>
      <c r="P272">
        <f>COUNTIFS(A:A,Player_2[[#This Row],[Tournament]],E:E,Player_2[[#This Row],[Round]])</f>
        <v>1</v>
      </c>
      <c r="Q272" t="str">
        <f t="shared" si="4"/>
        <v>2008 Alabama Summer Sizzler</v>
      </c>
      <c r="R272">
        <f>SUMIFS('Player 1 Rounds'!F:F,'Player 1 Rounds'!Q:Q,Q272,'Player 1 Rounds'!E:E,E272)</f>
        <v>0</v>
      </c>
      <c r="S272">
        <f>IF(AND(Player_2[[#This Row],[Opponent Score]]&gt;0,Player_2[[#This Row],[Opponent Score]]&gt;Player_2[[#This Row],[Score]],K:K=TRUE())=TRUE(),1,0)</f>
        <v>0</v>
      </c>
    </row>
    <row r="273" spans="1:19" x14ac:dyDescent="0.25">
      <c r="A273" t="s">
        <v>555</v>
      </c>
      <c r="B273" t="s">
        <v>9</v>
      </c>
      <c r="C273" t="s">
        <v>556</v>
      </c>
      <c r="D273" t="s">
        <v>17</v>
      </c>
      <c r="E273">
        <v>1</v>
      </c>
      <c r="F273">
        <v>47</v>
      </c>
      <c r="G273">
        <v>1052</v>
      </c>
      <c r="H273" t="s">
        <v>11</v>
      </c>
      <c r="I273" t="s">
        <v>11</v>
      </c>
      <c r="J273" t="b">
        <f>IF(COUNTIFS('Player 1 Rounds'!A:A,Player_2[[#This Row],[Tournament]],'Player 1 Rounds'!C:C,Player_2[[#This Row],[Date]])&gt;0,TRUE(),FALSE())</f>
        <v>0</v>
      </c>
      <c r="K273" t="b">
        <f>IF(COUNTIFS('Player 1 Rounds'!A:A,Player_2[[#This Row],[Tournament]],'Player 1 Rounds'!C:C,Player_2[[#This Row],[Date]],'Player 1 Rounds'!D:D,Player_2[[#This Row],[Division]])&gt;0,TRUE(),FALSE())</f>
        <v>0</v>
      </c>
      <c r="L273" t="str">
        <f>RIGHT(Player_2[[#This Row],[Date]],4)</f>
        <v>2021</v>
      </c>
      <c r="M273" t="str">
        <f>LEFT(Player_2[[#This Row],[Date]],FIND("-",Player_2[[#This Row],[Date]],1)-1)</f>
        <v>8</v>
      </c>
      <c r="N273" t="str">
        <f>MID(Player_2[[#This Row],[Date]],FIND("-",Player_2[[#This Row],[Date]],1)+1,3)</f>
        <v>May</v>
      </c>
      <c r="O273" s="5">
        <f>DATEVALUE(Player_2[[#This Row],[Month]]&amp;" "&amp;Player_2[[#This Row],[Day]]&amp;", "&amp;Player_2[[#This Row],[Year]])</f>
        <v>44324</v>
      </c>
      <c r="P273">
        <f>COUNTIFS(A:A,Player_2[[#This Row],[Tournament]],E:E,Player_2[[#This Row],[Round]])</f>
        <v>1</v>
      </c>
      <c r="Q273" t="str">
        <f t="shared" si="4"/>
        <v>2021 Huk Central presented by Southern Wesleyan University - Pro</v>
      </c>
      <c r="R273">
        <f>SUMIFS('Player 1 Rounds'!F:F,'Player 1 Rounds'!Q:Q,Q273,'Player 1 Rounds'!E:E,E273)</f>
        <v>0</v>
      </c>
      <c r="S273">
        <f>IF(AND(Player_2[[#This Row],[Opponent Score]]&gt;0,Player_2[[#This Row],[Opponent Score]]&gt;Player_2[[#This Row],[Score]],K:K=TRUE())=TRUE(),1,0)</f>
        <v>0</v>
      </c>
    </row>
    <row r="274" spans="1:19" x14ac:dyDescent="0.25">
      <c r="A274" t="s">
        <v>607</v>
      </c>
      <c r="B274" t="s">
        <v>58</v>
      </c>
      <c r="C274" t="s">
        <v>608</v>
      </c>
      <c r="D274" t="s">
        <v>17</v>
      </c>
      <c r="E274">
        <v>1</v>
      </c>
      <c r="F274">
        <v>59</v>
      </c>
      <c r="G274">
        <v>1041</v>
      </c>
      <c r="H274" t="s">
        <v>11</v>
      </c>
      <c r="I274" t="s">
        <v>11</v>
      </c>
      <c r="J274" t="b">
        <f>IF(COUNTIFS('Player 1 Rounds'!A:A,Player_2[[#This Row],[Tournament]],'Player 1 Rounds'!C:C,Player_2[[#This Row],[Date]])&gt;0,TRUE(),FALSE())</f>
        <v>1</v>
      </c>
      <c r="K274" t="b">
        <f>IF(COUNTIFS('Player 1 Rounds'!A:A,Player_2[[#This Row],[Tournament]],'Player 1 Rounds'!C:C,Player_2[[#This Row],[Date]],'Player 1 Rounds'!D:D,Player_2[[#This Row],[Division]])&gt;0,TRUE(),FALSE())</f>
        <v>1</v>
      </c>
      <c r="L274" t="str">
        <f>RIGHT(Player_2[[#This Row],[Date]],4)</f>
        <v>2021</v>
      </c>
      <c r="M274" t="str">
        <f>LEFT(Player_2[[#This Row],[Date]],FIND("-",Player_2[[#This Row],[Date]],1)-1)</f>
        <v>28</v>
      </c>
      <c r="N274" t="str">
        <f>MID(Player_2[[#This Row],[Date]],FIND("-",Player_2[[#This Row],[Date]],1)+1,3)</f>
        <v>Apr</v>
      </c>
      <c r="O274" s="5">
        <f>DATEVALUE(Player_2[[#This Row],[Month]]&amp;" "&amp;Player_2[[#This Row],[Day]]&amp;", "&amp;Player_2[[#This Row],[Year]])</f>
        <v>44314</v>
      </c>
      <c r="P274">
        <f>COUNTIFS(A:A,Player_2[[#This Row],[Tournament]],E:E,Player_2[[#This Row],[Round]])</f>
        <v>1</v>
      </c>
      <c r="Q274" t="str">
        <f t="shared" si="4"/>
        <v>2021 Dynamic Discs Open - National Tour</v>
      </c>
      <c r="R274">
        <f>SUMIFS('Player 1 Rounds'!F:F,'Player 1 Rounds'!Q:Q,Q274,'Player 1 Rounds'!E:E,E274)</f>
        <v>59</v>
      </c>
      <c r="S274">
        <f>IF(AND(Player_2[[#This Row],[Opponent Score]]&gt;0,Player_2[[#This Row],[Opponent Score]]&gt;Player_2[[#This Row],[Score]],K:K=TRUE())=TRUE(),1,0)</f>
        <v>0</v>
      </c>
    </row>
    <row r="275" spans="1:19" x14ac:dyDescent="0.25">
      <c r="A275" t="s">
        <v>76</v>
      </c>
      <c r="B275" t="s">
        <v>58</v>
      </c>
      <c r="C275" t="s">
        <v>128</v>
      </c>
      <c r="D275" t="s">
        <v>17</v>
      </c>
      <c r="E275">
        <v>1</v>
      </c>
      <c r="F275">
        <v>70</v>
      </c>
      <c r="G275">
        <v>1066</v>
      </c>
      <c r="H275" t="s">
        <v>11</v>
      </c>
      <c r="I275" t="s">
        <v>11</v>
      </c>
      <c r="J275" t="b">
        <f>IF(COUNTIFS('Player 1 Rounds'!A:A,Player_2[[#This Row],[Tournament]],'Player 1 Rounds'!C:C,Player_2[[#This Row],[Date]])&gt;0,TRUE(),FALSE())</f>
        <v>0</v>
      </c>
      <c r="K275" t="b">
        <f>IF(COUNTIFS('Player 1 Rounds'!A:A,Player_2[[#This Row],[Tournament]],'Player 1 Rounds'!C:C,Player_2[[#This Row],[Date]],'Player 1 Rounds'!D:D,Player_2[[#This Row],[Division]])&gt;0,TRUE(),FALSE())</f>
        <v>0</v>
      </c>
      <c r="L275" t="str">
        <f>RIGHT(Player_2[[#This Row],[Date]],4)</f>
        <v>2008</v>
      </c>
      <c r="M275" t="str">
        <f>LEFT(Player_2[[#This Row],[Date]],FIND("-",Player_2[[#This Row],[Date]],1)-1)</f>
        <v>12</v>
      </c>
      <c r="N275" t="str">
        <f>MID(Player_2[[#This Row],[Date]],FIND("-",Player_2[[#This Row],[Date]],1)+1,3)</f>
        <v>Jul</v>
      </c>
      <c r="O275" s="5">
        <f>DATEVALUE(Player_2[[#This Row],[Month]]&amp;" "&amp;Player_2[[#This Row],[Day]]&amp;", "&amp;Player_2[[#This Row],[Year]])</f>
        <v>39641</v>
      </c>
      <c r="P275">
        <f>COUNTIFS(A:A,Player_2[[#This Row],[Tournament]],E:E,Player_2[[#This Row],[Round]])</f>
        <v>4</v>
      </c>
      <c r="Q275" t="str">
        <f t="shared" si="4"/>
        <v>2008 Brent Hambrick Memorial Open</v>
      </c>
      <c r="R275">
        <f>SUMIFS('Player 1 Rounds'!F:F,'Player 1 Rounds'!Q:Q,Q275,'Player 1 Rounds'!E:E,E275)</f>
        <v>0</v>
      </c>
      <c r="S275">
        <f>IF(AND(Player_2[[#This Row],[Opponent Score]]&gt;0,Player_2[[#This Row],[Opponent Score]]&gt;Player_2[[#This Row],[Score]],K:K=TRUE())=TRUE(),1,0)</f>
        <v>0</v>
      </c>
    </row>
    <row r="276" spans="1:19" x14ac:dyDescent="0.25">
      <c r="A276" t="s">
        <v>617</v>
      </c>
      <c r="B276" t="s">
        <v>12</v>
      </c>
      <c r="C276" t="s">
        <v>618</v>
      </c>
      <c r="D276" t="s">
        <v>17</v>
      </c>
      <c r="E276">
        <v>1</v>
      </c>
      <c r="F276">
        <v>70</v>
      </c>
      <c r="G276">
        <v>1015</v>
      </c>
      <c r="H276" t="s">
        <v>11</v>
      </c>
      <c r="I276" t="s">
        <v>11</v>
      </c>
      <c r="J276" t="b">
        <f>IF(COUNTIFS('Player 1 Rounds'!A:A,Player_2[[#This Row],[Tournament]],'Player 1 Rounds'!C:C,Player_2[[#This Row],[Date]])&gt;0,TRUE(),FALSE())</f>
        <v>0</v>
      </c>
      <c r="K276" t="b">
        <f>IF(COUNTIFS('Player 1 Rounds'!A:A,Player_2[[#This Row],[Tournament]],'Player 1 Rounds'!C:C,Player_2[[#This Row],[Date]],'Player 1 Rounds'!D:D,Player_2[[#This Row],[Division]])&gt;0,TRUE(),FALSE())</f>
        <v>0</v>
      </c>
      <c r="L276" t="str">
        <f>RIGHT(Player_2[[#This Row],[Date]],4)</f>
        <v>2008</v>
      </c>
      <c r="M276" t="str">
        <f>LEFT(Player_2[[#This Row],[Date]],FIND("-",Player_2[[#This Row],[Date]],1)-1)</f>
        <v>2</v>
      </c>
      <c r="N276" t="str">
        <f>MID(Player_2[[#This Row],[Date]],FIND("-",Player_2[[#This Row],[Date]],1)+1,3)</f>
        <v>Aug</v>
      </c>
      <c r="O276" s="5">
        <f>DATEVALUE(Player_2[[#This Row],[Month]]&amp;" "&amp;Player_2[[#This Row],[Day]]&amp;", "&amp;Player_2[[#This Row],[Year]])</f>
        <v>39662</v>
      </c>
      <c r="P276">
        <f>COUNTIFS(A:A,Player_2[[#This Row],[Tournament]],E:E,Player_2[[#This Row],[Round]])</f>
        <v>1</v>
      </c>
      <c r="Q276" t="str">
        <f t="shared" si="4"/>
        <v>2008 Sunrise Showdown</v>
      </c>
      <c r="R276">
        <f>SUMIFS('Player 1 Rounds'!F:F,'Player 1 Rounds'!Q:Q,Q276,'Player 1 Rounds'!E:E,E276)</f>
        <v>0</v>
      </c>
      <c r="S276">
        <f>IF(AND(Player_2[[#This Row],[Opponent Score]]&gt;0,Player_2[[#This Row],[Opponent Score]]&gt;Player_2[[#This Row],[Score]],K:K=TRUE())=TRUE(),1,0)</f>
        <v>0</v>
      </c>
    </row>
    <row r="277" spans="1:19" x14ac:dyDescent="0.25">
      <c r="A277" t="s">
        <v>611</v>
      </c>
      <c r="B277" t="s">
        <v>58</v>
      </c>
      <c r="C277" t="s">
        <v>612</v>
      </c>
      <c r="D277" t="s">
        <v>17</v>
      </c>
      <c r="E277">
        <v>1</v>
      </c>
      <c r="F277">
        <v>59</v>
      </c>
      <c r="G277">
        <v>1026</v>
      </c>
      <c r="H277" t="s">
        <v>11</v>
      </c>
      <c r="I277" t="s">
        <v>11</v>
      </c>
      <c r="J277" t="b">
        <f>IF(COUNTIFS('Player 1 Rounds'!A:A,Player_2[[#This Row],[Tournament]],'Player 1 Rounds'!C:C,Player_2[[#This Row],[Date]])&gt;0,TRUE(),FALSE())</f>
        <v>1</v>
      </c>
      <c r="K277" t="b">
        <f>IF(COUNTIFS('Player 1 Rounds'!A:A,Player_2[[#This Row],[Tournament]],'Player 1 Rounds'!C:C,Player_2[[#This Row],[Date]],'Player 1 Rounds'!D:D,Player_2[[#This Row],[Division]])&gt;0,TRUE(),FALSE())</f>
        <v>1</v>
      </c>
      <c r="L277" t="str">
        <f>RIGHT(Player_2[[#This Row],[Date]],4)</f>
        <v>2021</v>
      </c>
      <c r="M277" t="str">
        <f>LEFT(Player_2[[#This Row],[Date]],FIND("-",Player_2[[#This Row],[Date]],1)-1)</f>
        <v>12</v>
      </c>
      <c r="N277" t="str">
        <f>MID(Player_2[[#This Row],[Date]],FIND("-",Player_2[[#This Row],[Date]],1)+1,3)</f>
        <v>Mar</v>
      </c>
      <c r="O277" s="5">
        <f>DATEVALUE(Player_2[[#This Row],[Month]]&amp;" "&amp;Player_2[[#This Row],[Day]]&amp;", "&amp;Player_2[[#This Row],[Year]])</f>
        <v>44267</v>
      </c>
      <c r="P277">
        <f>COUNTIFS(A:A,Player_2[[#This Row],[Tournament]],E:E,Player_2[[#This Row],[Round]])</f>
        <v>3</v>
      </c>
      <c r="Q277" t="str">
        <f t="shared" si="4"/>
        <v>2021 DGPT - Waco Annual Charity Open presented by Prodigy Disc</v>
      </c>
      <c r="R277">
        <f>SUMIFS('Player 1 Rounds'!F:F,'Player 1 Rounds'!Q:Q,Q277,'Player 1 Rounds'!E:E,E277)</f>
        <v>56</v>
      </c>
      <c r="S277">
        <f>IF(AND(Player_2[[#This Row],[Opponent Score]]&gt;0,Player_2[[#This Row],[Opponent Score]]&gt;Player_2[[#This Row],[Score]],K:K=TRUE())=TRUE(),1,0)</f>
        <v>0</v>
      </c>
    </row>
    <row r="278" spans="1:19" x14ac:dyDescent="0.25">
      <c r="A278" t="s">
        <v>613</v>
      </c>
      <c r="B278" t="s">
        <v>14</v>
      </c>
      <c r="C278" t="s">
        <v>614</v>
      </c>
      <c r="D278" t="s">
        <v>17</v>
      </c>
      <c r="E278">
        <v>1</v>
      </c>
      <c r="F278">
        <v>54</v>
      </c>
      <c r="G278">
        <v>1018</v>
      </c>
      <c r="H278" t="s">
        <v>11</v>
      </c>
      <c r="I278" t="s">
        <v>11</v>
      </c>
      <c r="J278" t="b">
        <f>IF(COUNTIFS('Player 1 Rounds'!A:A,Player_2[[#This Row],[Tournament]],'Player 1 Rounds'!C:C,Player_2[[#This Row],[Date]])&gt;0,TRUE(),FALSE())</f>
        <v>0</v>
      </c>
      <c r="K278" t="b">
        <f>IF(COUNTIFS('Player 1 Rounds'!A:A,Player_2[[#This Row],[Tournament]],'Player 1 Rounds'!C:C,Player_2[[#This Row],[Date]],'Player 1 Rounds'!D:D,Player_2[[#This Row],[Division]])&gt;0,TRUE(),FALSE())</f>
        <v>0</v>
      </c>
      <c r="L278" t="str">
        <f>RIGHT(Player_2[[#This Row],[Date]],4)</f>
        <v>2008</v>
      </c>
      <c r="M278" t="str">
        <f>LEFT(Player_2[[#This Row],[Date]],FIND("-",Player_2[[#This Row],[Date]],1)-1)</f>
        <v>6</v>
      </c>
      <c r="N278" t="str">
        <f>MID(Player_2[[#This Row],[Date]],FIND("-",Player_2[[#This Row],[Date]],1)+1,3)</f>
        <v>Sep</v>
      </c>
      <c r="O278" s="5">
        <f>DATEVALUE(Player_2[[#This Row],[Month]]&amp;" "&amp;Player_2[[#This Row],[Day]]&amp;", "&amp;Player_2[[#This Row],[Year]])</f>
        <v>39697</v>
      </c>
      <c r="P278">
        <f>COUNTIFS(A:A,Player_2[[#This Row],[Tournament]],E:E,Player_2[[#This Row],[Round]])</f>
        <v>1</v>
      </c>
      <c r="Q278" t="str">
        <f t="shared" si="4"/>
        <v>End of the Trail Classic 2008</v>
      </c>
      <c r="R278">
        <f>SUMIFS('Player 1 Rounds'!F:F,'Player 1 Rounds'!Q:Q,Q278,'Player 1 Rounds'!E:E,E278)</f>
        <v>0</v>
      </c>
      <c r="S278">
        <f>IF(AND(Player_2[[#This Row],[Opponent Score]]&gt;0,Player_2[[#This Row],[Opponent Score]]&gt;Player_2[[#This Row],[Score]],K:K=TRUE())=TRUE(),1,0)</f>
        <v>0</v>
      </c>
    </row>
    <row r="279" spans="1:19" x14ac:dyDescent="0.25">
      <c r="A279" t="s">
        <v>586</v>
      </c>
      <c r="B279" t="s">
        <v>9</v>
      </c>
      <c r="C279" t="s">
        <v>587</v>
      </c>
      <c r="D279" t="s">
        <v>17</v>
      </c>
      <c r="E279">
        <v>1</v>
      </c>
      <c r="F279">
        <v>84</v>
      </c>
      <c r="G279">
        <v>1012</v>
      </c>
      <c r="H279" t="s">
        <v>11</v>
      </c>
      <c r="I279" t="s">
        <v>11</v>
      </c>
      <c r="J279" t="b">
        <f>IF(COUNTIFS('Player 1 Rounds'!A:A,Player_2[[#This Row],[Tournament]],'Player 1 Rounds'!C:C,Player_2[[#This Row],[Date]])&gt;0,TRUE(),FALSE())</f>
        <v>0</v>
      </c>
      <c r="K279" t="b">
        <f>IF(COUNTIFS('Player 1 Rounds'!A:A,Player_2[[#This Row],[Tournament]],'Player 1 Rounds'!C:C,Player_2[[#This Row],[Date]],'Player 1 Rounds'!D:D,Player_2[[#This Row],[Division]])&gt;0,TRUE(),FALSE())</f>
        <v>0</v>
      </c>
      <c r="L279" t="str">
        <f>RIGHT(Player_2[[#This Row],[Date]],4)</f>
        <v>2008</v>
      </c>
      <c r="M279" t="str">
        <f>LEFT(Player_2[[#This Row],[Date]],FIND("-",Player_2[[#This Row],[Date]],1)-1)</f>
        <v>20</v>
      </c>
      <c r="N279" t="str">
        <f>MID(Player_2[[#This Row],[Date]],FIND("-",Player_2[[#This Row],[Date]],1)+1,3)</f>
        <v>Sep</v>
      </c>
      <c r="O279" s="5">
        <f>DATEVALUE(Player_2[[#This Row],[Month]]&amp;" "&amp;Player_2[[#This Row],[Day]]&amp;", "&amp;Player_2[[#This Row],[Year]])</f>
        <v>39711</v>
      </c>
      <c r="P279">
        <f>COUNTIFS(A:A,Player_2[[#This Row],[Tournament]],E:E,Player_2[[#This Row],[Round]])</f>
        <v>1</v>
      </c>
      <c r="Q279" t="str">
        <f t="shared" si="4"/>
        <v>2008 DGTV Fall Open at Telemark Resort</v>
      </c>
      <c r="R279">
        <f>SUMIFS('Player 1 Rounds'!F:F,'Player 1 Rounds'!Q:Q,Q279,'Player 1 Rounds'!E:E,E279)</f>
        <v>0</v>
      </c>
      <c r="S279">
        <f>IF(AND(Player_2[[#This Row],[Opponent Score]]&gt;0,Player_2[[#This Row],[Opponent Score]]&gt;Player_2[[#This Row],[Score]],K:K=TRUE())=TRUE(),1,0)</f>
        <v>0</v>
      </c>
    </row>
    <row r="280" spans="1:19" x14ac:dyDescent="0.25">
      <c r="A280" t="s">
        <v>609</v>
      </c>
      <c r="B280" t="s">
        <v>58</v>
      </c>
      <c r="C280" t="s">
        <v>610</v>
      </c>
      <c r="D280" t="s">
        <v>17</v>
      </c>
      <c r="E280">
        <v>1</v>
      </c>
      <c r="F280">
        <v>56</v>
      </c>
      <c r="G280">
        <v>1041</v>
      </c>
      <c r="H280" t="s">
        <v>11</v>
      </c>
      <c r="I280" t="s">
        <v>11</v>
      </c>
      <c r="J280" t="b">
        <f>IF(COUNTIFS('Player 1 Rounds'!A:A,Player_2[[#This Row],[Tournament]],'Player 1 Rounds'!C:C,Player_2[[#This Row],[Date]])&gt;0,TRUE(),FALSE())</f>
        <v>1</v>
      </c>
      <c r="K280" t="b">
        <f>IF(COUNTIFS('Player 1 Rounds'!A:A,Player_2[[#This Row],[Tournament]],'Player 1 Rounds'!C:C,Player_2[[#This Row],[Date]],'Player 1 Rounds'!D:D,Player_2[[#This Row],[Division]])&gt;0,TRUE(),FALSE())</f>
        <v>1</v>
      </c>
      <c r="L280" t="str">
        <f>RIGHT(Player_2[[#This Row],[Date]],4)</f>
        <v>2021</v>
      </c>
      <c r="M280" t="str">
        <f>LEFT(Player_2[[#This Row],[Date]],FIND("-",Player_2[[#This Row],[Date]],1)-1)</f>
        <v>26</v>
      </c>
      <c r="N280" t="str">
        <f>MID(Player_2[[#This Row],[Date]],FIND("-",Player_2[[#This Row],[Date]],1)+1,3)</f>
        <v>Mar</v>
      </c>
      <c r="O280" s="5">
        <f>DATEVALUE(Player_2[[#This Row],[Month]]&amp;" "&amp;Player_2[[#This Row],[Day]]&amp;", "&amp;Player_2[[#This Row],[Year]])</f>
        <v>44281</v>
      </c>
      <c r="P280">
        <f>COUNTIFS(A:A,Player_2[[#This Row],[Tournament]],E:E,Player_2[[#This Row],[Round]])</f>
        <v>1</v>
      </c>
      <c r="Q280" t="str">
        <f t="shared" si="4"/>
        <v>2021 26th Annual Texas State Disc Golf Championship Presented by Latitude 64 - National Tour</v>
      </c>
      <c r="R280">
        <f>SUMIFS('Player 1 Rounds'!F:F,'Player 1 Rounds'!Q:Q,Q280,'Player 1 Rounds'!E:E,E280)</f>
        <v>55</v>
      </c>
      <c r="S280">
        <f>IF(AND(Player_2[[#This Row],[Opponent Score]]&gt;0,Player_2[[#This Row],[Opponent Score]]&gt;Player_2[[#This Row],[Score]],K:K=TRUE())=TRUE(),1,0)</f>
        <v>0</v>
      </c>
    </row>
    <row r="281" spans="1:19" x14ac:dyDescent="0.25">
      <c r="A281" t="s">
        <v>620</v>
      </c>
      <c r="B281" t="s">
        <v>164</v>
      </c>
      <c r="C281" t="s">
        <v>621</v>
      </c>
      <c r="D281" t="s">
        <v>17</v>
      </c>
      <c r="E281">
        <v>1</v>
      </c>
      <c r="F281">
        <v>49</v>
      </c>
      <c r="G281">
        <v>1080</v>
      </c>
      <c r="H281" t="s">
        <v>11</v>
      </c>
      <c r="I281" t="s">
        <v>11</v>
      </c>
      <c r="J281" t="b">
        <f>IF(COUNTIFS('Player 1 Rounds'!A:A,Player_2[[#This Row],[Tournament]],'Player 1 Rounds'!C:C,Player_2[[#This Row],[Date]])&gt;0,TRUE(),FALSE())</f>
        <v>1</v>
      </c>
      <c r="K281" t="b">
        <f>IF(COUNTIFS('Player 1 Rounds'!A:A,Player_2[[#This Row],[Tournament]],'Player 1 Rounds'!C:C,Player_2[[#This Row],[Date]],'Player 1 Rounds'!D:D,Player_2[[#This Row],[Division]])&gt;0,TRUE(),FALSE())</f>
        <v>1</v>
      </c>
      <c r="L281" t="str">
        <f>RIGHT(Player_2[[#This Row],[Date]],4)</f>
        <v>2021</v>
      </c>
      <c r="M281" t="str">
        <f>LEFT(Player_2[[#This Row],[Date]],FIND("-",Player_2[[#This Row],[Date]],1)-1)</f>
        <v>19</v>
      </c>
      <c r="N281" t="str">
        <f>MID(Player_2[[#This Row],[Date]],FIND("-",Player_2[[#This Row],[Date]],1)+1,3)</f>
        <v>Mar</v>
      </c>
      <c r="O281" s="5">
        <f>DATEVALUE(Player_2[[#This Row],[Month]]&amp;" "&amp;Player_2[[#This Row],[Day]]&amp;", "&amp;Player_2[[#This Row],[Year]])</f>
        <v>44274</v>
      </c>
      <c r="P281">
        <f>COUNTIFS(A:A,Player_2[[#This Row],[Tournament]],E:E,Player_2[[#This Row],[Round]])</f>
        <v>1</v>
      </c>
      <c r="Q281" t="str">
        <f t="shared" si="4"/>
        <v>2021 Discraft presents The Open at Belton a DGPT Silver Series Event</v>
      </c>
      <c r="R281">
        <f>SUMIFS('Player 1 Rounds'!F:F,'Player 1 Rounds'!Q:Q,Q281,'Player 1 Rounds'!E:E,E281)</f>
        <v>50</v>
      </c>
      <c r="S281">
        <f>IF(AND(Player_2[[#This Row],[Opponent Score]]&gt;0,Player_2[[#This Row],[Opponent Score]]&gt;Player_2[[#This Row],[Score]],K:K=TRUE())=TRUE(),1,0)</f>
        <v>1</v>
      </c>
    </row>
    <row r="282" spans="1:19" x14ac:dyDescent="0.25">
      <c r="A282" t="s">
        <v>313</v>
      </c>
      <c r="B282" t="s">
        <v>164</v>
      </c>
      <c r="C282" t="s">
        <v>619</v>
      </c>
      <c r="D282" t="s">
        <v>17</v>
      </c>
      <c r="E282">
        <v>1</v>
      </c>
      <c r="F282">
        <v>73</v>
      </c>
      <c r="G282">
        <v>981</v>
      </c>
      <c r="H282" t="s">
        <v>11</v>
      </c>
      <c r="I282" t="s">
        <v>11</v>
      </c>
      <c r="J282" t="b">
        <f>IF(COUNTIFS('Player 1 Rounds'!A:A,Player_2[[#This Row],[Tournament]],'Player 1 Rounds'!C:C,Player_2[[#This Row],[Date]])&gt;0,TRUE(),FALSE())</f>
        <v>0</v>
      </c>
      <c r="K282" t="b">
        <f>IF(COUNTIFS('Player 1 Rounds'!A:A,Player_2[[#This Row],[Tournament]],'Player 1 Rounds'!C:C,Player_2[[#This Row],[Date]],'Player 1 Rounds'!D:D,Player_2[[#This Row],[Division]])&gt;0,TRUE(),FALSE())</f>
        <v>0</v>
      </c>
      <c r="L282" t="str">
        <f>RIGHT(Player_2[[#This Row],[Date]],4)</f>
        <v>2008</v>
      </c>
      <c r="M282" t="str">
        <f>LEFT(Player_2[[#This Row],[Date]],FIND("-",Player_2[[#This Row],[Date]],1)-1)</f>
        <v>29</v>
      </c>
      <c r="N282" t="str">
        <f>MID(Player_2[[#This Row],[Date]],FIND("-",Player_2[[#This Row],[Date]],1)+1,3)</f>
        <v>Aug</v>
      </c>
      <c r="O282" s="5">
        <f>DATEVALUE(Player_2[[#This Row],[Month]]&amp;" "&amp;Player_2[[#This Row],[Day]]&amp;", "&amp;Player_2[[#This Row],[Year]])</f>
        <v>39689</v>
      </c>
      <c r="P282">
        <f>COUNTIFS(A:A,Player_2[[#This Row],[Tournament]],E:E,Player_2[[#This Row],[Round]])</f>
        <v>2</v>
      </c>
      <c r="Q282" t="str">
        <f t="shared" si="4"/>
        <v>2008 Full Throttle Challenge at Solitude Mountain Resort</v>
      </c>
      <c r="R282">
        <f>SUMIFS('Player 1 Rounds'!F:F,'Player 1 Rounds'!Q:Q,Q282,'Player 1 Rounds'!E:E,E282)</f>
        <v>0</v>
      </c>
      <c r="S282">
        <f>IF(AND(Player_2[[#This Row],[Opponent Score]]&gt;0,Player_2[[#This Row],[Opponent Score]]&gt;Player_2[[#This Row],[Score]],K:K=TRUE())=TRUE(),1,0)</f>
        <v>0</v>
      </c>
    </row>
    <row r="283" spans="1:19" x14ac:dyDescent="0.25">
      <c r="A283" t="s">
        <v>625</v>
      </c>
      <c r="B283" t="s">
        <v>626</v>
      </c>
      <c r="C283" t="s">
        <v>627</v>
      </c>
      <c r="D283" t="s">
        <v>17</v>
      </c>
      <c r="E283">
        <v>1</v>
      </c>
      <c r="F283">
        <v>63</v>
      </c>
      <c r="G283">
        <v>1036</v>
      </c>
      <c r="H283" t="s">
        <v>10</v>
      </c>
      <c r="I283" t="s">
        <v>10</v>
      </c>
      <c r="J283" t="b">
        <f>IF(COUNTIFS('Player 1 Rounds'!A:A,Player_2[[#This Row],[Tournament]],'Player 1 Rounds'!C:C,Player_2[[#This Row],[Date]])&gt;0,TRUE(),FALSE())</f>
        <v>1</v>
      </c>
      <c r="K283" t="b">
        <f>IF(COUNTIFS('Player 1 Rounds'!A:A,Player_2[[#This Row],[Tournament]],'Player 1 Rounds'!C:C,Player_2[[#This Row],[Date]],'Player 1 Rounds'!D:D,Player_2[[#This Row],[Division]])&gt;0,TRUE(),FALSE())</f>
        <v>1</v>
      </c>
      <c r="L283" t="str">
        <f>RIGHT(Player_2[[#This Row],[Date]],4)</f>
        <v>2022</v>
      </c>
      <c r="M283" t="str">
        <f>LEFT(Player_2[[#This Row],[Date]],FIND("-",Player_2[[#This Row],[Date]],1)-1)</f>
        <v>8</v>
      </c>
      <c r="N283" t="str">
        <f>MID(Player_2[[#This Row],[Date]],FIND("-",Player_2[[#This Row],[Date]],1)+1,3)</f>
        <v>Jul</v>
      </c>
      <c r="O283" s="5">
        <f>DATEVALUE(Player_2[[#This Row],[Month]]&amp;" "&amp;Player_2[[#This Row],[Day]]&amp;", "&amp;Player_2[[#This Row],[Year]])</f>
        <v>44750</v>
      </c>
      <c r="P283">
        <f>COUNTIFS(A:A,Player_2[[#This Row],[Tournament]],E:E,Player_2[[#This Row],[Round]])</f>
        <v>1</v>
      </c>
      <c r="Q283" t="str">
        <f t="shared" si="4"/>
        <v>2022 DGPT - LWS Open at Idlewild presented by Dynamic Discs &amp; The Nati</v>
      </c>
      <c r="R283">
        <f>SUMIFS('Player 1 Rounds'!F:F,'Player 1 Rounds'!Q:Q,Q283,'Player 1 Rounds'!E:E,E283)</f>
        <v>65</v>
      </c>
      <c r="S283">
        <f>IF(AND(Player_2[[#This Row],[Opponent Score]]&gt;0,Player_2[[#This Row],[Opponent Score]]&gt;Player_2[[#This Row],[Score]],K:K=TRUE())=TRUE(),1,0)</f>
        <v>1</v>
      </c>
    </row>
    <row r="284" spans="1:19" x14ac:dyDescent="0.25">
      <c r="A284" t="s">
        <v>572</v>
      </c>
      <c r="B284" t="s">
        <v>626</v>
      </c>
      <c r="C284" t="s">
        <v>634</v>
      </c>
      <c r="D284" t="s">
        <v>17</v>
      </c>
      <c r="E284">
        <v>1</v>
      </c>
      <c r="F284">
        <v>58</v>
      </c>
      <c r="G284">
        <v>1038</v>
      </c>
      <c r="H284" t="s">
        <v>10</v>
      </c>
      <c r="I284" t="s">
        <v>10</v>
      </c>
      <c r="J284" t="b">
        <f>IF(COUNTIFS('Player 1 Rounds'!A:A,Player_2[[#This Row],[Tournament]],'Player 1 Rounds'!C:C,Player_2[[#This Row],[Date]])&gt;0,TRUE(),FALSE())</f>
        <v>1</v>
      </c>
      <c r="K284" t="b">
        <f>IF(COUNTIFS('Player 1 Rounds'!A:A,Player_2[[#This Row],[Tournament]],'Player 1 Rounds'!C:C,Player_2[[#This Row],[Date]],'Player 1 Rounds'!D:D,Player_2[[#This Row],[Division]])&gt;0,TRUE(),FALSE())</f>
        <v>1</v>
      </c>
      <c r="L284" t="str">
        <f>RIGHT(Player_2[[#This Row],[Date]],4)</f>
        <v>2022</v>
      </c>
      <c r="M284" t="str">
        <f>LEFT(Player_2[[#This Row],[Date]],FIND("-",Player_2[[#This Row],[Date]],1)-1)</f>
        <v>24</v>
      </c>
      <c r="N284" t="str">
        <f>MID(Player_2[[#This Row],[Date]],FIND("-",Player_2[[#This Row],[Date]],1)+1,3)</f>
        <v>Jun</v>
      </c>
      <c r="O284" s="5">
        <f>DATEVALUE(Player_2[[#This Row],[Month]]&amp;" "&amp;Player_2[[#This Row],[Day]]&amp;", "&amp;Player_2[[#This Row],[Year]])</f>
        <v>44736</v>
      </c>
      <c r="P284">
        <f>COUNTIFS(A:A,Player_2[[#This Row],[Tournament]],E:E,Player_2[[#This Row],[Round]])</f>
        <v>2</v>
      </c>
      <c r="Q284" t="str">
        <f t="shared" si="4"/>
        <v>2022 DGPT - The Preserve Championship designed by Leiviska Disc Golf</v>
      </c>
      <c r="R284">
        <f>SUMIFS('Player 1 Rounds'!F:F,'Player 1 Rounds'!Q:Q,Q284,'Player 1 Rounds'!E:E,E284)</f>
        <v>57</v>
      </c>
      <c r="S284">
        <f>IF(AND(Player_2[[#This Row],[Opponent Score]]&gt;0,Player_2[[#This Row],[Opponent Score]]&gt;Player_2[[#This Row],[Score]],K:K=TRUE())=TRUE(),1,0)</f>
        <v>0</v>
      </c>
    </row>
    <row r="285" spans="1:19" x14ac:dyDescent="0.25">
      <c r="A285" t="s">
        <v>208</v>
      </c>
      <c r="B285" t="s">
        <v>623</v>
      </c>
      <c r="C285" t="s">
        <v>624</v>
      </c>
      <c r="D285" t="s">
        <v>16</v>
      </c>
      <c r="E285">
        <v>1</v>
      </c>
      <c r="F285">
        <v>55</v>
      </c>
      <c r="G285">
        <v>965</v>
      </c>
      <c r="H285" t="s">
        <v>11</v>
      </c>
      <c r="I285" t="s">
        <v>11</v>
      </c>
      <c r="J285" t="b">
        <f>IF(COUNTIFS('Player 1 Rounds'!A:A,Player_2[[#This Row],[Tournament]],'Player 1 Rounds'!C:C,Player_2[[#This Row],[Date]])&gt;0,TRUE(),FALSE())</f>
        <v>0</v>
      </c>
      <c r="K285" t="b">
        <f>IF(COUNTIFS('Player 1 Rounds'!A:A,Player_2[[#This Row],[Tournament]],'Player 1 Rounds'!C:C,Player_2[[#This Row],[Date]],'Player 1 Rounds'!D:D,Player_2[[#This Row],[Division]])&gt;0,TRUE(),FALSE())</f>
        <v>0</v>
      </c>
      <c r="L285" t="str">
        <f>RIGHT(Player_2[[#This Row],[Date]],4)</f>
        <v>2007</v>
      </c>
      <c r="M285" t="str">
        <f>LEFT(Player_2[[#This Row],[Date]],FIND("-",Player_2[[#This Row],[Date]],1)-1)</f>
        <v>27</v>
      </c>
      <c r="N285" t="str">
        <f>MID(Player_2[[#This Row],[Date]],FIND("-",Player_2[[#This Row],[Date]],1)+1,3)</f>
        <v>Jan</v>
      </c>
      <c r="O285" s="5">
        <f>DATEVALUE(Player_2[[#This Row],[Month]]&amp;" "&amp;Player_2[[#This Row],[Day]]&amp;", "&amp;Player_2[[#This Row],[Year]])</f>
        <v>39109</v>
      </c>
      <c r="P285">
        <f>COUNTIFS(A:A,Player_2[[#This Row],[Tournament]],E:E,Player_2[[#This Row],[Round]])</f>
        <v>4</v>
      </c>
      <c r="Q285" t="str">
        <f t="shared" si="4"/>
        <v>2007 Ice Bowl in Paradise</v>
      </c>
      <c r="R285">
        <f>SUMIFS('Player 1 Rounds'!F:F,'Player 1 Rounds'!Q:Q,Q285,'Player 1 Rounds'!E:E,E285)</f>
        <v>0</v>
      </c>
      <c r="S285">
        <f>IF(AND(Player_2[[#This Row],[Opponent Score]]&gt;0,Player_2[[#This Row],[Opponent Score]]&gt;Player_2[[#This Row],[Score]],K:K=TRUE())=TRUE(),1,0)</f>
        <v>0</v>
      </c>
    </row>
    <row r="286" spans="1:19" x14ac:dyDescent="0.25">
      <c r="A286" t="s">
        <v>630</v>
      </c>
      <c r="B286" t="s">
        <v>13</v>
      </c>
      <c r="C286" t="s">
        <v>631</v>
      </c>
      <c r="D286" t="s">
        <v>17</v>
      </c>
      <c r="E286">
        <v>1</v>
      </c>
      <c r="F286">
        <v>52</v>
      </c>
      <c r="G286">
        <v>1083</v>
      </c>
      <c r="H286" t="s">
        <v>10</v>
      </c>
      <c r="I286" t="s">
        <v>10</v>
      </c>
      <c r="J286" t="b">
        <f>IF(COUNTIFS('Player 1 Rounds'!A:A,Player_2[[#This Row],[Tournament]],'Player 1 Rounds'!C:C,Player_2[[#This Row],[Date]])&gt;0,TRUE(),FALSE())</f>
        <v>1</v>
      </c>
      <c r="K286" t="b">
        <f>IF(COUNTIFS('Player 1 Rounds'!A:A,Player_2[[#This Row],[Tournament]],'Player 1 Rounds'!C:C,Player_2[[#This Row],[Date]],'Player 1 Rounds'!D:D,Player_2[[#This Row],[Division]])&gt;0,TRUE(),FALSE())</f>
        <v>1</v>
      </c>
      <c r="L286" t="str">
        <f>RIGHT(Player_2[[#This Row],[Date]],4)</f>
        <v>2022</v>
      </c>
      <c r="M286" t="str">
        <f>LEFT(Player_2[[#This Row],[Date]],FIND("-",Player_2[[#This Row],[Date]],1)-1)</f>
        <v>21</v>
      </c>
      <c r="N286" t="str">
        <f>MID(Player_2[[#This Row],[Date]],FIND("-",Player_2[[#This Row],[Date]],1)+1,3)</f>
        <v>Jul</v>
      </c>
      <c r="O286" s="5">
        <f>DATEVALUE(Player_2[[#This Row],[Month]]&amp;" "&amp;Player_2[[#This Row],[Day]]&amp;", "&amp;Player_2[[#This Row],[Year]])</f>
        <v>44763</v>
      </c>
      <c r="P286">
        <f>COUNTIFS(A:A,Player_2[[#This Row],[Tournament]],E:E,Player_2[[#This Row],[Round]])</f>
        <v>1</v>
      </c>
      <c r="Q286" t="str">
        <f t="shared" si="4"/>
        <v>2022 European Open presented by Discmania</v>
      </c>
      <c r="R286">
        <f>SUMIFS('Player 1 Rounds'!F:F,'Player 1 Rounds'!Q:Q,Q286,'Player 1 Rounds'!E:E,E286)</f>
        <v>59</v>
      </c>
      <c r="S286">
        <f>IF(AND(Player_2[[#This Row],[Opponent Score]]&gt;0,Player_2[[#This Row],[Opponent Score]]&gt;Player_2[[#This Row],[Score]],K:K=TRUE())=TRUE(),1,0)</f>
        <v>1</v>
      </c>
    </row>
    <row r="287" spans="1:19" x14ac:dyDescent="0.25">
      <c r="A287" t="s">
        <v>632</v>
      </c>
      <c r="B287" t="s">
        <v>12</v>
      </c>
      <c r="C287" t="s">
        <v>633</v>
      </c>
      <c r="D287" t="s">
        <v>16</v>
      </c>
      <c r="E287">
        <v>1</v>
      </c>
      <c r="F287">
        <v>84</v>
      </c>
      <c r="G287">
        <v>968</v>
      </c>
      <c r="H287" t="s">
        <v>11</v>
      </c>
      <c r="I287" t="s">
        <v>11</v>
      </c>
      <c r="J287" t="b">
        <f>IF(COUNTIFS('Player 1 Rounds'!A:A,Player_2[[#This Row],[Tournament]],'Player 1 Rounds'!C:C,Player_2[[#This Row],[Date]])&gt;0,TRUE(),FALSE())</f>
        <v>0</v>
      </c>
      <c r="K287" t="b">
        <f>IF(COUNTIFS('Player 1 Rounds'!A:A,Player_2[[#This Row],[Tournament]],'Player 1 Rounds'!C:C,Player_2[[#This Row],[Date]],'Player 1 Rounds'!D:D,Player_2[[#This Row],[Division]])&gt;0,TRUE(),FALSE())</f>
        <v>0</v>
      </c>
      <c r="L287" t="str">
        <f>RIGHT(Player_2[[#This Row],[Date]],4)</f>
        <v>2006</v>
      </c>
      <c r="M287" t="str">
        <f>LEFT(Player_2[[#This Row],[Date]],FIND("-",Player_2[[#This Row],[Date]],1)-1)</f>
        <v>21</v>
      </c>
      <c r="N287" t="str">
        <f>MID(Player_2[[#This Row],[Date]],FIND("-",Player_2[[#This Row],[Date]],1)+1,3)</f>
        <v>Oct</v>
      </c>
      <c r="O287" s="5">
        <f>DATEVALUE(Player_2[[#This Row],[Month]]&amp;" "&amp;Player_2[[#This Row],[Day]]&amp;", "&amp;Player_2[[#This Row],[Year]])</f>
        <v>39011</v>
      </c>
      <c r="P287">
        <f>COUNTIFS(A:A,Player_2[[#This Row],[Tournament]],E:E,Player_2[[#This Row],[Round]])</f>
        <v>1</v>
      </c>
      <c r="Q287" t="str">
        <f t="shared" si="4"/>
        <v>2006 Coyote Pointe Classic</v>
      </c>
      <c r="R287">
        <f>SUMIFS('Player 1 Rounds'!F:F,'Player 1 Rounds'!Q:Q,Q287,'Player 1 Rounds'!E:E,E287)</f>
        <v>0</v>
      </c>
      <c r="S287">
        <f>IF(AND(Player_2[[#This Row],[Opponent Score]]&gt;0,Player_2[[#This Row],[Opponent Score]]&gt;Player_2[[#This Row],[Score]],K:K=TRUE())=TRUE(),1,0)</f>
        <v>0</v>
      </c>
    </row>
    <row r="288" spans="1:19" x14ac:dyDescent="0.25">
      <c r="A288" t="s">
        <v>622</v>
      </c>
      <c r="B288" t="s">
        <v>14</v>
      </c>
      <c r="C288" t="s">
        <v>90</v>
      </c>
      <c r="D288" t="s">
        <v>16</v>
      </c>
      <c r="E288">
        <v>1</v>
      </c>
      <c r="F288">
        <v>58</v>
      </c>
      <c r="G288">
        <v>915</v>
      </c>
      <c r="H288" t="s">
        <v>11</v>
      </c>
      <c r="I288" t="s">
        <v>11</v>
      </c>
      <c r="J288" t="b">
        <f>IF(COUNTIFS('Player 1 Rounds'!A:A,Player_2[[#This Row],[Tournament]],'Player 1 Rounds'!C:C,Player_2[[#This Row],[Date]])&gt;0,TRUE(),FALSE())</f>
        <v>0</v>
      </c>
      <c r="K288" t="b">
        <f>IF(COUNTIFS('Player 1 Rounds'!A:A,Player_2[[#This Row],[Tournament]],'Player 1 Rounds'!C:C,Player_2[[#This Row],[Date]],'Player 1 Rounds'!D:D,Player_2[[#This Row],[Division]])&gt;0,TRUE(),FALSE())</f>
        <v>0</v>
      </c>
      <c r="L288" t="str">
        <f>RIGHT(Player_2[[#This Row],[Date]],4)</f>
        <v>2006</v>
      </c>
      <c r="M288" t="str">
        <f>LEFT(Player_2[[#This Row],[Date]],FIND("-",Player_2[[#This Row],[Date]],1)-1)</f>
        <v>11</v>
      </c>
      <c r="N288" t="str">
        <f>MID(Player_2[[#This Row],[Date]],FIND("-",Player_2[[#This Row],[Date]],1)+1,3)</f>
        <v>Nov</v>
      </c>
      <c r="O288" s="5">
        <f>DATEVALUE(Player_2[[#This Row],[Month]]&amp;" "&amp;Player_2[[#This Row],[Day]]&amp;", "&amp;Player_2[[#This Row],[Year]])</f>
        <v>39032</v>
      </c>
      <c r="P288">
        <f>COUNTIFS(A:A,Player_2[[#This Row],[Tournament]],E:E,Player_2[[#This Row],[Round]])</f>
        <v>2</v>
      </c>
      <c r="Q288" t="str">
        <f t="shared" si="4"/>
        <v>2006 Southern California Championships</v>
      </c>
      <c r="R288">
        <f>SUMIFS('Player 1 Rounds'!F:F,'Player 1 Rounds'!Q:Q,Q288,'Player 1 Rounds'!E:E,E288)</f>
        <v>0</v>
      </c>
      <c r="S288">
        <f>IF(AND(Player_2[[#This Row],[Opponent Score]]&gt;0,Player_2[[#This Row],[Opponent Score]]&gt;Player_2[[#This Row],[Score]],K:K=TRUE())=TRUE(),1,0)</f>
        <v>0</v>
      </c>
    </row>
    <row r="289" spans="1:19" x14ac:dyDescent="0.25">
      <c r="A289" t="s">
        <v>639</v>
      </c>
      <c r="B289" t="s">
        <v>14</v>
      </c>
      <c r="C289" t="s">
        <v>101</v>
      </c>
      <c r="D289" t="s">
        <v>16</v>
      </c>
      <c r="E289">
        <v>1</v>
      </c>
      <c r="F289">
        <v>59</v>
      </c>
      <c r="G289">
        <v>997</v>
      </c>
      <c r="H289" t="s">
        <v>11</v>
      </c>
      <c r="I289" t="s">
        <v>11</v>
      </c>
      <c r="J289" t="b">
        <f>IF(COUNTIFS('Player 1 Rounds'!A:A,Player_2[[#This Row],[Tournament]],'Player 1 Rounds'!C:C,Player_2[[#This Row],[Date]])&gt;0,TRUE(),FALSE())</f>
        <v>0</v>
      </c>
      <c r="K289" t="b">
        <f>IF(COUNTIFS('Player 1 Rounds'!A:A,Player_2[[#This Row],[Tournament]],'Player 1 Rounds'!C:C,Player_2[[#This Row],[Date]],'Player 1 Rounds'!D:D,Player_2[[#This Row],[Division]])&gt;0,TRUE(),FALSE())</f>
        <v>0</v>
      </c>
      <c r="L289" t="str">
        <f>RIGHT(Player_2[[#This Row],[Date]],4)</f>
        <v>2007</v>
      </c>
      <c r="M289" t="str">
        <f>LEFT(Player_2[[#This Row],[Date]],FIND("-",Player_2[[#This Row],[Date]],1)-1)</f>
        <v>10</v>
      </c>
      <c r="N289" t="str">
        <f>MID(Player_2[[#This Row],[Date]],FIND("-",Player_2[[#This Row],[Date]],1)+1,3)</f>
        <v>Feb</v>
      </c>
      <c r="O289" s="5">
        <f>DATEVALUE(Player_2[[#This Row],[Month]]&amp;" "&amp;Player_2[[#This Row],[Day]]&amp;", "&amp;Player_2[[#This Row],[Year]])</f>
        <v>39123</v>
      </c>
      <c r="P289">
        <f>COUNTIFS(A:A,Player_2[[#This Row],[Tournament]],E:E,Player_2[[#This Row],[Round]])</f>
        <v>1</v>
      </c>
      <c r="Q289" t="str">
        <f t="shared" si="4"/>
        <v>2007 29th Wintertime Open</v>
      </c>
      <c r="R289">
        <f>SUMIFS('Player 1 Rounds'!F:F,'Player 1 Rounds'!Q:Q,Q289,'Player 1 Rounds'!E:E,E289)</f>
        <v>0</v>
      </c>
      <c r="S289">
        <f>IF(AND(Player_2[[#This Row],[Opponent Score]]&gt;0,Player_2[[#This Row],[Opponent Score]]&gt;Player_2[[#This Row],[Score]],K:K=TRUE())=TRUE(),1,0)</f>
        <v>0</v>
      </c>
    </row>
    <row r="290" spans="1:19" x14ac:dyDescent="0.25">
      <c r="A290" t="s">
        <v>636</v>
      </c>
      <c r="B290" t="s">
        <v>14</v>
      </c>
      <c r="C290" t="s">
        <v>637</v>
      </c>
      <c r="D290" t="s">
        <v>16</v>
      </c>
      <c r="E290">
        <v>1</v>
      </c>
      <c r="F290">
        <v>54</v>
      </c>
      <c r="G290">
        <v>981</v>
      </c>
      <c r="H290" t="s">
        <v>11</v>
      </c>
      <c r="I290" t="s">
        <v>11</v>
      </c>
      <c r="J290" t="b">
        <f>IF(COUNTIFS('Player 1 Rounds'!A:A,Player_2[[#This Row],[Tournament]],'Player 1 Rounds'!C:C,Player_2[[#This Row],[Date]])&gt;0,TRUE(),FALSE())</f>
        <v>0</v>
      </c>
      <c r="K290" t="b">
        <f>IF(COUNTIFS('Player 1 Rounds'!A:A,Player_2[[#This Row],[Tournament]],'Player 1 Rounds'!C:C,Player_2[[#This Row],[Date]],'Player 1 Rounds'!D:D,Player_2[[#This Row],[Division]])&gt;0,TRUE(),FALSE())</f>
        <v>0</v>
      </c>
      <c r="L290" t="str">
        <f>RIGHT(Player_2[[#This Row],[Date]],4)</f>
        <v>2007</v>
      </c>
      <c r="M290" t="str">
        <f>LEFT(Player_2[[#This Row],[Date]],FIND("-",Player_2[[#This Row],[Date]],1)-1)</f>
        <v>17</v>
      </c>
      <c r="N290" t="str">
        <f>MID(Player_2[[#This Row],[Date]],FIND("-",Player_2[[#This Row],[Date]],1)+1,3)</f>
        <v>Mar</v>
      </c>
      <c r="O290" s="5">
        <f>DATEVALUE(Player_2[[#This Row],[Month]]&amp;" "&amp;Player_2[[#This Row],[Day]]&amp;", "&amp;Player_2[[#This Row],[Year]])</f>
        <v>39158</v>
      </c>
      <c r="P290">
        <f>COUNTIFS(A:A,Player_2[[#This Row],[Tournament]],E:E,Player_2[[#This Row],[Round]])</f>
        <v>2</v>
      </c>
      <c r="Q290" t="str">
        <f t="shared" si="4"/>
        <v>2007 Emerald Isle Open (EIEIO)</v>
      </c>
      <c r="R290">
        <f>SUMIFS('Player 1 Rounds'!F:F,'Player 1 Rounds'!Q:Q,Q290,'Player 1 Rounds'!E:E,E290)</f>
        <v>0</v>
      </c>
      <c r="S290">
        <f>IF(AND(Player_2[[#This Row],[Opponent Score]]&gt;0,Player_2[[#This Row],[Opponent Score]]&gt;Player_2[[#This Row],[Score]],K:K=TRUE())=TRUE(),1,0)</f>
        <v>0</v>
      </c>
    </row>
    <row r="291" spans="1:19" x14ac:dyDescent="0.25">
      <c r="A291" t="s">
        <v>688</v>
      </c>
      <c r="B291" t="s">
        <v>626</v>
      </c>
      <c r="C291" t="s">
        <v>689</v>
      </c>
      <c r="D291" t="s">
        <v>17</v>
      </c>
      <c r="E291">
        <v>1</v>
      </c>
      <c r="F291">
        <v>68</v>
      </c>
      <c r="G291">
        <v>1015</v>
      </c>
      <c r="H291" t="s">
        <v>10</v>
      </c>
      <c r="I291" t="s">
        <v>10</v>
      </c>
      <c r="J291" t="b">
        <f>IF(COUNTIFS('Player 1 Rounds'!A:A,Player_2[[#This Row],[Tournament]],'Player 1 Rounds'!C:C,Player_2[[#This Row],[Date]])&gt;0,TRUE(),FALSE())</f>
        <v>1</v>
      </c>
      <c r="K291" t="b">
        <f>IF(COUNTIFS('Player 1 Rounds'!A:A,Player_2[[#This Row],[Tournament]],'Player 1 Rounds'!C:C,Player_2[[#This Row],[Date]],'Player 1 Rounds'!D:D,Player_2[[#This Row],[Division]])&gt;0,TRUE(),FALSE())</f>
        <v>1</v>
      </c>
      <c r="L291" t="str">
        <f>RIGHT(Player_2[[#This Row],[Date]],4)</f>
        <v>2022</v>
      </c>
      <c r="M291" t="str">
        <f>LEFT(Player_2[[#This Row],[Date]],FIND("-",Player_2[[#This Row],[Date]],1)-1)</f>
        <v>20</v>
      </c>
      <c r="N291" t="str">
        <f>MID(Player_2[[#This Row],[Date]],FIND("-",Player_2[[#This Row],[Date]],1)+1,3)</f>
        <v>May</v>
      </c>
      <c r="O291" s="5">
        <f>DATEVALUE(Player_2[[#This Row],[Month]]&amp;" "&amp;Player_2[[#This Row],[Day]]&amp;", "&amp;Player_2[[#This Row],[Year]])</f>
        <v>44701</v>
      </c>
      <c r="P291">
        <f>COUNTIFS(A:A,Player_2[[#This Row],[Tournament]],E:E,Player_2[[#This Row],[Round]])</f>
        <v>1</v>
      </c>
      <c r="Q291" t="str">
        <f t="shared" si="4"/>
        <v>2022 DGPT - OTB Open presented by MVP Disc Sports</v>
      </c>
      <c r="R291">
        <f>SUMIFS('Player 1 Rounds'!F:F,'Player 1 Rounds'!Q:Q,Q291,'Player 1 Rounds'!E:E,E291)</f>
        <v>62</v>
      </c>
      <c r="S291">
        <f>IF(AND(Player_2[[#This Row],[Opponent Score]]&gt;0,Player_2[[#This Row],[Opponent Score]]&gt;Player_2[[#This Row],[Score]],K:K=TRUE())=TRUE(),1,0)</f>
        <v>0</v>
      </c>
    </row>
    <row r="292" spans="1:19" x14ac:dyDescent="0.25">
      <c r="A292" t="s">
        <v>638</v>
      </c>
      <c r="B292" t="s">
        <v>12</v>
      </c>
      <c r="C292" t="s">
        <v>67</v>
      </c>
      <c r="D292" t="s">
        <v>16</v>
      </c>
      <c r="E292">
        <v>1</v>
      </c>
      <c r="F292">
        <v>52</v>
      </c>
      <c r="G292">
        <v>961</v>
      </c>
      <c r="H292" t="s">
        <v>11</v>
      </c>
      <c r="I292" t="s">
        <v>11</v>
      </c>
      <c r="J292" t="b">
        <f>IF(COUNTIFS('Player 1 Rounds'!A:A,Player_2[[#This Row],[Tournament]],'Player 1 Rounds'!C:C,Player_2[[#This Row],[Date]])&gt;0,TRUE(),FALSE())</f>
        <v>0</v>
      </c>
      <c r="K292" t="b">
        <f>IF(COUNTIFS('Player 1 Rounds'!A:A,Player_2[[#This Row],[Tournament]],'Player 1 Rounds'!C:C,Player_2[[#This Row],[Date]],'Player 1 Rounds'!D:D,Player_2[[#This Row],[Division]])&gt;0,TRUE(),FALSE())</f>
        <v>0</v>
      </c>
      <c r="L292" t="str">
        <f>RIGHT(Player_2[[#This Row],[Date]],4)</f>
        <v>2007</v>
      </c>
      <c r="M292" t="str">
        <f>LEFT(Player_2[[#This Row],[Date]],FIND("-",Player_2[[#This Row],[Date]],1)-1)</f>
        <v>24</v>
      </c>
      <c r="N292" t="str">
        <f>MID(Player_2[[#This Row],[Date]],FIND("-",Player_2[[#This Row],[Date]],1)+1,3)</f>
        <v>Mar</v>
      </c>
      <c r="O292" s="5">
        <f>DATEVALUE(Player_2[[#This Row],[Month]]&amp;" "&amp;Player_2[[#This Row],[Day]]&amp;", "&amp;Player_2[[#This Row],[Year]])</f>
        <v>39165</v>
      </c>
      <c r="P292">
        <f>COUNTIFS(A:A,Player_2[[#This Row],[Tournament]],E:E,Player_2[[#This Row],[Round]])</f>
        <v>1</v>
      </c>
      <c r="Q292" t="str">
        <f t="shared" si="4"/>
        <v>2007 C.V. Safari</v>
      </c>
      <c r="R292">
        <f>SUMIFS('Player 1 Rounds'!F:F,'Player 1 Rounds'!Q:Q,Q292,'Player 1 Rounds'!E:E,E292)</f>
        <v>0</v>
      </c>
      <c r="S292">
        <f>IF(AND(Player_2[[#This Row],[Opponent Score]]&gt;0,Player_2[[#This Row],[Opponent Score]]&gt;Player_2[[#This Row],[Score]],K:K=TRUE())=TRUE(),1,0)</f>
        <v>0</v>
      </c>
    </row>
    <row r="293" spans="1:19" x14ac:dyDescent="0.25">
      <c r="A293" t="s">
        <v>640</v>
      </c>
      <c r="B293" t="s">
        <v>9</v>
      </c>
      <c r="C293" t="s">
        <v>641</v>
      </c>
      <c r="D293" t="s">
        <v>17</v>
      </c>
      <c r="E293">
        <v>1</v>
      </c>
      <c r="F293">
        <v>58</v>
      </c>
      <c r="G293">
        <v>1014</v>
      </c>
      <c r="H293" t="s">
        <v>10</v>
      </c>
      <c r="I293" t="s">
        <v>10</v>
      </c>
      <c r="J293" t="b">
        <f>IF(COUNTIFS('Player 1 Rounds'!A:A,Player_2[[#This Row],[Tournament]],'Player 1 Rounds'!C:C,Player_2[[#This Row],[Date]])&gt;0,TRUE(),FALSE())</f>
        <v>0</v>
      </c>
      <c r="K293" t="b">
        <f>IF(COUNTIFS('Player 1 Rounds'!A:A,Player_2[[#This Row],[Tournament]],'Player 1 Rounds'!C:C,Player_2[[#This Row],[Date]],'Player 1 Rounds'!D:D,Player_2[[#This Row],[Division]])&gt;0,TRUE(),FALSE())</f>
        <v>0</v>
      </c>
      <c r="L293" t="str">
        <f>RIGHT(Player_2[[#This Row],[Date]],4)</f>
        <v>2022</v>
      </c>
      <c r="M293" t="str">
        <f>LEFT(Player_2[[#This Row],[Date]],FIND("-",Player_2[[#This Row],[Date]],1)-1)</f>
        <v>10</v>
      </c>
      <c r="N293" t="str">
        <f>MID(Player_2[[#This Row],[Date]],FIND("-",Player_2[[#This Row],[Date]],1)+1,3)</f>
        <v>Jun</v>
      </c>
      <c r="O293" s="5">
        <f>DATEVALUE(Player_2[[#This Row],[Month]]&amp;" "&amp;Player_2[[#This Row],[Day]]&amp;", "&amp;Player_2[[#This Row],[Year]])</f>
        <v>44722</v>
      </c>
      <c r="P293">
        <f>COUNTIFS(A:A,Player_2[[#This Row],[Tournament]],E:E,Player_2[[#This Row],[Round]])</f>
        <v>1</v>
      </c>
      <c r="Q293" t="str">
        <f t="shared" si="4"/>
        <v>Discraft presents the 2022 Beaver State Fling sponsored by Resistance Discs—DGPT Silver Series</v>
      </c>
      <c r="R293">
        <f>SUMIFS('Player 1 Rounds'!F:F,'Player 1 Rounds'!Q:Q,Q293,'Player 1 Rounds'!E:E,E293)</f>
        <v>0</v>
      </c>
      <c r="S293">
        <f>IF(AND(Player_2[[#This Row],[Opponent Score]]&gt;0,Player_2[[#This Row],[Opponent Score]]&gt;Player_2[[#This Row],[Score]],K:K=TRUE())=TRUE(),1,0)</f>
        <v>0</v>
      </c>
    </row>
    <row r="294" spans="1:19" x14ac:dyDescent="0.25">
      <c r="A294" t="s">
        <v>557</v>
      </c>
      <c r="B294" t="s">
        <v>626</v>
      </c>
      <c r="C294" t="s">
        <v>642</v>
      </c>
      <c r="D294" t="s">
        <v>17</v>
      </c>
      <c r="E294">
        <v>1</v>
      </c>
      <c r="F294">
        <v>58</v>
      </c>
      <c r="G294">
        <v>1052</v>
      </c>
      <c r="H294" t="s">
        <v>10</v>
      </c>
      <c r="I294" t="s">
        <v>10</v>
      </c>
      <c r="J294" t="b">
        <f>IF(COUNTIFS('Player 1 Rounds'!A:A,Player_2[[#This Row],[Tournament]],'Player 1 Rounds'!C:C,Player_2[[#This Row],[Date]])&gt;0,TRUE(),FALSE())</f>
        <v>0</v>
      </c>
      <c r="K294" t="b">
        <f>IF(COUNTIFS('Player 1 Rounds'!A:A,Player_2[[#This Row],[Tournament]],'Player 1 Rounds'!C:C,Player_2[[#This Row],[Date]],'Player 1 Rounds'!D:D,Player_2[[#This Row],[Division]])&gt;0,TRUE(),FALSE())</f>
        <v>0</v>
      </c>
      <c r="L294" t="str">
        <f>RIGHT(Player_2[[#This Row],[Date]],4)</f>
        <v>2022</v>
      </c>
      <c r="M294" t="str">
        <f>LEFT(Player_2[[#This Row],[Date]],FIND("-",Player_2[[#This Row],[Date]],1)-1)</f>
        <v>2</v>
      </c>
      <c r="N294" t="str">
        <f>MID(Player_2[[#This Row],[Date]],FIND("-",Player_2[[#This Row],[Date]],1)+1,3)</f>
        <v>Jun</v>
      </c>
      <c r="O294" s="5">
        <f>DATEVALUE(Player_2[[#This Row],[Month]]&amp;" "&amp;Player_2[[#This Row],[Day]]&amp;", "&amp;Player_2[[#This Row],[Year]])</f>
        <v>44714</v>
      </c>
      <c r="P294">
        <f>COUNTIFS(A:A,Player_2[[#This Row],[Tournament]],E:E,Player_2[[#This Row],[Round]])</f>
        <v>2</v>
      </c>
      <c r="Q294" t="str">
        <f t="shared" si="4"/>
        <v>2022 DGPT - Portland Open presented by Dynamic Discs</v>
      </c>
      <c r="R294">
        <f>SUMIFS('Player 1 Rounds'!F:F,'Player 1 Rounds'!Q:Q,Q294,'Player 1 Rounds'!E:E,E294)</f>
        <v>0</v>
      </c>
      <c r="S294">
        <f>IF(AND(Player_2[[#This Row],[Opponent Score]]&gt;0,Player_2[[#This Row],[Opponent Score]]&gt;Player_2[[#This Row],[Score]],K:K=TRUE())=TRUE(),1,0)</f>
        <v>0</v>
      </c>
    </row>
    <row r="295" spans="1:19" x14ac:dyDescent="0.25">
      <c r="A295" t="s">
        <v>635</v>
      </c>
      <c r="B295" t="s">
        <v>14</v>
      </c>
      <c r="C295" t="s">
        <v>65</v>
      </c>
      <c r="D295" t="s">
        <v>16</v>
      </c>
      <c r="E295">
        <v>1</v>
      </c>
      <c r="F295">
        <v>50</v>
      </c>
      <c r="G295">
        <v>996</v>
      </c>
      <c r="H295" t="s">
        <v>11</v>
      </c>
      <c r="I295" t="s">
        <v>11</v>
      </c>
      <c r="J295" t="b">
        <f>IF(COUNTIFS('Player 1 Rounds'!A:A,Player_2[[#This Row],[Tournament]],'Player 1 Rounds'!C:C,Player_2[[#This Row],[Date]])&gt;0,TRUE(),FALSE())</f>
        <v>0</v>
      </c>
      <c r="K295" t="b">
        <f>IF(COUNTIFS('Player 1 Rounds'!A:A,Player_2[[#This Row],[Tournament]],'Player 1 Rounds'!C:C,Player_2[[#This Row],[Date]],'Player 1 Rounds'!D:D,Player_2[[#This Row],[Division]])&gt;0,TRUE(),FALSE())</f>
        <v>0</v>
      </c>
      <c r="L295" t="str">
        <f>RIGHT(Player_2[[#This Row],[Date]],4)</f>
        <v>2007</v>
      </c>
      <c r="M295" t="str">
        <f>LEFT(Player_2[[#This Row],[Date]],FIND("-",Player_2[[#This Row],[Date]],1)-1)</f>
        <v>10</v>
      </c>
      <c r="N295" t="str">
        <f>MID(Player_2[[#This Row],[Date]],FIND("-",Player_2[[#This Row],[Date]],1)+1,3)</f>
        <v>Mar</v>
      </c>
      <c r="O295" s="5">
        <f>DATEVALUE(Player_2[[#This Row],[Month]]&amp;" "&amp;Player_2[[#This Row],[Day]]&amp;", "&amp;Player_2[[#This Row],[Year]])</f>
        <v>39151</v>
      </c>
      <c r="P295">
        <f>COUNTIFS(A:A,Player_2[[#This Row],[Tournament]],E:E,Player_2[[#This Row],[Round]])</f>
        <v>1</v>
      </c>
      <c r="Q295" t="str">
        <f t="shared" si="4"/>
        <v>2007 Plastic Pilots El Dorado Open 11</v>
      </c>
      <c r="R295">
        <f>SUMIFS('Player 1 Rounds'!F:F,'Player 1 Rounds'!Q:Q,Q295,'Player 1 Rounds'!E:E,E295)</f>
        <v>0</v>
      </c>
      <c r="S295">
        <f>IF(AND(Player_2[[#This Row],[Opponent Score]]&gt;0,Player_2[[#This Row],[Opponent Score]]&gt;Player_2[[#This Row],[Score]],K:K=TRUE())=TRUE(),1,0)</f>
        <v>0</v>
      </c>
    </row>
    <row r="296" spans="1:19" x14ac:dyDescent="0.25">
      <c r="A296" t="s">
        <v>645</v>
      </c>
      <c r="B296" t="s">
        <v>14</v>
      </c>
      <c r="C296" t="s">
        <v>646</v>
      </c>
      <c r="D296" t="s">
        <v>16</v>
      </c>
      <c r="E296">
        <v>1</v>
      </c>
      <c r="F296">
        <v>48</v>
      </c>
      <c r="G296">
        <v>991</v>
      </c>
      <c r="H296" t="s">
        <v>11</v>
      </c>
      <c r="I296" t="s">
        <v>11</v>
      </c>
      <c r="J296" t="b">
        <f>IF(COUNTIFS('Player 1 Rounds'!A:A,Player_2[[#This Row],[Tournament]],'Player 1 Rounds'!C:C,Player_2[[#This Row],[Date]])&gt;0,TRUE(),FALSE())</f>
        <v>0</v>
      </c>
      <c r="K296" t="b">
        <f>IF(COUNTIFS('Player 1 Rounds'!A:A,Player_2[[#This Row],[Tournament]],'Player 1 Rounds'!C:C,Player_2[[#This Row],[Date]],'Player 1 Rounds'!D:D,Player_2[[#This Row],[Division]])&gt;0,TRUE(),FALSE())</f>
        <v>0</v>
      </c>
      <c r="L296" t="str">
        <f>RIGHT(Player_2[[#This Row],[Date]],4)</f>
        <v>2006</v>
      </c>
      <c r="M296" t="str">
        <f>LEFT(Player_2[[#This Row],[Date]],FIND("-",Player_2[[#This Row],[Date]],1)-1)</f>
        <v>11</v>
      </c>
      <c r="N296" t="str">
        <f>MID(Player_2[[#This Row],[Date]],FIND("-",Player_2[[#This Row],[Date]],1)+1,3)</f>
        <v>Feb</v>
      </c>
      <c r="O296" s="5">
        <f>DATEVALUE(Player_2[[#This Row],[Month]]&amp;" "&amp;Player_2[[#This Row],[Day]]&amp;", "&amp;Player_2[[#This Row],[Year]])</f>
        <v>38759</v>
      </c>
      <c r="P296">
        <f>COUNTIFS(A:A,Player_2[[#This Row],[Tournament]],E:E,Player_2[[#This Row],[Round]])</f>
        <v>1</v>
      </c>
      <c r="Q296" t="str">
        <f t="shared" si="4"/>
        <v>2006 28th Wintertime Open</v>
      </c>
      <c r="R296">
        <f>SUMIFS('Player 1 Rounds'!F:F,'Player 1 Rounds'!Q:Q,Q296,'Player 1 Rounds'!E:E,E296)</f>
        <v>0</v>
      </c>
      <c r="S296">
        <f>IF(AND(Player_2[[#This Row],[Opponent Score]]&gt;0,Player_2[[#This Row],[Opponent Score]]&gt;Player_2[[#This Row],[Score]],K:K=TRUE())=TRUE(),1,0)</f>
        <v>0</v>
      </c>
    </row>
    <row r="297" spans="1:19" x14ac:dyDescent="0.25">
      <c r="A297" t="s">
        <v>647</v>
      </c>
      <c r="B297" t="s">
        <v>14</v>
      </c>
      <c r="C297" t="s">
        <v>648</v>
      </c>
      <c r="D297" t="s">
        <v>16</v>
      </c>
      <c r="E297">
        <v>1</v>
      </c>
      <c r="F297">
        <v>49</v>
      </c>
      <c r="G297">
        <v>999</v>
      </c>
      <c r="H297" t="s">
        <v>11</v>
      </c>
      <c r="I297" t="s">
        <v>11</v>
      </c>
      <c r="J297" t="b">
        <f>IF(COUNTIFS('Player 1 Rounds'!A:A,Player_2[[#This Row],[Tournament]],'Player 1 Rounds'!C:C,Player_2[[#This Row],[Date]])&gt;0,TRUE(),FALSE())</f>
        <v>0</v>
      </c>
      <c r="K297" t="b">
        <f>IF(COUNTIFS('Player 1 Rounds'!A:A,Player_2[[#This Row],[Tournament]],'Player 1 Rounds'!C:C,Player_2[[#This Row],[Date]],'Player 1 Rounds'!D:D,Player_2[[#This Row],[Division]])&gt;0,TRUE(),FALSE())</f>
        <v>0</v>
      </c>
      <c r="L297" t="str">
        <f>RIGHT(Player_2[[#This Row],[Date]],4)</f>
        <v>2006</v>
      </c>
      <c r="M297" t="str">
        <f>LEFT(Player_2[[#This Row],[Date]],FIND("-",Player_2[[#This Row],[Date]],1)-1)</f>
        <v>11</v>
      </c>
      <c r="N297" t="str">
        <f>MID(Player_2[[#This Row],[Date]],FIND("-",Player_2[[#This Row],[Date]],1)+1,3)</f>
        <v>Mar</v>
      </c>
      <c r="O297" s="5">
        <f>DATEVALUE(Player_2[[#This Row],[Month]]&amp;" "&amp;Player_2[[#This Row],[Day]]&amp;", "&amp;Player_2[[#This Row],[Year]])</f>
        <v>38787</v>
      </c>
      <c r="P297">
        <f>COUNTIFS(A:A,Player_2[[#This Row],[Tournament]],E:E,Player_2[[#This Row],[Round]])</f>
        <v>1</v>
      </c>
      <c r="Q297" t="str">
        <f t="shared" si="4"/>
        <v>2006 Plastic Pilots El Dorado Open X</v>
      </c>
      <c r="R297">
        <f>SUMIFS('Player 1 Rounds'!F:F,'Player 1 Rounds'!Q:Q,Q297,'Player 1 Rounds'!E:E,E297)</f>
        <v>0</v>
      </c>
      <c r="S297">
        <f>IF(AND(Player_2[[#This Row],[Opponent Score]]&gt;0,Player_2[[#This Row],[Opponent Score]]&gt;Player_2[[#This Row],[Score]],K:K=TRUE())=TRUE(),1,0)</f>
        <v>0</v>
      </c>
    </row>
    <row r="298" spans="1:19" x14ac:dyDescent="0.25">
      <c r="A298" t="s">
        <v>636</v>
      </c>
      <c r="B298" t="s">
        <v>12</v>
      </c>
      <c r="C298" t="s">
        <v>652</v>
      </c>
      <c r="D298" t="s">
        <v>16</v>
      </c>
      <c r="E298">
        <v>1</v>
      </c>
      <c r="F298">
        <v>61</v>
      </c>
      <c r="G298">
        <v>933</v>
      </c>
      <c r="H298" t="s">
        <v>11</v>
      </c>
      <c r="I298" t="s">
        <v>11</v>
      </c>
      <c r="J298" t="b">
        <f>IF(COUNTIFS('Player 1 Rounds'!A:A,Player_2[[#This Row],[Tournament]],'Player 1 Rounds'!C:C,Player_2[[#This Row],[Date]])&gt;0,TRUE(),FALSE())</f>
        <v>0</v>
      </c>
      <c r="K298" t="b">
        <f>IF(COUNTIFS('Player 1 Rounds'!A:A,Player_2[[#This Row],[Tournament]],'Player 1 Rounds'!C:C,Player_2[[#This Row],[Date]],'Player 1 Rounds'!D:D,Player_2[[#This Row],[Division]])&gt;0,TRUE(),FALSE())</f>
        <v>0</v>
      </c>
      <c r="L298" t="str">
        <f>RIGHT(Player_2[[#This Row],[Date]],4)</f>
        <v>2006</v>
      </c>
      <c r="M298" t="str">
        <f>LEFT(Player_2[[#This Row],[Date]],FIND("-",Player_2[[#This Row],[Date]],1)-1)</f>
        <v>18</v>
      </c>
      <c r="N298" t="str">
        <f>MID(Player_2[[#This Row],[Date]],FIND("-",Player_2[[#This Row],[Date]],1)+1,3)</f>
        <v>Mar</v>
      </c>
      <c r="O298" s="5">
        <f>DATEVALUE(Player_2[[#This Row],[Month]]&amp;" "&amp;Player_2[[#This Row],[Day]]&amp;", "&amp;Player_2[[#This Row],[Year]])</f>
        <v>38794</v>
      </c>
      <c r="P298">
        <f>COUNTIFS(A:A,Player_2[[#This Row],[Tournament]],E:E,Player_2[[#This Row],[Round]])</f>
        <v>2</v>
      </c>
      <c r="Q298" t="str">
        <f t="shared" si="4"/>
        <v>2006 Emerald Isle Open (EIEIO)</v>
      </c>
      <c r="R298">
        <f>SUMIFS('Player 1 Rounds'!F:F,'Player 1 Rounds'!Q:Q,Q298,'Player 1 Rounds'!E:E,E298)</f>
        <v>0</v>
      </c>
      <c r="S298">
        <f>IF(AND(Player_2[[#This Row],[Opponent Score]]&gt;0,Player_2[[#This Row],[Opponent Score]]&gt;Player_2[[#This Row],[Score]],K:K=TRUE())=TRUE(),1,0)</f>
        <v>0</v>
      </c>
    </row>
    <row r="299" spans="1:19" x14ac:dyDescent="0.25">
      <c r="A299" t="s">
        <v>622</v>
      </c>
      <c r="B299" t="s">
        <v>14</v>
      </c>
      <c r="C299" t="s">
        <v>650</v>
      </c>
      <c r="D299" t="s">
        <v>16</v>
      </c>
      <c r="E299">
        <v>1</v>
      </c>
      <c r="F299">
        <v>54</v>
      </c>
      <c r="G299">
        <v>927</v>
      </c>
      <c r="H299" t="s">
        <v>11</v>
      </c>
      <c r="I299" t="s">
        <v>11</v>
      </c>
      <c r="J299" t="b">
        <f>IF(COUNTIFS('Player 1 Rounds'!A:A,Player_2[[#This Row],[Tournament]],'Player 1 Rounds'!C:C,Player_2[[#This Row],[Date]])&gt;0,TRUE(),FALSE())</f>
        <v>0</v>
      </c>
      <c r="K299" t="b">
        <f>IF(COUNTIFS('Player 1 Rounds'!A:A,Player_2[[#This Row],[Tournament]],'Player 1 Rounds'!C:C,Player_2[[#This Row],[Date]],'Player 1 Rounds'!D:D,Player_2[[#This Row],[Division]])&gt;0,TRUE(),FALSE())</f>
        <v>0</v>
      </c>
      <c r="L299" t="str">
        <f>RIGHT(Player_2[[#This Row],[Date]],4)</f>
        <v>2005</v>
      </c>
      <c r="M299" t="str">
        <f>LEFT(Player_2[[#This Row],[Date]],FIND("-",Player_2[[#This Row],[Date]],1)-1)</f>
        <v>19</v>
      </c>
      <c r="N299" t="str">
        <f>MID(Player_2[[#This Row],[Date]],FIND("-",Player_2[[#This Row],[Date]],1)+1,3)</f>
        <v>Nov</v>
      </c>
      <c r="O299" s="5">
        <f>DATEVALUE(Player_2[[#This Row],[Month]]&amp;" "&amp;Player_2[[#This Row],[Day]]&amp;", "&amp;Player_2[[#This Row],[Year]])</f>
        <v>38675</v>
      </c>
      <c r="P299">
        <f>COUNTIFS(A:A,Player_2[[#This Row],[Tournament]],E:E,Player_2[[#This Row],[Round]])</f>
        <v>2</v>
      </c>
      <c r="Q299" t="str">
        <f t="shared" si="4"/>
        <v>2005 Southern California Championships</v>
      </c>
      <c r="R299">
        <f>SUMIFS('Player 1 Rounds'!F:F,'Player 1 Rounds'!Q:Q,Q299,'Player 1 Rounds'!E:E,E299)</f>
        <v>0</v>
      </c>
      <c r="S299">
        <f>IF(AND(Player_2[[#This Row],[Opponent Score]]&gt;0,Player_2[[#This Row],[Opponent Score]]&gt;Player_2[[#This Row],[Score]],K:K=TRUE())=TRUE(),1,0)</f>
        <v>0</v>
      </c>
    </row>
    <row r="300" spans="1:19" x14ac:dyDescent="0.25">
      <c r="A300" t="s">
        <v>643</v>
      </c>
      <c r="B300" t="s">
        <v>626</v>
      </c>
      <c r="C300" t="s">
        <v>644</v>
      </c>
      <c r="D300" t="s">
        <v>17</v>
      </c>
      <c r="E300">
        <v>1</v>
      </c>
      <c r="F300">
        <v>51</v>
      </c>
      <c r="G300">
        <v>1066</v>
      </c>
      <c r="H300" t="s">
        <v>10</v>
      </c>
      <c r="I300" t="s">
        <v>10</v>
      </c>
      <c r="J300" t="b">
        <f>IF(COUNTIFS('Player 1 Rounds'!A:A,Player_2[[#This Row],[Tournament]],'Player 1 Rounds'!C:C,Player_2[[#This Row],[Date]])&gt;0,TRUE(),FALSE())</f>
        <v>1</v>
      </c>
      <c r="K300" t="b">
        <f>IF(COUNTIFS('Player 1 Rounds'!A:A,Player_2[[#This Row],[Tournament]],'Player 1 Rounds'!C:C,Player_2[[#This Row],[Date]],'Player 1 Rounds'!D:D,Player_2[[#This Row],[Division]])&gt;0,TRUE(),FALSE())</f>
        <v>1</v>
      </c>
      <c r="L300" t="str">
        <f>RIGHT(Player_2[[#This Row],[Date]],4)</f>
        <v>2022</v>
      </c>
      <c r="M300" t="str">
        <f>LEFT(Player_2[[#This Row],[Date]],FIND("-",Player_2[[#This Row],[Date]],1)-1)</f>
        <v>15</v>
      </c>
      <c r="N300" t="str">
        <f>MID(Player_2[[#This Row],[Date]],FIND("-",Player_2[[#This Row],[Date]],1)+1,3)</f>
        <v>Sep</v>
      </c>
      <c r="O300" s="5">
        <f>DATEVALUE(Player_2[[#This Row],[Month]]&amp;" "&amp;Player_2[[#This Row],[Day]]&amp;", "&amp;Player_2[[#This Row],[Year]])</f>
        <v>44819</v>
      </c>
      <c r="P300">
        <f>COUNTIFS(A:A,Player_2[[#This Row],[Tournament]],E:E,Player_2[[#This Row],[Round]])</f>
        <v>1</v>
      </c>
      <c r="Q300" t="str">
        <f t="shared" si="4"/>
        <v>2022 DGPT Playoffs - Discraft's Green Mountain Championship</v>
      </c>
      <c r="R300">
        <f>SUMIFS('Player 1 Rounds'!F:F,'Player 1 Rounds'!Q:Q,Q300,'Player 1 Rounds'!E:E,E300)</f>
        <v>52</v>
      </c>
      <c r="S300">
        <f>IF(AND(Player_2[[#This Row],[Opponent Score]]&gt;0,Player_2[[#This Row],[Opponent Score]]&gt;Player_2[[#This Row],[Score]],K:K=TRUE())=TRUE(),1,0)</f>
        <v>1</v>
      </c>
    </row>
    <row r="301" spans="1:19" x14ac:dyDescent="0.25">
      <c r="A301" t="s">
        <v>208</v>
      </c>
      <c r="B301" t="s">
        <v>623</v>
      </c>
      <c r="C301" t="s">
        <v>651</v>
      </c>
      <c r="D301" t="s">
        <v>16</v>
      </c>
      <c r="E301">
        <v>1</v>
      </c>
      <c r="F301">
        <v>59</v>
      </c>
      <c r="G301">
        <v>953</v>
      </c>
      <c r="H301" t="s">
        <v>11</v>
      </c>
      <c r="I301" t="s">
        <v>11</v>
      </c>
      <c r="J301" t="b">
        <f>IF(COUNTIFS('Player 1 Rounds'!A:A,Player_2[[#This Row],[Tournament]],'Player 1 Rounds'!C:C,Player_2[[#This Row],[Date]])&gt;0,TRUE(),FALSE())</f>
        <v>0</v>
      </c>
      <c r="K301" t="b">
        <f>IF(COUNTIFS('Player 1 Rounds'!A:A,Player_2[[#This Row],[Tournament]],'Player 1 Rounds'!C:C,Player_2[[#This Row],[Date]],'Player 1 Rounds'!D:D,Player_2[[#This Row],[Division]])&gt;0,TRUE(),FALSE())</f>
        <v>0</v>
      </c>
      <c r="L301" t="str">
        <f>RIGHT(Player_2[[#This Row],[Date]],4)</f>
        <v>2006</v>
      </c>
      <c r="M301" t="str">
        <f>LEFT(Player_2[[#This Row],[Date]],FIND("-",Player_2[[#This Row],[Date]],1)-1)</f>
        <v>28</v>
      </c>
      <c r="N301" t="str">
        <f>MID(Player_2[[#This Row],[Date]],FIND("-",Player_2[[#This Row],[Date]],1)+1,3)</f>
        <v>Jan</v>
      </c>
      <c r="O301" s="5">
        <f>DATEVALUE(Player_2[[#This Row],[Month]]&amp;" "&amp;Player_2[[#This Row],[Day]]&amp;", "&amp;Player_2[[#This Row],[Year]])</f>
        <v>38745</v>
      </c>
      <c r="P301">
        <f>COUNTIFS(A:A,Player_2[[#This Row],[Tournament]],E:E,Player_2[[#This Row],[Round]])</f>
        <v>4</v>
      </c>
      <c r="Q301" t="str">
        <f t="shared" si="4"/>
        <v>2006 Ice Bowl in Paradise</v>
      </c>
      <c r="R301">
        <f>SUMIFS('Player 1 Rounds'!F:F,'Player 1 Rounds'!Q:Q,Q301,'Player 1 Rounds'!E:E,E301)</f>
        <v>0</v>
      </c>
      <c r="S301">
        <f>IF(AND(Player_2[[#This Row],[Opponent Score]]&gt;0,Player_2[[#This Row],[Opponent Score]]&gt;Player_2[[#This Row],[Score]],K:K=TRUE())=TRUE(),1,0)</f>
        <v>0</v>
      </c>
    </row>
    <row r="302" spans="1:19" x14ac:dyDescent="0.25">
      <c r="A302" t="s">
        <v>656</v>
      </c>
      <c r="B302" t="s">
        <v>13</v>
      </c>
      <c r="C302" t="s">
        <v>657</v>
      </c>
      <c r="D302" t="s">
        <v>17</v>
      </c>
      <c r="E302">
        <v>1</v>
      </c>
      <c r="F302">
        <v>56</v>
      </c>
      <c r="G302">
        <v>1056</v>
      </c>
      <c r="H302" t="s">
        <v>10</v>
      </c>
      <c r="I302" t="s">
        <v>10</v>
      </c>
      <c r="J302" t="b">
        <f>IF(COUNTIFS('Player 1 Rounds'!A:A,Player_2[[#This Row],[Tournament]],'Player 1 Rounds'!C:C,Player_2[[#This Row],[Date]])&gt;0,TRUE(),FALSE())</f>
        <v>1</v>
      </c>
      <c r="K302" t="b">
        <f>IF(COUNTIFS('Player 1 Rounds'!A:A,Player_2[[#This Row],[Tournament]],'Player 1 Rounds'!C:C,Player_2[[#This Row],[Date]],'Player 1 Rounds'!D:D,Player_2[[#This Row],[Division]])&gt;0,TRUE(),FALSE())</f>
        <v>1</v>
      </c>
      <c r="L302" t="str">
        <f>RIGHT(Player_2[[#This Row],[Date]],4)</f>
        <v>2022</v>
      </c>
      <c r="M302" t="str">
        <f>LEFT(Player_2[[#This Row],[Date]],FIND("-",Player_2[[#This Row],[Date]],1)-1)</f>
        <v>30</v>
      </c>
      <c r="N302" t="str">
        <f>MID(Player_2[[#This Row],[Date]],FIND("-",Player_2[[#This Row],[Date]],1)+1,3)</f>
        <v>Aug</v>
      </c>
      <c r="O302" s="5">
        <f>DATEVALUE(Player_2[[#This Row],[Month]]&amp;" "&amp;Player_2[[#This Row],[Day]]&amp;", "&amp;Player_2[[#This Row],[Year]])</f>
        <v>44803</v>
      </c>
      <c r="P302">
        <f>COUNTIFS(A:A,Player_2[[#This Row],[Tournament]],E:E,Player_2[[#This Row],[Round]])</f>
        <v>1</v>
      </c>
      <c r="Q302" t="str">
        <f t="shared" si="4"/>
        <v>2022 PDGA Professional Disc Golf World Championships Presented by Dynamic Discs</v>
      </c>
      <c r="R302">
        <f>SUMIFS('Player 1 Rounds'!F:F,'Player 1 Rounds'!Q:Q,Q302,'Player 1 Rounds'!E:E,E302)</f>
        <v>61</v>
      </c>
      <c r="S302">
        <f>IF(AND(Player_2[[#This Row],[Opponent Score]]&gt;0,Player_2[[#This Row],[Opponent Score]]&gt;Player_2[[#This Row],[Score]],K:K=TRUE())=TRUE(),1,0)</f>
        <v>1</v>
      </c>
    </row>
    <row r="303" spans="1:19" x14ac:dyDescent="0.25">
      <c r="A303" t="s">
        <v>59</v>
      </c>
      <c r="B303" t="s">
        <v>58</v>
      </c>
      <c r="C303" t="s">
        <v>188</v>
      </c>
      <c r="D303" t="s">
        <v>17</v>
      </c>
      <c r="E303">
        <v>1</v>
      </c>
      <c r="F303">
        <v>65</v>
      </c>
      <c r="G303">
        <v>974</v>
      </c>
      <c r="H303" t="s">
        <v>11</v>
      </c>
      <c r="I303" t="s">
        <v>11</v>
      </c>
      <c r="J303" t="b">
        <f>IF(COUNTIFS('Player 1 Rounds'!A:A,Player_2[[#This Row],[Tournament]],'Player 1 Rounds'!C:C,Player_2[[#This Row],[Date]])&gt;0,TRUE(),FALSE())</f>
        <v>0</v>
      </c>
      <c r="K303" t="b">
        <f>IF(COUNTIFS('Player 1 Rounds'!A:A,Player_2[[#This Row],[Tournament]],'Player 1 Rounds'!C:C,Player_2[[#This Row],[Date]],'Player 1 Rounds'!D:D,Player_2[[#This Row],[Division]])&gt;0,TRUE(),FALSE())</f>
        <v>0</v>
      </c>
      <c r="L303" t="str">
        <f>RIGHT(Player_2[[#This Row],[Date]],4)</f>
        <v>2006</v>
      </c>
      <c r="M303" t="str">
        <f>LEFT(Player_2[[#This Row],[Date]],FIND("-",Player_2[[#This Row],[Date]],1)-1)</f>
        <v>5</v>
      </c>
      <c r="N303" t="str">
        <f>MID(Player_2[[#This Row],[Date]],FIND("-",Player_2[[#This Row],[Date]],1)+1,3)</f>
        <v>May</v>
      </c>
      <c r="O303" s="5">
        <f>DATEVALUE(Player_2[[#This Row],[Month]]&amp;" "&amp;Player_2[[#This Row],[Day]]&amp;", "&amp;Player_2[[#This Row],[Year]])</f>
        <v>38842</v>
      </c>
      <c r="P303">
        <f>COUNTIFS(A:A,Player_2[[#This Row],[Tournament]],E:E,Player_2[[#This Row],[Round]])</f>
        <v>3</v>
      </c>
      <c r="Q303" t="str">
        <f t="shared" si="4"/>
        <v>2006 Golden State Classic</v>
      </c>
      <c r="R303">
        <f>SUMIFS('Player 1 Rounds'!F:F,'Player 1 Rounds'!Q:Q,Q303,'Player 1 Rounds'!E:E,E303)</f>
        <v>0</v>
      </c>
      <c r="S303">
        <f>IF(AND(Player_2[[#This Row],[Opponent Score]]&gt;0,Player_2[[#This Row],[Opponent Score]]&gt;Player_2[[#This Row],[Score]],K:K=TRUE())=TRUE(),1,0)</f>
        <v>0</v>
      </c>
    </row>
    <row r="304" spans="1:19" x14ac:dyDescent="0.25">
      <c r="A304" t="s">
        <v>545</v>
      </c>
      <c r="B304" t="s">
        <v>626</v>
      </c>
      <c r="C304" t="s">
        <v>655</v>
      </c>
      <c r="D304" t="s">
        <v>17</v>
      </c>
      <c r="E304">
        <v>1</v>
      </c>
      <c r="F304">
        <v>55</v>
      </c>
      <c r="G304">
        <v>1061</v>
      </c>
      <c r="H304" t="s">
        <v>10</v>
      </c>
      <c r="I304" t="s">
        <v>10</v>
      </c>
      <c r="J304" t="b">
        <f>IF(COUNTIFS('Player 1 Rounds'!A:A,Player_2[[#This Row],[Tournament]],'Player 1 Rounds'!C:C,Player_2[[#This Row],[Date]])&gt;0,TRUE(),FALSE())</f>
        <v>1</v>
      </c>
      <c r="K304" t="b">
        <f>IF(COUNTIFS('Player 1 Rounds'!A:A,Player_2[[#This Row],[Tournament]],'Player 1 Rounds'!C:C,Player_2[[#This Row],[Date]],'Player 1 Rounds'!D:D,Player_2[[#This Row],[Division]])&gt;0,TRUE(),FALSE())</f>
        <v>1</v>
      </c>
      <c r="L304" t="str">
        <f>RIGHT(Player_2[[#This Row],[Date]],4)</f>
        <v>2022</v>
      </c>
      <c r="M304" t="str">
        <f>LEFT(Player_2[[#This Row],[Date]],FIND("-",Player_2[[#This Row],[Date]],1)-1)</f>
        <v>29</v>
      </c>
      <c r="N304" t="str">
        <f>MID(Player_2[[#This Row],[Date]],FIND("-",Player_2[[#This Row],[Date]],1)+1,3)</f>
        <v>Jul</v>
      </c>
      <c r="O304" s="5">
        <f>DATEVALUE(Player_2[[#This Row],[Month]]&amp;" "&amp;Player_2[[#This Row],[Day]]&amp;", "&amp;Player_2[[#This Row],[Year]])</f>
        <v>44771</v>
      </c>
      <c r="P304">
        <f>COUNTIFS(A:A,Player_2[[#This Row],[Tournament]],E:E,Player_2[[#This Row],[Round]])</f>
        <v>2</v>
      </c>
      <c r="Q304" t="str">
        <f t="shared" si="4"/>
        <v>2022 DGPT - Discraft's Great Lakes Open</v>
      </c>
      <c r="R304">
        <f>SUMIFS('Player 1 Rounds'!F:F,'Player 1 Rounds'!Q:Q,Q304,'Player 1 Rounds'!E:E,E304)</f>
        <v>58</v>
      </c>
      <c r="S304">
        <f>IF(AND(Player_2[[#This Row],[Opponent Score]]&gt;0,Player_2[[#This Row],[Opponent Score]]&gt;Player_2[[#This Row],[Score]],K:K=TRUE())=TRUE(),1,0)</f>
        <v>1</v>
      </c>
    </row>
    <row r="305" spans="1:19" x14ac:dyDescent="0.25">
      <c r="A305" t="s">
        <v>628</v>
      </c>
      <c r="B305" t="s">
        <v>14</v>
      </c>
      <c r="C305" t="s">
        <v>629</v>
      </c>
      <c r="D305" t="s">
        <v>16</v>
      </c>
      <c r="E305">
        <v>1</v>
      </c>
      <c r="F305">
        <v>63</v>
      </c>
      <c r="G305">
        <v>967</v>
      </c>
      <c r="H305" t="s">
        <v>11</v>
      </c>
      <c r="I305" t="s">
        <v>11</v>
      </c>
      <c r="J305" t="b">
        <f>IF(COUNTIFS('Player 1 Rounds'!A:A,Player_2[[#This Row],[Tournament]],'Player 1 Rounds'!C:C,Player_2[[#This Row],[Date]])&gt;0,TRUE(),FALSE())</f>
        <v>0</v>
      </c>
      <c r="K305" t="b">
        <f>IF(COUNTIFS('Player 1 Rounds'!A:A,Player_2[[#This Row],[Tournament]],'Player 1 Rounds'!C:C,Player_2[[#This Row],[Date]],'Player 1 Rounds'!D:D,Player_2[[#This Row],[Division]])&gt;0,TRUE(),FALSE())</f>
        <v>0</v>
      </c>
      <c r="L305" t="str">
        <f>RIGHT(Player_2[[#This Row],[Date]],4)</f>
        <v>2006</v>
      </c>
      <c r="M305" t="str">
        <f>LEFT(Player_2[[#This Row],[Date]],FIND("-",Player_2[[#This Row],[Date]],1)-1)</f>
        <v>30</v>
      </c>
      <c r="N305" t="str">
        <f>MID(Player_2[[#This Row],[Date]],FIND("-",Player_2[[#This Row],[Date]],1)+1,3)</f>
        <v>Sep</v>
      </c>
      <c r="O305" s="5">
        <f>DATEVALUE(Player_2[[#This Row],[Month]]&amp;" "&amp;Player_2[[#This Row],[Day]]&amp;", "&amp;Player_2[[#This Row],[Year]])</f>
        <v>38990</v>
      </c>
      <c r="P305">
        <f>COUNTIFS(A:A,Player_2[[#This Row],[Tournament]],E:E,Player_2[[#This Row],[Round]])</f>
        <v>1</v>
      </c>
      <c r="Q305" t="str">
        <f t="shared" si="4"/>
        <v>2006 Riverside Rumble</v>
      </c>
      <c r="R305">
        <f>SUMIFS('Player 1 Rounds'!F:F,'Player 1 Rounds'!Q:Q,Q305,'Player 1 Rounds'!E:E,E305)</f>
        <v>0</v>
      </c>
      <c r="S305">
        <f>IF(AND(Player_2[[#This Row],[Opponent Score]]&gt;0,Player_2[[#This Row],[Opponent Score]]&gt;Player_2[[#This Row],[Score]],K:K=TRUE())=TRUE(),1,0)</f>
        <v>0</v>
      </c>
    </row>
    <row r="306" spans="1:19" x14ac:dyDescent="0.25">
      <c r="A306" t="s">
        <v>548</v>
      </c>
      <c r="B306" t="s">
        <v>14</v>
      </c>
      <c r="C306" t="s">
        <v>660</v>
      </c>
      <c r="D306" t="s">
        <v>16</v>
      </c>
      <c r="E306">
        <v>1</v>
      </c>
      <c r="F306">
        <v>51</v>
      </c>
      <c r="G306">
        <v>971</v>
      </c>
      <c r="H306" t="s">
        <v>11</v>
      </c>
      <c r="I306" t="s">
        <v>11</v>
      </c>
      <c r="J306" t="b">
        <f>IF(COUNTIFS('Player 1 Rounds'!A:A,Player_2[[#This Row],[Tournament]],'Player 1 Rounds'!C:C,Player_2[[#This Row],[Date]])&gt;0,TRUE(),FALSE())</f>
        <v>0</v>
      </c>
      <c r="K306" t="b">
        <f>IF(COUNTIFS('Player 1 Rounds'!A:A,Player_2[[#This Row],[Tournament]],'Player 1 Rounds'!C:C,Player_2[[#This Row],[Date]],'Player 1 Rounds'!D:D,Player_2[[#This Row],[Division]])&gt;0,TRUE(),FALSE())</f>
        <v>0</v>
      </c>
      <c r="L306" t="str">
        <f>RIGHT(Player_2[[#This Row],[Date]],4)</f>
        <v>2006</v>
      </c>
      <c r="M306" t="str">
        <f>LEFT(Player_2[[#This Row],[Date]],FIND("-",Player_2[[#This Row],[Date]],1)-1)</f>
        <v>29</v>
      </c>
      <c r="N306" t="str">
        <f>MID(Player_2[[#This Row],[Date]],FIND("-",Player_2[[#This Row],[Date]],1)+1,3)</f>
        <v>Apr</v>
      </c>
      <c r="O306" s="5">
        <f>DATEVALUE(Player_2[[#This Row],[Month]]&amp;" "&amp;Player_2[[#This Row],[Day]]&amp;", "&amp;Player_2[[#This Row],[Year]])</f>
        <v>38836</v>
      </c>
      <c r="P306">
        <f>COUNTIFS(A:A,Player_2[[#This Row],[Tournament]],E:E,Player_2[[#This Row],[Round]])</f>
        <v>4</v>
      </c>
      <c r="Q306" t="str">
        <f t="shared" si="4"/>
        <v>2006 Evergreen Open</v>
      </c>
      <c r="R306">
        <f>SUMIFS('Player 1 Rounds'!F:F,'Player 1 Rounds'!Q:Q,Q306,'Player 1 Rounds'!E:E,E306)</f>
        <v>0</v>
      </c>
      <c r="S306">
        <f>IF(AND(Player_2[[#This Row],[Opponent Score]]&gt;0,Player_2[[#This Row],[Opponent Score]]&gt;Player_2[[#This Row],[Score]],K:K=TRUE())=TRUE(),1,0)</f>
        <v>0</v>
      </c>
    </row>
    <row r="307" spans="1:19" x14ac:dyDescent="0.25">
      <c r="A307" t="s">
        <v>658</v>
      </c>
      <c r="B307" t="s">
        <v>626</v>
      </c>
      <c r="C307" t="s">
        <v>659</v>
      </c>
      <c r="D307" t="s">
        <v>17</v>
      </c>
      <c r="E307">
        <v>1</v>
      </c>
      <c r="F307">
        <v>62</v>
      </c>
      <c r="G307">
        <v>1004</v>
      </c>
      <c r="H307" t="s">
        <v>10</v>
      </c>
      <c r="I307" t="s">
        <v>10</v>
      </c>
      <c r="J307" t="b">
        <f>IF(COUNTIFS('Player 1 Rounds'!A:A,Player_2[[#This Row],[Tournament]],'Player 1 Rounds'!C:C,Player_2[[#This Row],[Date]])&gt;0,TRUE(),FALSE())</f>
        <v>1</v>
      </c>
      <c r="K307" t="b">
        <f>IF(COUNTIFS('Player 1 Rounds'!A:A,Player_2[[#This Row],[Tournament]],'Player 1 Rounds'!C:C,Player_2[[#This Row],[Date]],'Player 1 Rounds'!D:D,Player_2[[#This Row],[Division]])&gt;0,TRUE(),FALSE())</f>
        <v>1</v>
      </c>
      <c r="L307" t="str">
        <f>RIGHT(Player_2[[#This Row],[Date]],4)</f>
        <v>2022</v>
      </c>
      <c r="M307" t="str">
        <f>LEFT(Player_2[[#This Row],[Date]],FIND("-",Player_2[[#This Row],[Date]],1)-1)</f>
        <v>19</v>
      </c>
      <c r="N307" t="str">
        <f>MID(Player_2[[#This Row],[Date]],FIND("-",Player_2[[#This Row],[Date]],1)+1,3)</f>
        <v>Aug</v>
      </c>
      <c r="O307" s="5">
        <f>DATEVALUE(Player_2[[#This Row],[Month]]&amp;" "&amp;Player_2[[#This Row],[Day]]&amp;", "&amp;Player_2[[#This Row],[Year]])</f>
        <v>44792</v>
      </c>
      <c r="P307">
        <f>COUNTIFS(A:A,Player_2[[#This Row],[Tournament]],E:E,Player_2[[#This Row],[Round]])</f>
        <v>1</v>
      </c>
      <c r="Q307" t="str">
        <f t="shared" si="4"/>
        <v>2022 DGPT - The TruBank Des Moines Challenge presented by Discraft</v>
      </c>
      <c r="R307">
        <f>SUMIFS('Player 1 Rounds'!F:F,'Player 1 Rounds'!Q:Q,Q307,'Player 1 Rounds'!E:E,E307)</f>
        <v>61</v>
      </c>
      <c r="S307">
        <f>IF(AND(Player_2[[#This Row],[Opponent Score]]&gt;0,Player_2[[#This Row],[Opponent Score]]&gt;Player_2[[#This Row],[Score]],K:K=TRUE())=TRUE(),1,0)</f>
        <v>0</v>
      </c>
    </row>
    <row r="308" spans="1:19" x14ac:dyDescent="0.25">
      <c r="A308" t="s">
        <v>653</v>
      </c>
      <c r="B308" t="s">
        <v>626</v>
      </c>
      <c r="C308" t="s">
        <v>654</v>
      </c>
      <c r="D308" t="s">
        <v>17</v>
      </c>
      <c r="E308">
        <v>1</v>
      </c>
      <c r="F308">
        <v>59</v>
      </c>
      <c r="G308">
        <v>1038</v>
      </c>
      <c r="H308" t="s">
        <v>10</v>
      </c>
      <c r="I308" t="s">
        <v>10</v>
      </c>
      <c r="J308" t="b">
        <f>IF(COUNTIFS('Player 1 Rounds'!A:A,Player_2[[#This Row],[Tournament]],'Player 1 Rounds'!C:C,Player_2[[#This Row],[Date]])&gt;0,TRUE(),FALSE())</f>
        <v>1</v>
      </c>
      <c r="K308" t="b">
        <f>IF(COUNTIFS('Player 1 Rounds'!A:A,Player_2[[#This Row],[Tournament]],'Player 1 Rounds'!C:C,Player_2[[#This Row],[Date]],'Player 1 Rounds'!D:D,Player_2[[#This Row],[Division]])&gt;0,TRUE(),FALSE())</f>
        <v>1</v>
      </c>
      <c r="L308" t="str">
        <f>RIGHT(Player_2[[#This Row],[Date]],4)</f>
        <v>2022</v>
      </c>
      <c r="M308" t="str">
        <f>LEFT(Player_2[[#This Row],[Date]],FIND("-",Player_2[[#This Row],[Date]],1)-1)</f>
        <v>11</v>
      </c>
      <c r="N308" t="str">
        <f>MID(Player_2[[#This Row],[Date]],FIND("-",Player_2[[#This Row],[Date]],1)+1,3)</f>
        <v>Aug</v>
      </c>
      <c r="O308" s="5">
        <f>DATEVALUE(Player_2[[#This Row],[Month]]&amp;" "&amp;Player_2[[#This Row],[Day]]&amp;", "&amp;Player_2[[#This Row],[Year]])</f>
        <v>44784</v>
      </c>
      <c r="P308">
        <f>COUNTIFS(A:A,Player_2[[#This Row],[Tournament]],E:E,Player_2[[#This Row],[Round]])</f>
        <v>1</v>
      </c>
      <c r="Q308" t="str">
        <f t="shared" si="4"/>
        <v>2022 DGPT - Discraft Ledgestone Open</v>
      </c>
      <c r="R308">
        <f>SUMIFS('Player 1 Rounds'!F:F,'Player 1 Rounds'!Q:Q,Q308,'Player 1 Rounds'!E:E,E308)</f>
        <v>57</v>
      </c>
      <c r="S308">
        <f>IF(AND(Player_2[[#This Row],[Opponent Score]]&gt;0,Player_2[[#This Row],[Opponent Score]]&gt;Player_2[[#This Row],[Score]],K:K=TRUE())=TRUE(),1,0)</f>
        <v>0</v>
      </c>
    </row>
    <row r="309" spans="1:19" x14ac:dyDescent="0.25">
      <c r="A309" t="s">
        <v>663</v>
      </c>
      <c r="B309" t="s">
        <v>14</v>
      </c>
      <c r="C309" t="s">
        <v>664</v>
      </c>
      <c r="D309" t="s">
        <v>17</v>
      </c>
      <c r="E309">
        <v>1</v>
      </c>
      <c r="F309">
        <v>50</v>
      </c>
      <c r="G309">
        <v>1015</v>
      </c>
      <c r="H309" t="s">
        <v>11</v>
      </c>
      <c r="I309" t="s">
        <v>11</v>
      </c>
      <c r="J309" t="b">
        <f>IF(COUNTIFS('Player 1 Rounds'!A:A,Player_2[[#This Row],[Tournament]],'Player 1 Rounds'!C:C,Player_2[[#This Row],[Date]])&gt;0,TRUE(),FALSE())</f>
        <v>0</v>
      </c>
      <c r="K309" t="b">
        <f>IF(COUNTIFS('Player 1 Rounds'!A:A,Player_2[[#This Row],[Tournament]],'Player 1 Rounds'!C:C,Player_2[[#This Row],[Date]],'Player 1 Rounds'!D:D,Player_2[[#This Row],[Division]])&gt;0,TRUE(),FALSE())</f>
        <v>0</v>
      </c>
      <c r="L309" t="str">
        <f>RIGHT(Player_2[[#This Row],[Date]],4)</f>
        <v>2007</v>
      </c>
      <c r="M309" t="str">
        <f>LEFT(Player_2[[#This Row],[Date]],FIND("-",Player_2[[#This Row],[Date]],1)-1)</f>
        <v>8</v>
      </c>
      <c r="N309" t="str">
        <f>MID(Player_2[[#This Row],[Date]],FIND("-",Player_2[[#This Row],[Date]],1)+1,3)</f>
        <v>Sep</v>
      </c>
      <c r="O309" s="5">
        <f>DATEVALUE(Player_2[[#This Row],[Month]]&amp;" "&amp;Player_2[[#This Row],[Day]]&amp;", "&amp;Player_2[[#This Row],[Year]])</f>
        <v>39333</v>
      </c>
      <c r="P309">
        <f>COUNTIFS(A:A,Player_2[[#This Row],[Tournament]],E:E,Player_2[[#This Row],[Round]])</f>
        <v>1</v>
      </c>
      <c r="Q309" t="str">
        <f t="shared" si="4"/>
        <v>2007 Sun Valley Open</v>
      </c>
      <c r="R309">
        <f>SUMIFS('Player 1 Rounds'!F:F,'Player 1 Rounds'!Q:Q,Q309,'Player 1 Rounds'!E:E,E309)</f>
        <v>0</v>
      </c>
      <c r="S309">
        <f>IF(AND(Player_2[[#This Row],[Opponent Score]]&gt;0,Player_2[[#This Row],[Opponent Score]]&gt;Player_2[[#This Row],[Score]],K:K=TRUE())=TRUE(),1,0)</f>
        <v>0</v>
      </c>
    </row>
    <row r="310" spans="1:19" x14ac:dyDescent="0.25">
      <c r="A310" t="s">
        <v>615</v>
      </c>
      <c r="B310" t="s">
        <v>9</v>
      </c>
      <c r="C310" t="s">
        <v>665</v>
      </c>
      <c r="D310" t="s">
        <v>17</v>
      </c>
      <c r="E310">
        <v>1</v>
      </c>
      <c r="F310">
        <v>40</v>
      </c>
      <c r="G310">
        <v>1108</v>
      </c>
      <c r="H310" t="s">
        <v>10</v>
      </c>
      <c r="I310" t="s">
        <v>10</v>
      </c>
      <c r="J310" t="b">
        <f>IF(COUNTIFS('Player 1 Rounds'!A:A,Player_2[[#This Row],[Tournament]],'Player 1 Rounds'!C:C,Player_2[[#This Row],[Date]])&gt;0,TRUE(),FALSE())</f>
        <v>0</v>
      </c>
      <c r="K310" t="b">
        <f>IF(COUNTIFS('Player 1 Rounds'!A:A,Player_2[[#This Row],[Tournament]],'Player 1 Rounds'!C:C,Player_2[[#This Row],[Date]],'Player 1 Rounds'!D:D,Player_2[[#This Row],[Division]])&gt;0,TRUE(),FALSE())</f>
        <v>0</v>
      </c>
      <c r="L310" t="str">
        <f>RIGHT(Player_2[[#This Row],[Date]],4)</f>
        <v>2022</v>
      </c>
      <c r="M310" t="str">
        <f>LEFT(Player_2[[#This Row],[Date]],FIND("-",Player_2[[#This Row],[Date]],1)-1)</f>
        <v>3</v>
      </c>
      <c r="N310" t="str">
        <f>MID(Player_2[[#This Row],[Date]],FIND("-",Player_2[[#This Row],[Date]],1)+1,3)</f>
        <v>Mar</v>
      </c>
      <c r="O310" s="5">
        <f>DATEVALUE(Player_2[[#This Row],[Month]]&amp;" "&amp;Player_2[[#This Row],[Day]]&amp;", "&amp;Player_2[[#This Row],[Year]])</f>
        <v>44623</v>
      </c>
      <c r="P310">
        <f>COUNTIFS(A:A,Player_2[[#This Row],[Tournament]],E:E,Player_2[[#This Row],[Round]])</f>
        <v>2</v>
      </c>
      <c r="Q310" t="str">
        <f t="shared" si="4"/>
        <v>2022 Memorial Championship presented by Discraft</v>
      </c>
      <c r="R310">
        <f>SUMIFS('Player 1 Rounds'!F:F,'Player 1 Rounds'!Q:Q,Q310,'Player 1 Rounds'!E:E,E310)</f>
        <v>0</v>
      </c>
      <c r="S310">
        <f>IF(AND(Player_2[[#This Row],[Opponent Score]]&gt;0,Player_2[[#This Row],[Opponent Score]]&gt;Player_2[[#This Row],[Score]],K:K=TRUE())=TRUE(),1,0)</f>
        <v>0</v>
      </c>
    </row>
    <row r="311" spans="1:19" x14ac:dyDescent="0.25">
      <c r="A311" t="s">
        <v>671</v>
      </c>
      <c r="B311" t="s">
        <v>12</v>
      </c>
      <c r="C311" t="s">
        <v>672</v>
      </c>
      <c r="D311" t="s">
        <v>17</v>
      </c>
      <c r="E311">
        <v>1</v>
      </c>
      <c r="F311">
        <v>46</v>
      </c>
      <c r="G311">
        <v>1029</v>
      </c>
      <c r="H311" t="s">
        <v>11</v>
      </c>
      <c r="I311" t="s">
        <v>11</v>
      </c>
      <c r="J311" t="b">
        <f>IF(COUNTIFS('Player 1 Rounds'!A:A,Player_2[[#This Row],[Tournament]],'Player 1 Rounds'!C:C,Player_2[[#This Row],[Date]])&gt;0,TRUE(),FALSE())</f>
        <v>0</v>
      </c>
      <c r="K311" t="b">
        <f>IF(COUNTIFS('Player 1 Rounds'!A:A,Player_2[[#This Row],[Tournament]],'Player 1 Rounds'!C:C,Player_2[[#This Row],[Date]],'Player 1 Rounds'!D:D,Player_2[[#This Row],[Division]])&gt;0,TRUE(),FALSE())</f>
        <v>0</v>
      </c>
      <c r="L311" t="str">
        <f>RIGHT(Player_2[[#This Row],[Date]],4)</f>
        <v>2007</v>
      </c>
      <c r="M311" t="str">
        <f>LEFT(Player_2[[#This Row],[Date]],FIND("-",Player_2[[#This Row],[Date]],1)-1)</f>
        <v>29</v>
      </c>
      <c r="N311" t="str">
        <f>MID(Player_2[[#This Row],[Date]],FIND("-",Player_2[[#This Row],[Date]],1)+1,3)</f>
        <v>Sep</v>
      </c>
      <c r="O311" s="5">
        <f>DATEVALUE(Player_2[[#This Row],[Month]]&amp;" "&amp;Player_2[[#This Row],[Day]]&amp;", "&amp;Player_2[[#This Row],[Year]])</f>
        <v>39354</v>
      </c>
      <c r="P311">
        <f>COUNTIFS(A:A,Player_2[[#This Row],[Tournament]],E:E,Player_2[[#This Row],[Round]])</f>
        <v>1</v>
      </c>
      <c r="Q311" t="str">
        <f t="shared" si="4"/>
        <v>2007 Santa Maria Fall Open</v>
      </c>
      <c r="R311">
        <f>SUMIFS('Player 1 Rounds'!F:F,'Player 1 Rounds'!Q:Q,Q311,'Player 1 Rounds'!E:E,E311)</f>
        <v>0</v>
      </c>
      <c r="S311">
        <f>IF(AND(Player_2[[#This Row],[Opponent Score]]&gt;0,Player_2[[#This Row],[Opponent Score]]&gt;Player_2[[#This Row],[Score]],K:K=TRUE())=TRUE(),1,0)</f>
        <v>0</v>
      </c>
    </row>
    <row r="312" spans="1:19" x14ac:dyDescent="0.25">
      <c r="A312" t="s">
        <v>666</v>
      </c>
      <c r="B312" t="s">
        <v>9</v>
      </c>
      <c r="C312" t="s">
        <v>667</v>
      </c>
      <c r="D312" t="s">
        <v>17</v>
      </c>
      <c r="E312">
        <v>1</v>
      </c>
      <c r="F312">
        <v>58</v>
      </c>
      <c r="G312">
        <v>1016</v>
      </c>
      <c r="H312" t="s">
        <v>10</v>
      </c>
      <c r="I312" t="s">
        <v>10</v>
      </c>
      <c r="J312" t="b">
        <f>IF(COUNTIFS('Player 1 Rounds'!A:A,Player_2[[#This Row],[Tournament]],'Player 1 Rounds'!C:C,Player_2[[#This Row],[Date]])&gt;0,TRUE(),FALSE())</f>
        <v>1</v>
      </c>
      <c r="K312" t="b">
        <f>IF(COUNTIFS('Player 1 Rounds'!A:A,Player_2[[#This Row],[Tournament]],'Player 1 Rounds'!C:C,Player_2[[#This Row],[Date]],'Player 1 Rounds'!D:D,Player_2[[#This Row],[Division]])&gt;0,TRUE(),FALSE())</f>
        <v>1</v>
      </c>
      <c r="L312" t="str">
        <f>RIGHT(Player_2[[#This Row],[Date]],4)</f>
        <v>2022</v>
      </c>
      <c r="M312" t="str">
        <f>LEFT(Player_2[[#This Row],[Date]],FIND("-",Player_2[[#This Row],[Date]],1)-1)</f>
        <v>18</v>
      </c>
      <c r="N312" t="str">
        <f>MID(Player_2[[#This Row],[Date]],FIND("-",Player_2[[#This Row],[Date]],1)+1,3)</f>
        <v>Mar</v>
      </c>
      <c r="O312" s="5">
        <f>DATEVALUE(Player_2[[#This Row],[Month]]&amp;" "&amp;Player_2[[#This Row],[Day]]&amp;", "&amp;Player_2[[#This Row],[Year]])</f>
        <v>44638</v>
      </c>
      <c r="P312">
        <f>COUNTIFS(A:A,Player_2[[#This Row],[Tournament]],E:E,Player_2[[#This Row],[Round]])</f>
        <v>1</v>
      </c>
      <c r="Q312" t="str">
        <f t="shared" si="4"/>
        <v>2022 Discraft presents THE OPEN at BELTON, a DGPT Silver Series Event</v>
      </c>
      <c r="R312">
        <f>SUMIFS('Player 1 Rounds'!F:F,'Player 1 Rounds'!Q:Q,Q312,'Player 1 Rounds'!E:E,E312)</f>
        <v>56</v>
      </c>
      <c r="S312">
        <f>IF(AND(Player_2[[#This Row],[Opponent Score]]&gt;0,Player_2[[#This Row],[Opponent Score]]&gt;Player_2[[#This Row],[Score]],K:K=TRUE())=TRUE(),1,0)</f>
        <v>0</v>
      </c>
    </row>
    <row r="313" spans="1:19" x14ac:dyDescent="0.25">
      <c r="A313" t="s">
        <v>661</v>
      </c>
      <c r="B313" t="s">
        <v>14</v>
      </c>
      <c r="C313" t="s">
        <v>662</v>
      </c>
      <c r="D313" t="s">
        <v>17</v>
      </c>
      <c r="E313">
        <v>1</v>
      </c>
      <c r="F313">
        <v>74</v>
      </c>
      <c r="G313">
        <v>993</v>
      </c>
      <c r="H313" t="s">
        <v>11</v>
      </c>
      <c r="I313" t="s">
        <v>11</v>
      </c>
      <c r="J313" t="b">
        <f>IF(COUNTIFS('Player 1 Rounds'!A:A,Player_2[[#This Row],[Tournament]],'Player 1 Rounds'!C:C,Player_2[[#This Row],[Date]])&gt;0,TRUE(),FALSE())</f>
        <v>0</v>
      </c>
      <c r="K313" t="b">
        <f>IF(COUNTIFS('Player 1 Rounds'!A:A,Player_2[[#This Row],[Tournament]],'Player 1 Rounds'!C:C,Player_2[[#This Row],[Date]],'Player 1 Rounds'!D:D,Player_2[[#This Row],[Division]])&gt;0,TRUE(),FALSE())</f>
        <v>0</v>
      </c>
      <c r="L313" t="str">
        <f>RIGHT(Player_2[[#This Row],[Date]],4)</f>
        <v>2007</v>
      </c>
      <c r="M313" t="str">
        <f>LEFT(Player_2[[#This Row],[Date]],FIND("-",Player_2[[#This Row],[Date]],1)-1)</f>
        <v>25</v>
      </c>
      <c r="N313" t="str">
        <f>MID(Player_2[[#This Row],[Date]],FIND("-",Player_2[[#This Row],[Date]],1)+1,3)</f>
        <v>Aug</v>
      </c>
      <c r="O313" s="5">
        <f>DATEVALUE(Player_2[[#This Row],[Month]]&amp;" "&amp;Player_2[[#This Row],[Day]]&amp;", "&amp;Player_2[[#This Row],[Year]])</f>
        <v>39319</v>
      </c>
      <c r="P313">
        <f>COUNTIFS(A:A,Player_2[[#This Row],[Tournament]],E:E,Player_2[[#This Row],[Round]])</f>
        <v>1</v>
      </c>
      <c r="Q313" t="str">
        <f t="shared" si="4"/>
        <v>2007 Sunrise Show Down</v>
      </c>
      <c r="R313">
        <f>SUMIFS('Player 1 Rounds'!F:F,'Player 1 Rounds'!Q:Q,Q313,'Player 1 Rounds'!E:E,E313)</f>
        <v>0</v>
      </c>
      <c r="S313">
        <f>IF(AND(Player_2[[#This Row],[Opponent Score]]&gt;0,Player_2[[#This Row],[Opponent Score]]&gt;Player_2[[#This Row],[Score]],K:K=TRUE())=TRUE(),1,0)</f>
        <v>0</v>
      </c>
    </row>
    <row r="314" spans="1:19" x14ac:dyDescent="0.25">
      <c r="A314" t="s">
        <v>611</v>
      </c>
      <c r="B314" t="s">
        <v>626</v>
      </c>
      <c r="C314" t="s">
        <v>670</v>
      </c>
      <c r="D314" t="s">
        <v>17</v>
      </c>
      <c r="E314">
        <v>1</v>
      </c>
      <c r="F314">
        <v>55</v>
      </c>
      <c r="G314">
        <v>1075</v>
      </c>
      <c r="H314" t="s">
        <v>10</v>
      </c>
      <c r="I314" t="s">
        <v>10</v>
      </c>
      <c r="J314" t="b">
        <f>IF(COUNTIFS('Player 1 Rounds'!A:A,Player_2[[#This Row],[Tournament]],'Player 1 Rounds'!C:C,Player_2[[#This Row],[Date]])&gt;0,TRUE(),FALSE())</f>
        <v>1</v>
      </c>
      <c r="K314" t="b">
        <f>IF(COUNTIFS('Player 1 Rounds'!A:A,Player_2[[#This Row],[Tournament]],'Player 1 Rounds'!C:C,Player_2[[#This Row],[Date]],'Player 1 Rounds'!D:D,Player_2[[#This Row],[Division]])&gt;0,TRUE(),FALSE())</f>
        <v>1</v>
      </c>
      <c r="L314" t="str">
        <f>RIGHT(Player_2[[#This Row],[Date]],4)</f>
        <v>2022</v>
      </c>
      <c r="M314" t="str">
        <f>LEFT(Player_2[[#This Row],[Date]],FIND("-",Player_2[[#This Row],[Date]],1)-1)</f>
        <v>11</v>
      </c>
      <c r="N314" t="str">
        <f>MID(Player_2[[#This Row],[Date]],FIND("-",Player_2[[#This Row],[Date]],1)+1,3)</f>
        <v>Mar</v>
      </c>
      <c r="O314" s="5">
        <f>DATEVALUE(Player_2[[#This Row],[Month]]&amp;" "&amp;Player_2[[#This Row],[Day]]&amp;", "&amp;Player_2[[#This Row],[Year]])</f>
        <v>44631</v>
      </c>
      <c r="P314">
        <f>COUNTIFS(A:A,Player_2[[#This Row],[Tournament]],E:E,Player_2[[#This Row],[Round]])</f>
        <v>3</v>
      </c>
      <c r="Q314" t="str">
        <f t="shared" si="4"/>
        <v>2022 DGPT - Waco Annual Charity Open presented by Prodigy Disc</v>
      </c>
      <c r="R314">
        <f>SUMIFS('Player 1 Rounds'!F:F,'Player 1 Rounds'!Q:Q,Q314,'Player 1 Rounds'!E:E,E314)</f>
        <v>58</v>
      </c>
      <c r="S314">
        <f>IF(AND(Player_2[[#This Row],[Opponent Score]]&gt;0,Player_2[[#This Row],[Opponent Score]]&gt;Player_2[[#This Row],[Score]],K:K=TRUE())=TRUE(),1,0)</f>
        <v>1</v>
      </c>
    </row>
    <row r="315" spans="1:19" x14ac:dyDescent="0.25">
      <c r="A315" t="s">
        <v>91</v>
      </c>
      <c r="B315" t="s">
        <v>153</v>
      </c>
      <c r="C315" t="s">
        <v>679</v>
      </c>
      <c r="D315" t="s">
        <v>17</v>
      </c>
      <c r="E315">
        <v>1</v>
      </c>
      <c r="F315">
        <v>60</v>
      </c>
      <c r="G315">
        <v>1046</v>
      </c>
      <c r="H315" t="s">
        <v>11</v>
      </c>
      <c r="I315" t="s">
        <v>11</v>
      </c>
      <c r="J315" t="b">
        <f>IF(COUNTIFS('Player 1 Rounds'!A:A,Player_2[[#This Row],[Tournament]],'Player 1 Rounds'!C:C,Player_2[[#This Row],[Date]])&gt;0,TRUE(),FALSE())</f>
        <v>1</v>
      </c>
      <c r="K315" t="b">
        <f>IF(COUNTIFS('Player 1 Rounds'!A:A,Player_2[[#This Row],[Tournament]],'Player 1 Rounds'!C:C,Player_2[[#This Row],[Date]],'Player 1 Rounds'!D:D,Player_2[[#This Row],[Division]])&gt;0,TRUE(),FALSE())</f>
        <v>1</v>
      </c>
      <c r="L315" t="str">
        <f>RIGHT(Player_2[[#This Row],[Date]],4)</f>
        <v>2021</v>
      </c>
      <c r="M315" t="str">
        <f>LEFT(Player_2[[#This Row],[Date]],FIND("-",Player_2[[#This Row],[Date]],1)-1)</f>
        <v>6</v>
      </c>
      <c r="N315" t="str">
        <f>MID(Player_2[[#This Row],[Date]],FIND("-",Player_2[[#This Row],[Date]],1)+1,3)</f>
        <v>Oct</v>
      </c>
      <c r="O315" s="5">
        <f>DATEVALUE(Player_2[[#This Row],[Month]]&amp;" "&amp;Player_2[[#This Row],[Day]]&amp;", "&amp;Player_2[[#This Row],[Year]])</f>
        <v>44475</v>
      </c>
      <c r="P315">
        <f>COUNTIFS(A:A,Player_2[[#This Row],[Tournament]],E:E,Player_2[[#This Row],[Round]])</f>
        <v>6</v>
      </c>
      <c r="Q315" t="str">
        <f t="shared" si="4"/>
        <v>2021 United States Disc Golf Championship</v>
      </c>
      <c r="R315">
        <f>SUMIFS('Player 1 Rounds'!F:F,'Player 1 Rounds'!Q:Q,Q315,'Player 1 Rounds'!E:E,E315)</f>
        <v>61</v>
      </c>
      <c r="S315">
        <f>IF(AND(Player_2[[#This Row],[Opponent Score]]&gt;0,Player_2[[#This Row],[Opponent Score]]&gt;Player_2[[#This Row],[Score]],K:K=TRUE())=TRUE(),1,0)</f>
        <v>1</v>
      </c>
    </row>
    <row r="316" spans="1:19" x14ac:dyDescent="0.25">
      <c r="A316" t="s">
        <v>673</v>
      </c>
      <c r="B316" t="s">
        <v>58</v>
      </c>
      <c r="C316" t="s">
        <v>674</v>
      </c>
      <c r="D316" t="s">
        <v>17</v>
      </c>
      <c r="E316">
        <v>1</v>
      </c>
      <c r="F316">
        <v>55</v>
      </c>
      <c r="G316">
        <v>1010</v>
      </c>
      <c r="H316" t="s">
        <v>10</v>
      </c>
      <c r="I316" t="s">
        <v>10</v>
      </c>
      <c r="J316" t="b">
        <f>IF(COUNTIFS('Player 1 Rounds'!A:A,Player_2[[#This Row],[Tournament]],'Player 1 Rounds'!C:C,Player_2[[#This Row],[Date]])&gt;0,TRUE(),FALSE())</f>
        <v>1</v>
      </c>
      <c r="K316" t="b">
        <f>IF(COUNTIFS('Player 1 Rounds'!A:A,Player_2[[#This Row],[Tournament]],'Player 1 Rounds'!C:C,Player_2[[#This Row],[Date]],'Player 1 Rounds'!D:D,Player_2[[#This Row],[Division]])&gt;0,TRUE(),FALSE())</f>
        <v>1</v>
      </c>
      <c r="L316" t="str">
        <f>RIGHT(Player_2[[#This Row],[Date]],4)</f>
        <v>2021</v>
      </c>
      <c r="M316" t="str">
        <f>LEFT(Player_2[[#This Row],[Date]],FIND("-",Player_2[[#This Row],[Date]],1)-1)</f>
        <v>23</v>
      </c>
      <c r="N316" t="str">
        <f>MID(Player_2[[#This Row],[Date]],FIND("-",Player_2[[#This Row],[Date]],1)+1,3)</f>
        <v>Sep</v>
      </c>
      <c r="O316" s="5">
        <f>DATEVALUE(Player_2[[#This Row],[Month]]&amp;" "&amp;Player_2[[#This Row],[Day]]&amp;", "&amp;Player_2[[#This Row],[Year]])</f>
        <v>44462</v>
      </c>
      <c r="P316">
        <f>COUNTIFS(A:A,Player_2[[#This Row],[Tournament]],E:E,Player_2[[#This Row],[Round]])</f>
        <v>1</v>
      </c>
      <c r="Q316" t="str">
        <f t="shared" si="4"/>
        <v>2021 Music City Open Presented by Dynamic Discs - NT Finale</v>
      </c>
      <c r="R316">
        <f>SUMIFS('Player 1 Rounds'!F:F,'Player 1 Rounds'!Q:Q,Q316,'Player 1 Rounds'!E:E,E316)</f>
        <v>52</v>
      </c>
      <c r="S316">
        <f>IF(AND(Player_2[[#This Row],[Opponent Score]]&gt;0,Player_2[[#This Row],[Opponent Score]]&gt;Player_2[[#This Row],[Score]],K:K=TRUE())=TRUE(),1,0)</f>
        <v>0</v>
      </c>
    </row>
    <row r="317" spans="1:19" x14ac:dyDescent="0.25">
      <c r="A317" t="s">
        <v>105</v>
      </c>
      <c r="B317" t="s">
        <v>13</v>
      </c>
      <c r="C317" t="s">
        <v>133</v>
      </c>
      <c r="D317" t="s">
        <v>17</v>
      </c>
      <c r="E317">
        <v>1</v>
      </c>
      <c r="F317">
        <v>66</v>
      </c>
      <c r="G317">
        <v>998</v>
      </c>
      <c r="H317" t="s">
        <v>11</v>
      </c>
      <c r="I317" t="s">
        <v>11</v>
      </c>
      <c r="J317" t="b">
        <f>IF(COUNTIFS('Player 1 Rounds'!A:A,Player_2[[#This Row],[Tournament]],'Player 1 Rounds'!C:C,Player_2[[#This Row],[Date]])&gt;0,TRUE(),FALSE())</f>
        <v>0</v>
      </c>
      <c r="K317" t="b">
        <f>IF(COUNTIFS('Player 1 Rounds'!A:A,Player_2[[#This Row],[Tournament]],'Player 1 Rounds'!C:C,Player_2[[#This Row],[Date]],'Player 1 Rounds'!D:D,Player_2[[#This Row],[Division]])&gt;0,TRUE(),FALSE())</f>
        <v>0</v>
      </c>
      <c r="L317" t="str">
        <f>RIGHT(Player_2[[#This Row],[Date]],4)</f>
        <v>2007</v>
      </c>
      <c r="M317" t="str">
        <f>LEFT(Player_2[[#This Row],[Date]],FIND("-",Player_2[[#This Row],[Date]],1)-1)</f>
        <v>16</v>
      </c>
      <c r="N317" t="str">
        <f>MID(Player_2[[#This Row],[Date]],FIND("-",Player_2[[#This Row],[Date]],1)+1,3)</f>
        <v>Nov</v>
      </c>
      <c r="O317" s="5">
        <f>DATEVALUE(Player_2[[#This Row],[Month]]&amp;" "&amp;Player_2[[#This Row],[Day]]&amp;", "&amp;Player_2[[#This Row],[Year]])</f>
        <v>39402</v>
      </c>
      <c r="P317">
        <f>COUNTIFS(A:A,Player_2[[#This Row],[Tournament]],E:E,Player_2[[#This Row],[Round]])</f>
        <v>2</v>
      </c>
      <c r="Q317" t="str">
        <f t="shared" si="4"/>
        <v>2007 The Players Cup</v>
      </c>
      <c r="R317">
        <f>SUMIFS('Player 1 Rounds'!F:F,'Player 1 Rounds'!Q:Q,Q317,'Player 1 Rounds'!E:E,E317)</f>
        <v>0</v>
      </c>
      <c r="S317">
        <f>IF(AND(Player_2[[#This Row],[Opponent Score]]&gt;0,Player_2[[#This Row],[Opponent Score]]&gt;Player_2[[#This Row],[Score]],K:K=TRUE())=TRUE(),1,0)</f>
        <v>0</v>
      </c>
    </row>
    <row r="318" spans="1:19" x14ac:dyDescent="0.25">
      <c r="A318" t="s">
        <v>677</v>
      </c>
      <c r="B318" t="s">
        <v>14</v>
      </c>
      <c r="C318" t="s">
        <v>678</v>
      </c>
      <c r="D318" t="s">
        <v>17</v>
      </c>
      <c r="E318">
        <v>1</v>
      </c>
      <c r="F318">
        <v>62</v>
      </c>
      <c r="G318">
        <v>1049</v>
      </c>
      <c r="H318" t="s">
        <v>11</v>
      </c>
      <c r="I318" t="s">
        <v>11</v>
      </c>
      <c r="J318" t="b">
        <f>IF(COUNTIFS('Player 1 Rounds'!A:A,Player_2[[#This Row],[Tournament]],'Player 1 Rounds'!C:C,Player_2[[#This Row],[Date]])&gt;0,TRUE(),FALSE())</f>
        <v>0</v>
      </c>
      <c r="K318" t="b">
        <f>IF(COUNTIFS('Player 1 Rounds'!A:A,Player_2[[#This Row],[Tournament]],'Player 1 Rounds'!C:C,Player_2[[#This Row],[Date]],'Player 1 Rounds'!D:D,Player_2[[#This Row],[Division]])&gt;0,TRUE(),FALSE())</f>
        <v>0</v>
      </c>
      <c r="L318" t="str">
        <f>RIGHT(Player_2[[#This Row],[Date]],4)</f>
        <v>2021</v>
      </c>
      <c r="M318" t="str">
        <f>LEFT(Player_2[[#This Row],[Date]],FIND("-",Player_2[[#This Row],[Date]],1)-1)</f>
        <v>17</v>
      </c>
      <c r="N318" t="str">
        <f>MID(Player_2[[#This Row],[Date]],FIND("-",Player_2[[#This Row],[Date]],1)+1,3)</f>
        <v>Sep</v>
      </c>
      <c r="O318" s="5">
        <f>DATEVALUE(Player_2[[#This Row],[Month]]&amp;" "&amp;Player_2[[#This Row],[Day]]&amp;", "&amp;Player_2[[#This Row],[Year]])</f>
        <v>44456</v>
      </c>
      <c r="P318">
        <f>COUNTIFS(A:A,Player_2[[#This Row],[Tournament]],E:E,Player_2[[#This Row],[Round]])</f>
        <v>1</v>
      </c>
      <c r="Q318" t="str">
        <f t="shared" si="4"/>
        <v>2021 BRDGT - The Battle for Bedford Presented by Bluechip Technologies</v>
      </c>
      <c r="R318">
        <f>SUMIFS('Player 1 Rounds'!F:F,'Player 1 Rounds'!Q:Q,Q318,'Player 1 Rounds'!E:E,E318)</f>
        <v>0</v>
      </c>
      <c r="S318">
        <f>IF(AND(Player_2[[#This Row],[Opponent Score]]&gt;0,Player_2[[#This Row],[Opponent Score]]&gt;Player_2[[#This Row],[Score]],K:K=TRUE())=TRUE(),1,0)</f>
        <v>0</v>
      </c>
    </row>
    <row r="319" spans="1:19" x14ac:dyDescent="0.25">
      <c r="A319" t="s">
        <v>290</v>
      </c>
      <c r="B319" t="s">
        <v>14</v>
      </c>
      <c r="C319" t="s">
        <v>680</v>
      </c>
      <c r="D319" t="s">
        <v>17</v>
      </c>
      <c r="E319">
        <v>1</v>
      </c>
      <c r="F319">
        <v>52</v>
      </c>
      <c r="G319">
        <v>1010</v>
      </c>
      <c r="H319" t="s">
        <v>11</v>
      </c>
      <c r="I319" t="s">
        <v>11</v>
      </c>
      <c r="J319" t="b">
        <f>IF(COUNTIFS('Player 1 Rounds'!A:A,Player_2[[#This Row],[Tournament]],'Player 1 Rounds'!C:C,Player_2[[#This Row],[Date]])&gt;0,TRUE(),FALSE())</f>
        <v>0</v>
      </c>
      <c r="K319" t="b">
        <f>IF(COUNTIFS('Player 1 Rounds'!A:A,Player_2[[#This Row],[Tournament]],'Player 1 Rounds'!C:C,Player_2[[#This Row],[Date]],'Player 1 Rounds'!D:D,Player_2[[#This Row],[Division]])&gt;0,TRUE(),FALSE())</f>
        <v>0</v>
      </c>
      <c r="L319" t="str">
        <f>RIGHT(Player_2[[#This Row],[Date]],4)</f>
        <v>2007</v>
      </c>
      <c r="M319" t="str">
        <f>LEFT(Player_2[[#This Row],[Date]],FIND("-",Player_2[[#This Row],[Date]],1)-1)</f>
        <v>6</v>
      </c>
      <c r="N319" t="str">
        <f>MID(Player_2[[#This Row],[Date]],FIND("-",Player_2[[#This Row],[Date]],1)+1,3)</f>
        <v>Oct</v>
      </c>
      <c r="O319" s="5">
        <f>DATEVALUE(Player_2[[#This Row],[Month]]&amp;" "&amp;Player_2[[#This Row],[Day]]&amp;", "&amp;Player_2[[#This Row],[Year]])</f>
        <v>39361</v>
      </c>
      <c r="P319">
        <f>COUNTIFS(A:A,Player_2[[#This Row],[Tournament]],E:E,Player_2[[#This Row],[Round]])</f>
        <v>2</v>
      </c>
      <c r="Q319" t="str">
        <f t="shared" si="4"/>
        <v>2007 End of the Trail Classic</v>
      </c>
      <c r="R319">
        <f>SUMIFS('Player 1 Rounds'!F:F,'Player 1 Rounds'!Q:Q,Q319,'Player 1 Rounds'!E:E,E319)</f>
        <v>0</v>
      </c>
      <c r="S319">
        <f>IF(AND(Player_2[[#This Row],[Opponent Score]]&gt;0,Player_2[[#This Row],[Opponent Score]]&gt;Player_2[[#This Row],[Score]],K:K=TRUE())=TRUE(),1,0)</f>
        <v>0</v>
      </c>
    </row>
    <row r="320" spans="1:19" x14ac:dyDescent="0.25">
      <c r="A320" t="s">
        <v>681</v>
      </c>
      <c r="B320" t="s">
        <v>14</v>
      </c>
      <c r="C320" t="s">
        <v>682</v>
      </c>
      <c r="D320" t="s">
        <v>17</v>
      </c>
      <c r="E320">
        <v>1</v>
      </c>
      <c r="F320">
        <v>50</v>
      </c>
      <c r="G320">
        <v>1006</v>
      </c>
      <c r="H320" t="s">
        <v>11</v>
      </c>
      <c r="I320" t="s">
        <v>11</v>
      </c>
      <c r="J320" t="b">
        <f>IF(COUNTIFS('Player 1 Rounds'!A:A,Player_2[[#This Row],[Tournament]],'Player 1 Rounds'!C:C,Player_2[[#This Row],[Date]])&gt;0,TRUE(),FALSE())</f>
        <v>0</v>
      </c>
      <c r="K320" t="b">
        <f>IF(COUNTIFS('Player 1 Rounds'!A:A,Player_2[[#This Row],[Tournament]],'Player 1 Rounds'!C:C,Player_2[[#This Row],[Date]],'Player 1 Rounds'!D:D,Player_2[[#This Row],[Division]])&gt;0,TRUE(),FALSE())</f>
        <v>0</v>
      </c>
      <c r="L320" t="str">
        <f>RIGHT(Player_2[[#This Row],[Date]],4)</f>
        <v>2007</v>
      </c>
      <c r="M320" t="str">
        <f>LEFT(Player_2[[#This Row],[Date]],FIND("-",Player_2[[#This Row],[Date]],1)-1)</f>
        <v>20</v>
      </c>
      <c r="N320" t="str">
        <f>MID(Player_2[[#This Row],[Date]],FIND("-",Player_2[[#This Row],[Date]],1)+1,3)</f>
        <v>Oct</v>
      </c>
      <c r="O320" s="5">
        <f>DATEVALUE(Player_2[[#This Row],[Month]]&amp;" "&amp;Player_2[[#This Row],[Day]]&amp;", "&amp;Player_2[[#This Row],[Year]])</f>
        <v>39375</v>
      </c>
      <c r="P320">
        <f>COUNTIFS(A:A,Player_2[[#This Row],[Tournament]],E:E,Player_2[[#This Row],[Round]])</f>
        <v>1</v>
      </c>
      <c r="Q320" t="str">
        <f t="shared" si="4"/>
        <v>2007 Coyote Classic</v>
      </c>
      <c r="R320">
        <f>SUMIFS('Player 1 Rounds'!F:F,'Player 1 Rounds'!Q:Q,Q320,'Player 1 Rounds'!E:E,E320)</f>
        <v>0</v>
      </c>
      <c r="S320">
        <f>IF(AND(Player_2[[#This Row],[Opponent Score]]&gt;0,Player_2[[#This Row],[Opponent Score]]&gt;Player_2[[#This Row],[Score]],K:K=TRUE())=TRUE(),1,0)</f>
        <v>0</v>
      </c>
    </row>
    <row r="321" spans="1:19" x14ac:dyDescent="0.25">
      <c r="A321" t="s">
        <v>675</v>
      </c>
      <c r="B321" t="s">
        <v>14</v>
      </c>
      <c r="C321" t="s">
        <v>676</v>
      </c>
      <c r="D321" t="s">
        <v>17</v>
      </c>
      <c r="E321">
        <v>1</v>
      </c>
      <c r="F321">
        <v>63</v>
      </c>
      <c r="G321">
        <v>1022</v>
      </c>
      <c r="H321" t="s">
        <v>11</v>
      </c>
      <c r="I321" t="s">
        <v>11</v>
      </c>
      <c r="J321" t="b">
        <f>IF(COUNTIFS('Player 1 Rounds'!A:A,Player_2[[#This Row],[Tournament]],'Player 1 Rounds'!C:C,Player_2[[#This Row],[Date]])&gt;0,TRUE(),FALSE())</f>
        <v>0</v>
      </c>
      <c r="K321" t="b">
        <f>IF(COUNTIFS('Player 1 Rounds'!A:A,Player_2[[#This Row],[Tournament]],'Player 1 Rounds'!C:C,Player_2[[#This Row],[Date]],'Player 1 Rounds'!D:D,Player_2[[#This Row],[Division]])&gt;0,TRUE(),FALSE())</f>
        <v>0</v>
      </c>
      <c r="L321" t="str">
        <f>RIGHT(Player_2[[#This Row],[Date]],4)</f>
        <v>2007</v>
      </c>
      <c r="M321" t="str">
        <f>LEFT(Player_2[[#This Row],[Date]],FIND("-",Player_2[[#This Row],[Date]],1)-1)</f>
        <v>27</v>
      </c>
      <c r="N321" t="str">
        <f>MID(Player_2[[#This Row],[Date]],FIND("-",Player_2[[#This Row],[Date]],1)+1,3)</f>
        <v>Oct</v>
      </c>
      <c r="O321" s="5">
        <f>DATEVALUE(Player_2[[#This Row],[Month]]&amp;" "&amp;Player_2[[#This Row],[Day]]&amp;", "&amp;Player_2[[#This Row],[Year]])</f>
        <v>39382</v>
      </c>
      <c r="P321">
        <f>COUNTIFS(A:A,Player_2[[#This Row],[Tournament]],E:E,Player_2[[#This Row],[Round]])</f>
        <v>1</v>
      </c>
      <c r="Q321" t="str">
        <f t="shared" si="4"/>
        <v>2007 Las Vegas Halloween Classic - Pro</v>
      </c>
      <c r="R321">
        <f>SUMIFS('Player 1 Rounds'!F:F,'Player 1 Rounds'!Q:Q,Q321,'Player 1 Rounds'!E:E,E321)</f>
        <v>0</v>
      </c>
      <c r="S321">
        <f>IF(AND(Player_2[[#This Row],[Opponent Score]]&gt;0,Player_2[[#This Row],[Opponent Score]]&gt;Player_2[[#This Row],[Score]],K:K=TRUE())=TRUE(),1,0)</f>
        <v>0</v>
      </c>
    </row>
    <row r="322" spans="1:19" x14ac:dyDescent="0.25">
      <c r="A322" t="s">
        <v>685</v>
      </c>
      <c r="B322" t="s">
        <v>626</v>
      </c>
      <c r="C322" t="s">
        <v>686</v>
      </c>
      <c r="D322" t="s">
        <v>17</v>
      </c>
      <c r="E322">
        <v>1</v>
      </c>
      <c r="F322">
        <v>61</v>
      </c>
      <c r="G322">
        <v>1049</v>
      </c>
      <c r="H322" t="s">
        <v>10</v>
      </c>
      <c r="I322" t="s">
        <v>10</v>
      </c>
      <c r="J322" t="b">
        <f>IF(COUNTIFS('Player 1 Rounds'!A:A,Player_2[[#This Row],[Tournament]],'Player 1 Rounds'!C:C,Player_2[[#This Row],[Date]])&gt;0,TRUE(),FALSE())</f>
        <v>1</v>
      </c>
      <c r="K322" t="b">
        <f>IF(COUNTIFS('Player 1 Rounds'!A:A,Player_2[[#This Row],[Tournament]],'Player 1 Rounds'!C:C,Player_2[[#This Row],[Date]],'Player 1 Rounds'!D:D,Player_2[[#This Row],[Division]])&gt;0,TRUE(),FALSE())</f>
        <v>1</v>
      </c>
      <c r="L322" t="str">
        <f>RIGHT(Player_2[[#This Row],[Date]],4)</f>
        <v>2022</v>
      </c>
      <c r="M322" t="str">
        <f>LEFT(Player_2[[#This Row],[Date]],FIND("-",Player_2[[#This Row],[Date]],1)-1)</f>
        <v>28</v>
      </c>
      <c r="N322" t="str">
        <f>MID(Player_2[[#This Row],[Date]],FIND("-",Player_2[[#This Row],[Date]],1)+1,3)</f>
        <v>Apr</v>
      </c>
      <c r="O322" s="5">
        <f>DATEVALUE(Player_2[[#This Row],[Month]]&amp;" "&amp;Player_2[[#This Row],[Day]]&amp;", "&amp;Player_2[[#This Row],[Year]])</f>
        <v>44679</v>
      </c>
      <c r="P322">
        <f>COUNTIFS(A:A,Player_2[[#This Row],[Tournament]],E:E,Player_2[[#This Row],[Round]])</f>
        <v>2</v>
      </c>
      <c r="Q322" t="str">
        <f t="shared" ref="Q322:Q385" si="5">IF(ISERROR(FIND(L322,A322,1))=TRUE(),L322&amp;" "&amp;A322,A322)</f>
        <v>2022 DGPT - Dynamic Discs Open</v>
      </c>
      <c r="R322">
        <f>SUMIFS('Player 1 Rounds'!F:F,'Player 1 Rounds'!Q:Q,Q322,'Player 1 Rounds'!E:E,E322)</f>
        <v>62</v>
      </c>
      <c r="S322">
        <f>IF(AND(Player_2[[#This Row],[Opponent Score]]&gt;0,Player_2[[#This Row],[Opponent Score]]&gt;Player_2[[#This Row],[Score]],K:K=TRUE())=TRUE(),1,0)</f>
        <v>1</v>
      </c>
    </row>
    <row r="323" spans="1:19" x14ac:dyDescent="0.25">
      <c r="A323" t="s">
        <v>602</v>
      </c>
      <c r="B323" t="s">
        <v>626</v>
      </c>
      <c r="C323" t="s">
        <v>687</v>
      </c>
      <c r="D323" t="s">
        <v>17</v>
      </c>
      <c r="E323">
        <v>1</v>
      </c>
      <c r="F323">
        <v>57</v>
      </c>
      <c r="G323">
        <v>1045</v>
      </c>
      <c r="H323" t="s">
        <v>10</v>
      </c>
      <c r="I323" t="s">
        <v>10</v>
      </c>
      <c r="J323" t="b">
        <f>IF(COUNTIFS('Player 1 Rounds'!A:A,Player_2[[#This Row],[Tournament]],'Player 1 Rounds'!C:C,Player_2[[#This Row],[Date]])&gt;0,TRUE(),FALSE())</f>
        <v>1</v>
      </c>
      <c r="K323" t="b">
        <f>IF(COUNTIFS('Player 1 Rounds'!A:A,Player_2[[#This Row],[Tournament]],'Player 1 Rounds'!C:C,Player_2[[#This Row],[Date]],'Player 1 Rounds'!D:D,Player_2[[#This Row],[Division]])&gt;0,TRUE(),FALSE())</f>
        <v>1</v>
      </c>
      <c r="L323" t="str">
        <f>RIGHT(Player_2[[#This Row],[Date]],4)</f>
        <v>2022</v>
      </c>
      <c r="M323" t="str">
        <f>LEFT(Player_2[[#This Row],[Date]],FIND("-",Player_2[[#This Row],[Date]],1)-1)</f>
        <v>22</v>
      </c>
      <c r="N323" t="str">
        <f>MID(Player_2[[#This Row],[Date]],FIND("-",Player_2[[#This Row],[Date]],1)+1,3)</f>
        <v>Apr</v>
      </c>
      <c r="O323" s="5">
        <f>DATEVALUE(Player_2[[#This Row],[Month]]&amp;" "&amp;Player_2[[#This Row],[Day]]&amp;", "&amp;Player_2[[#This Row],[Year]])</f>
        <v>44673</v>
      </c>
      <c r="P323">
        <f>COUNTIFS(A:A,Player_2[[#This Row],[Tournament]],E:E,Player_2[[#This Row],[Round]])</f>
        <v>2</v>
      </c>
      <c r="Q323" t="str">
        <f t="shared" si="5"/>
        <v>2022 DGPT - Play It Again Sports Jonesboro Open powered by Prodigy</v>
      </c>
      <c r="R323">
        <f>SUMIFS('Player 1 Rounds'!F:F,'Player 1 Rounds'!Q:Q,Q323,'Player 1 Rounds'!E:E,E323)</f>
        <v>59</v>
      </c>
      <c r="S323">
        <f>IF(AND(Player_2[[#This Row],[Opponent Score]]&gt;0,Player_2[[#This Row],[Opponent Score]]&gt;Player_2[[#This Row],[Score]],K:K=TRUE())=TRUE(),1,0)</f>
        <v>1</v>
      </c>
    </row>
    <row r="324" spans="1:19" x14ac:dyDescent="0.25">
      <c r="A324" t="s">
        <v>548</v>
      </c>
      <c r="B324" t="s">
        <v>12</v>
      </c>
      <c r="C324" t="s">
        <v>692</v>
      </c>
      <c r="D324" t="s">
        <v>16</v>
      </c>
      <c r="E324">
        <v>1</v>
      </c>
      <c r="F324">
        <v>55</v>
      </c>
      <c r="G324">
        <v>960</v>
      </c>
      <c r="H324" t="s">
        <v>11</v>
      </c>
      <c r="I324" t="s">
        <v>11</v>
      </c>
      <c r="J324" t="b">
        <f>IF(COUNTIFS('Player 1 Rounds'!A:A,Player_2[[#This Row],[Tournament]],'Player 1 Rounds'!C:C,Player_2[[#This Row],[Date]])&gt;0,TRUE(),FALSE())</f>
        <v>0</v>
      </c>
      <c r="K324" t="b">
        <f>IF(COUNTIFS('Player 1 Rounds'!A:A,Player_2[[#This Row],[Tournament]],'Player 1 Rounds'!C:C,Player_2[[#This Row],[Date]],'Player 1 Rounds'!D:D,Player_2[[#This Row],[Division]])&gt;0,TRUE(),FALSE())</f>
        <v>0</v>
      </c>
      <c r="L324" t="str">
        <f>RIGHT(Player_2[[#This Row],[Date]],4)</f>
        <v>2007</v>
      </c>
      <c r="M324" t="str">
        <f>LEFT(Player_2[[#This Row],[Date]],FIND("-",Player_2[[#This Row],[Date]],1)-1)</f>
        <v>28</v>
      </c>
      <c r="N324" t="str">
        <f>MID(Player_2[[#This Row],[Date]],FIND("-",Player_2[[#This Row],[Date]],1)+1,3)</f>
        <v>Apr</v>
      </c>
      <c r="O324" s="5">
        <f>DATEVALUE(Player_2[[#This Row],[Month]]&amp;" "&amp;Player_2[[#This Row],[Day]]&amp;", "&amp;Player_2[[#This Row],[Year]])</f>
        <v>39200</v>
      </c>
      <c r="P324">
        <f>COUNTIFS(A:A,Player_2[[#This Row],[Tournament]],E:E,Player_2[[#This Row],[Round]])</f>
        <v>4</v>
      </c>
      <c r="Q324" t="str">
        <f t="shared" si="5"/>
        <v>2007 Evergreen Open</v>
      </c>
      <c r="R324">
        <f>SUMIFS('Player 1 Rounds'!F:F,'Player 1 Rounds'!Q:Q,Q324,'Player 1 Rounds'!E:E,E324)</f>
        <v>0</v>
      </c>
      <c r="S324">
        <f>IF(AND(Player_2[[#This Row],[Opponent Score]]&gt;0,Player_2[[#This Row],[Opponent Score]]&gt;Player_2[[#This Row],[Score]],K:K=TRUE())=TRUE(),1,0)</f>
        <v>0</v>
      </c>
    </row>
    <row r="325" spans="1:19" x14ac:dyDescent="0.25">
      <c r="A325" t="s">
        <v>691</v>
      </c>
      <c r="B325" t="s">
        <v>9</v>
      </c>
      <c r="C325" t="s">
        <v>18</v>
      </c>
      <c r="D325" t="s">
        <v>17</v>
      </c>
      <c r="E325">
        <v>1</v>
      </c>
      <c r="F325">
        <v>51</v>
      </c>
      <c r="G325">
        <v>1026</v>
      </c>
      <c r="H325" t="s">
        <v>10</v>
      </c>
      <c r="I325" t="s">
        <v>10</v>
      </c>
      <c r="J325" t="b">
        <f>IF(COUNTIFS('Player 1 Rounds'!A:A,Player_2[[#This Row],[Tournament]],'Player 1 Rounds'!C:C,Player_2[[#This Row],[Date]])&gt;0,TRUE(),FALSE())</f>
        <v>0</v>
      </c>
      <c r="K325" t="b">
        <f>IF(COUNTIFS('Player 1 Rounds'!A:A,Player_2[[#This Row],[Tournament]],'Player 1 Rounds'!C:C,Player_2[[#This Row],[Date]],'Player 1 Rounds'!D:D,Player_2[[#This Row],[Division]])&gt;0,TRUE(),FALSE())</f>
        <v>0</v>
      </c>
      <c r="L325" t="str">
        <f>RIGHT(Player_2[[#This Row],[Date]],4)</f>
        <v>2022</v>
      </c>
      <c r="M325" t="str">
        <f>LEFT(Player_2[[#This Row],[Date]],FIND("-",Player_2[[#This Row],[Date]],1)-1)</f>
        <v>13</v>
      </c>
      <c r="N325" t="str">
        <f>MID(Player_2[[#This Row],[Date]],FIND("-",Player_2[[#This Row],[Date]],1)+1,3)</f>
        <v>May</v>
      </c>
      <c r="O325" s="5">
        <f>DATEVALUE(Player_2[[#This Row],[Month]]&amp;" "&amp;Player_2[[#This Row],[Day]]&amp;", "&amp;Player_2[[#This Row],[Year]])</f>
        <v>44694</v>
      </c>
      <c r="P325">
        <f>COUNTIFS(A:A,Player_2[[#This Row],[Tournament]],E:E,Player_2[[#This Row],[Round]])</f>
        <v>1</v>
      </c>
      <c r="Q325" t="str">
        <f t="shared" si="5"/>
        <v>2022 Santa Cruz Masters Cup (DGPT Silver Series) Presented by Innova Discs</v>
      </c>
      <c r="R325">
        <f>SUMIFS('Player 1 Rounds'!F:F,'Player 1 Rounds'!Q:Q,Q325,'Player 1 Rounds'!E:E,E325)</f>
        <v>0</v>
      </c>
      <c r="S325">
        <f>IF(AND(Player_2[[#This Row],[Opponent Score]]&gt;0,Player_2[[#This Row],[Opponent Score]]&gt;Player_2[[#This Row],[Score]],K:K=TRUE())=TRUE(),1,0)</f>
        <v>0</v>
      </c>
    </row>
    <row r="326" spans="1:19" x14ac:dyDescent="0.25">
      <c r="A326" t="s">
        <v>276</v>
      </c>
      <c r="B326" t="s">
        <v>12</v>
      </c>
      <c r="C326" t="s">
        <v>690</v>
      </c>
      <c r="D326" t="s">
        <v>16</v>
      </c>
      <c r="E326">
        <v>1</v>
      </c>
      <c r="F326">
        <v>53</v>
      </c>
      <c r="G326">
        <v>971</v>
      </c>
      <c r="H326" t="s">
        <v>11</v>
      </c>
      <c r="I326" t="s">
        <v>11</v>
      </c>
      <c r="J326" t="b">
        <f>IF(COUNTIFS('Player 1 Rounds'!A:A,Player_2[[#This Row],[Tournament]],'Player 1 Rounds'!C:C,Player_2[[#This Row],[Date]])&gt;0,TRUE(),FALSE())</f>
        <v>0</v>
      </c>
      <c r="K326" t="b">
        <f>IF(COUNTIFS('Player 1 Rounds'!A:A,Player_2[[#This Row],[Tournament]],'Player 1 Rounds'!C:C,Player_2[[#This Row],[Date]],'Player 1 Rounds'!D:D,Player_2[[#This Row],[Division]])&gt;0,TRUE(),FALSE())</f>
        <v>0</v>
      </c>
      <c r="L326" t="str">
        <f>RIGHT(Player_2[[#This Row],[Date]],4)</f>
        <v>2007</v>
      </c>
      <c r="M326" t="str">
        <f>LEFT(Player_2[[#This Row],[Date]],FIND("-",Player_2[[#This Row],[Date]],1)-1)</f>
        <v>7</v>
      </c>
      <c r="N326" t="str">
        <f>MID(Player_2[[#This Row],[Date]],FIND("-",Player_2[[#This Row],[Date]],1)+1,3)</f>
        <v>Apr</v>
      </c>
      <c r="O326" s="5">
        <f>DATEVALUE(Player_2[[#This Row],[Month]]&amp;" "&amp;Player_2[[#This Row],[Day]]&amp;", "&amp;Player_2[[#This Row],[Year]])</f>
        <v>39179</v>
      </c>
      <c r="P326">
        <f>COUNTIFS(A:A,Player_2[[#This Row],[Tournament]],E:E,Player_2[[#This Row],[Round]])</f>
        <v>4</v>
      </c>
      <c r="Q326" t="str">
        <f t="shared" si="5"/>
        <v>2007 Sylmar Open</v>
      </c>
      <c r="R326">
        <f>SUMIFS('Player 1 Rounds'!F:F,'Player 1 Rounds'!Q:Q,Q326,'Player 1 Rounds'!E:E,E326)</f>
        <v>0</v>
      </c>
      <c r="S326">
        <f>IF(AND(Player_2[[#This Row],[Opponent Score]]&gt;0,Player_2[[#This Row],[Opponent Score]]&gt;Player_2[[#This Row],[Score]],K:K=TRUE())=TRUE(),1,0)</f>
        <v>0</v>
      </c>
    </row>
    <row r="327" spans="1:19" x14ac:dyDescent="0.25">
      <c r="A327" t="s">
        <v>683</v>
      </c>
      <c r="B327" t="s">
        <v>14</v>
      </c>
      <c r="C327" t="s">
        <v>684</v>
      </c>
      <c r="D327" t="s">
        <v>16</v>
      </c>
      <c r="E327">
        <v>1</v>
      </c>
      <c r="F327">
        <v>53</v>
      </c>
      <c r="G327">
        <v>965</v>
      </c>
      <c r="H327" t="s">
        <v>11</v>
      </c>
      <c r="I327" t="s">
        <v>11</v>
      </c>
      <c r="J327" t="b">
        <f>IF(COUNTIFS('Player 1 Rounds'!A:A,Player_2[[#This Row],[Tournament]],'Player 1 Rounds'!C:C,Player_2[[#This Row],[Date]])&gt;0,TRUE(),FALSE())</f>
        <v>0</v>
      </c>
      <c r="K327" t="b">
        <f>IF(COUNTIFS('Player 1 Rounds'!A:A,Player_2[[#This Row],[Tournament]],'Player 1 Rounds'!C:C,Player_2[[#This Row],[Date]],'Player 1 Rounds'!D:D,Player_2[[#This Row],[Division]])&gt;0,TRUE(),FALSE())</f>
        <v>0</v>
      </c>
      <c r="L327" t="str">
        <f>RIGHT(Player_2[[#This Row],[Date]],4)</f>
        <v>2007</v>
      </c>
      <c r="M327" t="str">
        <f>LEFT(Player_2[[#This Row],[Date]],FIND("-",Player_2[[#This Row],[Date]],1)-1)</f>
        <v>14</v>
      </c>
      <c r="N327" t="str">
        <f>MID(Player_2[[#This Row],[Date]],FIND("-",Player_2[[#This Row],[Date]],1)+1,3)</f>
        <v>Apr</v>
      </c>
      <c r="O327" s="5">
        <f>DATEVALUE(Player_2[[#This Row],[Month]]&amp;" "&amp;Player_2[[#This Row],[Day]]&amp;", "&amp;Player_2[[#This Row],[Year]])</f>
        <v>39186</v>
      </c>
      <c r="P327">
        <f>COUNTIFS(A:A,Player_2[[#This Row],[Tournament]],E:E,Player_2[[#This Row],[Round]])</f>
        <v>1</v>
      </c>
      <c r="Q327" t="str">
        <f t="shared" si="5"/>
        <v>2007 Higher Flyer Memorial</v>
      </c>
      <c r="R327">
        <f>SUMIFS('Player 1 Rounds'!F:F,'Player 1 Rounds'!Q:Q,Q327,'Player 1 Rounds'!E:E,E327)</f>
        <v>0</v>
      </c>
      <c r="S327">
        <f>IF(AND(Player_2[[#This Row],[Opponent Score]]&gt;0,Player_2[[#This Row],[Opponent Score]]&gt;Player_2[[#This Row],[Score]],K:K=TRUE())=TRUE(),1,0)</f>
        <v>0</v>
      </c>
    </row>
    <row r="328" spans="1:19" x14ac:dyDescent="0.25">
      <c r="A328" t="s">
        <v>59</v>
      </c>
      <c r="B328" t="s">
        <v>58</v>
      </c>
      <c r="C328" t="s">
        <v>60</v>
      </c>
      <c r="D328" t="s">
        <v>17</v>
      </c>
      <c r="E328">
        <v>1</v>
      </c>
      <c r="F328">
        <v>69</v>
      </c>
      <c r="G328">
        <v>954</v>
      </c>
      <c r="H328" t="s">
        <v>11</v>
      </c>
      <c r="I328" t="s">
        <v>11</v>
      </c>
      <c r="J328" t="b">
        <f>IF(COUNTIFS('Player 1 Rounds'!A:A,Player_2[[#This Row],[Tournament]],'Player 1 Rounds'!C:C,Player_2[[#This Row],[Date]])&gt;0,TRUE(),FALSE())</f>
        <v>0</v>
      </c>
      <c r="K328" t="b">
        <f>IF(COUNTIFS('Player 1 Rounds'!A:A,Player_2[[#This Row],[Tournament]],'Player 1 Rounds'!C:C,Player_2[[#This Row],[Date]],'Player 1 Rounds'!D:D,Player_2[[#This Row],[Division]])&gt;0,TRUE(),FALSE())</f>
        <v>0</v>
      </c>
      <c r="L328" t="str">
        <f>RIGHT(Player_2[[#This Row],[Date]],4)</f>
        <v>2007</v>
      </c>
      <c r="M328" t="str">
        <f>LEFT(Player_2[[#This Row],[Date]],FIND("-",Player_2[[#This Row],[Date]],1)-1)</f>
        <v>4</v>
      </c>
      <c r="N328" t="str">
        <f>MID(Player_2[[#This Row],[Date]],FIND("-",Player_2[[#This Row],[Date]],1)+1,3)</f>
        <v>May</v>
      </c>
      <c r="O328" s="5">
        <f>DATEVALUE(Player_2[[#This Row],[Month]]&amp;" "&amp;Player_2[[#This Row],[Day]]&amp;", "&amp;Player_2[[#This Row],[Year]])</f>
        <v>39206</v>
      </c>
      <c r="P328">
        <f>COUNTIFS(A:A,Player_2[[#This Row],[Tournament]],E:E,Player_2[[#This Row],[Round]])</f>
        <v>3</v>
      </c>
      <c r="Q328" t="str">
        <f t="shared" si="5"/>
        <v>2007 Golden State Classic</v>
      </c>
      <c r="R328">
        <f>SUMIFS('Player 1 Rounds'!F:F,'Player 1 Rounds'!Q:Q,Q328,'Player 1 Rounds'!E:E,E328)</f>
        <v>0</v>
      </c>
      <c r="S328">
        <f>IF(AND(Player_2[[#This Row],[Opponent Score]]&gt;0,Player_2[[#This Row],[Opponent Score]]&gt;Player_2[[#This Row],[Score]],K:K=TRUE())=TRUE(),1,0)</f>
        <v>0</v>
      </c>
    </row>
    <row r="329" spans="1:19" x14ac:dyDescent="0.25">
      <c r="A329" t="s">
        <v>695</v>
      </c>
      <c r="B329" t="s">
        <v>626</v>
      </c>
      <c r="C329" t="s">
        <v>696</v>
      </c>
      <c r="D329" t="s">
        <v>17</v>
      </c>
      <c r="E329">
        <v>1</v>
      </c>
      <c r="F329">
        <v>51</v>
      </c>
      <c r="G329">
        <v>1088</v>
      </c>
      <c r="H329" t="s">
        <v>10</v>
      </c>
      <c r="I329" t="s">
        <v>10</v>
      </c>
      <c r="J329" t="b">
        <f>IF(COUNTIFS('Player 1 Rounds'!A:A,Player_2[[#This Row],[Tournament]],'Player 1 Rounds'!C:C,Player_2[[#This Row],[Date]])&gt;0,TRUE(),FALSE())</f>
        <v>1</v>
      </c>
      <c r="K329" t="b">
        <f>IF(COUNTIFS('Player 1 Rounds'!A:A,Player_2[[#This Row],[Tournament]],'Player 1 Rounds'!C:C,Player_2[[#This Row],[Date]],'Player 1 Rounds'!D:D,Player_2[[#This Row],[Division]])&gt;0,TRUE(),FALSE())</f>
        <v>1</v>
      </c>
      <c r="L329" t="str">
        <f>RIGHT(Player_2[[#This Row],[Date]],4)</f>
        <v>2022</v>
      </c>
      <c r="M329" t="str">
        <f>LEFT(Player_2[[#This Row],[Date]],FIND("-",Player_2[[#This Row],[Date]],1)-1)</f>
        <v>25</v>
      </c>
      <c r="N329" t="str">
        <f>MID(Player_2[[#This Row],[Date]],FIND("-",Player_2[[#This Row],[Date]],1)+1,3)</f>
        <v>Mar</v>
      </c>
      <c r="O329" s="5">
        <f>DATEVALUE(Player_2[[#This Row],[Month]]&amp;" "&amp;Player_2[[#This Row],[Day]]&amp;", "&amp;Player_2[[#This Row],[Year]])</f>
        <v>44645</v>
      </c>
      <c r="P329">
        <f>COUNTIFS(A:A,Player_2[[#This Row],[Tournament]],E:E,Player_2[[#This Row],[Round]])</f>
        <v>1</v>
      </c>
      <c r="Q329" t="str">
        <f t="shared" si="5"/>
        <v>2022 DGPT - 27th Annual Texas State Disc Golf Championship Presented by Latitude 64</v>
      </c>
      <c r="R329">
        <f>SUMIFS('Player 1 Rounds'!F:F,'Player 1 Rounds'!Q:Q,Q329,'Player 1 Rounds'!E:E,E329)</f>
        <v>55</v>
      </c>
      <c r="S329">
        <f>IF(AND(Player_2[[#This Row],[Opponent Score]]&gt;0,Player_2[[#This Row],[Opponent Score]]&gt;Player_2[[#This Row],[Score]],K:K=TRUE())=TRUE(),1,0)</f>
        <v>1</v>
      </c>
    </row>
    <row r="330" spans="1:19" x14ac:dyDescent="0.25">
      <c r="A330" t="s">
        <v>223</v>
      </c>
      <c r="B330" t="s">
        <v>14</v>
      </c>
      <c r="C330" t="s">
        <v>71</v>
      </c>
      <c r="D330" t="s">
        <v>16</v>
      </c>
      <c r="E330">
        <v>1</v>
      </c>
      <c r="F330">
        <v>49</v>
      </c>
      <c r="G330">
        <v>1011</v>
      </c>
      <c r="H330" t="s">
        <v>11</v>
      </c>
      <c r="I330" t="s">
        <v>11</v>
      </c>
      <c r="J330" t="b">
        <f>IF(COUNTIFS('Player 1 Rounds'!A:A,Player_2[[#This Row],[Tournament]],'Player 1 Rounds'!C:C,Player_2[[#This Row],[Date]])&gt;0,TRUE(),FALSE())</f>
        <v>0</v>
      </c>
      <c r="K330" t="b">
        <f>IF(COUNTIFS('Player 1 Rounds'!A:A,Player_2[[#This Row],[Tournament]],'Player 1 Rounds'!C:C,Player_2[[#This Row],[Date]],'Player 1 Rounds'!D:D,Player_2[[#This Row],[Division]])&gt;0,TRUE(),FALSE())</f>
        <v>0</v>
      </c>
      <c r="L330" t="str">
        <f>RIGHT(Player_2[[#This Row],[Date]],4)</f>
        <v>2007</v>
      </c>
      <c r="M330" t="str">
        <f>LEFT(Player_2[[#This Row],[Date]],FIND("-",Player_2[[#This Row],[Date]],1)-1)</f>
        <v>2</v>
      </c>
      <c r="N330" t="str">
        <f>MID(Player_2[[#This Row],[Date]],FIND("-",Player_2[[#This Row],[Date]],1)+1,3)</f>
        <v>Jun</v>
      </c>
      <c r="O330" s="5">
        <f>DATEVALUE(Player_2[[#This Row],[Month]]&amp;" "&amp;Player_2[[#This Row],[Day]]&amp;", "&amp;Player_2[[#This Row],[Year]])</f>
        <v>39235</v>
      </c>
      <c r="P330">
        <f>COUNTIFS(A:A,Player_2[[#This Row],[Tournament]],E:E,Player_2[[#This Row],[Round]])</f>
        <v>3</v>
      </c>
      <c r="Q330" t="str">
        <f t="shared" si="5"/>
        <v>2007 Summertime Open</v>
      </c>
      <c r="R330">
        <f>SUMIFS('Player 1 Rounds'!F:F,'Player 1 Rounds'!Q:Q,Q330,'Player 1 Rounds'!E:E,E330)</f>
        <v>0</v>
      </c>
      <c r="S330">
        <f>IF(AND(Player_2[[#This Row],[Opponent Score]]&gt;0,Player_2[[#This Row],[Opponent Score]]&gt;Player_2[[#This Row],[Score]],K:K=TRUE())=TRUE(),1,0)</f>
        <v>0</v>
      </c>
    </row>
    <row r="331" spans="1:19" x14ac:dyDescent="0.25">
      <c r="A331" t="s">
        <v>668</v>
      </c>
      <c r="B331" t="s">
        <v>12</v>
      </c>
      <c r="C331" t="s">
        <v>669</v>
      </c>
      <c r="D331" t="s">
        <v>16</v>
      </c>
      <c r="E331">
        <v>1</v>
      </c>
      <c r="F331">
        <v>57</v>
      </c>
      <c r="G331">
        <v>942</v>
      </c>
      <c r="H331" t="s">
        <v>11</v>
      </c>
      <c r="I331" t="s">
        <v>11</v>
      </c>
      <c r="J331" t="b">
        <f>IF(COUNTIFS('Player 1 Rounds'!A:A,Player_2[[#This Row],[Tournament]],'Player 1 Rounds'!C:C,Player_2[[#This Row],[Date]])&gt;0,TRUE(),FALSE())</f>
        <v>0</v>
      </c>
      <c r="K331" t="b">
        <f>IF(COUNTIFS('Player 1 Rounds'!A:A,Player_2[[#This Row],[Tournament]],'Player 1 Rounds'!C:C,Player_2[[#This Row],[Date]],'Player 1 Rounds'!D:D,Player_2[[#This Row],[Division]])&gt;0,TRUE(),FALSE())</f>
        <v>0</v>
      </c>
      <c r="L331" t="str">
        <f>RIGHT(Player_2[[#This Row],[Date]],4)</f>
        <v>2007</v>
      </c>
      <c r="M331" t="str">
        <f>LEFT(Player_2[[#This Row],[Date]],FIND("-",Player_2[[#This Row],[Date]],1)-1)</f>
        <v>9</v>
      </c>
      <c r="N331" t="str">
        <f>MID(Player_2[[#This Row],[Date]],FIND("-",Player_2[[#This Row],[Date]],1)+1,3)</f>
        <v>Jun</v>
      </c>
      <c r="O331" s="5">
        <f>DATEVALUE(Player_2[[#This Row],[Month]]&amp;" "&amp;Player_2[[#This Row],[Day]]&amp;", "&amp;Player_2[[#This Row],[Year]])</f>
        <v>39242</v>
      </c>
      <c r="P331">
        <f>COUNTIFS(A:A,Player_2[[#This Row],[Tournament]],E:E,Player_2[[#This Row],[Round]])</f>
        <v>1</v>
      </c>
      <c r="Q331" t="str">
        <f t="shared" si="5"/>
        <v>2007 Fling XI</v>
      </c>
      <c r="R331">
        <f>SUMIFS('Player 1 Rounds'!F:F,'Player 1 Rounds'!Q:Q,Q331,'Player 1 Rounds'!E:E,E331)</f>
        <v>0</v>
      </c>
      <c r="S331">
        <f>IF(AND(Player_2[[#This Row],[Opponent Score]]&gt;0,Player_2[[#This Row],[Opponent Score]]&gt;Player_2[[#This Row],[Score]],K:K=TRUE())=TRUE(),1,0)</f>
        <v>0</v>
      </c>
    </row>
    <row r="332" spans="1:19" x14ac:dyDescent="0.25">
      <c r="A332" t="s">
        <v>697</v>
      </c>
      <c r="B332" t="s">
        <v>13</v>
      </c>
      <c r="C332" t="s">
        <v>698</v>
      </c>
      <c r="D332" t="s">
        <v>17</v>
      </c>
      <c r="E332">
        <v>1</v>
      </c>
      <c r="F332">
        <v>61</v>
      </c>
      <c r="G332">
        <v>1035</v>
      </c>
      <c r="H332" t="s">
        <v>10</v>
      </c>
      <c r="I332" t="s">
        <v>10</v>
      </c>
      <c r="J332" t="b">
        <f>IF(COUNTIFS('Player 1 Rounds'!A:A,Player_2[[#This Row],[Tournament]],'Player 1 Rounds'!C:C,Player_2[[#This Row],[Date]])&gt;0,TRUE(),FALSE())</f>
        <v>1</v>
      </c>
      <c r="K332" t="b">
        <f>IF(COUNTIFS('Player 1 Rounds'!A:A,Player_2[[#This Row],[Tournament]],'Player 1 Rounds'!C:C,Player_2[[#This Row],[Date]],'Player 1 Rounds'!D:D,Player_2[[#This Row],[Division]])&gt;0,TRUE(),FALSE())</f>
        <v>1</v>
      </c>
      <c r="L332" t="str">
        <f>RIGHT(Player_2[[#This Row],[Date]],4)</f>
        <v>2022</v>
      </c>
      <c r="M332" t="str">
        <f>LEFT(Player_2[[#This Row],[Date]],FIND("-",Player_2[[#This Row],[Date]],1)-1)</f>
        <v>14</v>
      </c>
      <c r="N332" t="str">
        <f>MID(Player_2[[#This Row],[Date]],FIND("-",Player_2[[#This Row],[Date]],1)+1,3)</f>
        <v>Apr</v>
      </c>
      <c r="O332" s="5">
        <f>DATEVALUE(Player_2[[#This Row],[Month]]&amp;" "&amp;Player_2[[#This Row],[Day]]&amp;", "&amp;Player_2[[#This Row],[Year]])</f>
        <v>44665</v>
      </c>
      <c r="P332">
        <f>COUNTIFS(A:A,Player_2[[#This Row],[Tournament]],E:E,Player_2[[#This Row],[Round]])</f>
        <v>1</v>
      </c>
      <c r="Q332" t="str">
        <f t="shared" si="5"/>
        <v>2022 PDGA Champions Cup Presented by Bushnell</v>
      </c>
      <c r="R332">
        <f>SUMIFS('Player 1 Rounds'!F:F,'Player 1 Rounds'!Q:Q,Q332,'Player 1 Rounds'!E:E,E332)</f>
        <v>58</v>
      </c>
      <c r="S332">
        <f>IF(AND(Player_2[[#This Row],[Opponent Score]]&gt;0,Player_2[[#This Row],[Opponent Score]]&gt;Player_2[[#This Row],[Score]],K:K=TRUE())=TRUE(),1,0)</f>
        <v>0</v>
      </c>
    </row>
    <row r="333" spans="1:19" x14ac:dyDescent="0.25">
      <c r="A333" t="s">
        <v>699</v>
      </c>
      <c r="B333" t="s">
        <v>9</v>
      </c>
      <c r="C333" t="s">
        <v>700</v>
      </c>
      <c r="D333" t="s">
        <v>17</v>
      </c>
      <c r="E333">
        <v>1</v>
      </c>
      <c r="F333">
        <v>51</v>
      </c>
      <c r="G333">
        <v>1073</v>
      </c>
      <c r="H333" t="s">
        <v>10</v>
      </c>
      <c r="I333" t="s">
        <v>10</v>
      </c>
      <c r="J333" t="b">
        <f>IF(COUNTIFS('Player 1 Rounds'!A:A,Player_2[[#This Row],[Tournament]],'Player 1 Rounds'!C:C,Player_2[[#This Row],[Date]])&gt;0,TRUE(),FALSE())</f>
        <v>0</v>
      </c>
      <c r="K333" t="b">
        <f>IF(COUNTIFS('Player 1 Rounds'!A:A,Player_2[[#This Row],[Tournament]],'Player 1 Rounds'!C:C,Player_2[[#This Row],[Date]],'Player 1 Rounds'!D:D,Player_2[[#This Row],[Division]])&gt;0,TRUE(),FALSE())</f>
        <v>0</v>
      </c>
      <c r="L333" t="str">
        <f>RIGHT(Player_2[[#This Row],[Date]],4)</f>
        <v>2022</v>
      </c>
      <c r="M333" t="str">
        <f>LEFT(Player_2[[#This Row],[Date]],FIND("-",Player_2[[#This Row],[Date]],1)-1)</f>
        <v>1</v>
      </c>
      <c r="N333" t="str">
        <f>MID(Player_2[[#This Row],[Date]],FIND("-",Player_2[[#This Row],[Date]],1)+1,3)</f>
        <v>Apr</v>
      </c>
      <c r="O333" s="5">
        <f>DATEVALUE(Player_2[[#This Row],[Month]]&amp;" "&amp;Player_2[[#This Row],[Day]]&amp;", "&amp;Player_2[[#This Row],[Year]])</f>
        <v>44652</v>
      </c>
      <c r="P333">
        <f>COUNTIFS(A:A,Player_2[[#This Row],[Tournament]],E:E,Player_2[[#This Row],[Round]])</f>
        <v>1</v>
      </c>
      <c r="Q333" t="str">
        <f t="shared" si="5"/>
        <v>2022 Discraft presents Sun King's Throw Down the Mountain X (Weekend 4)</v>
      </c>
      <c r="R333">
        <f>SUMIFS('Player 1 Rounds'!F:F,'Player 1 Rounds'!Q:Q,Q333,'Player 1 Rounds'!E:E,E333)</f>
        <v>0</v>
      </c>
      <c r="S333">
        <f>IF(AND(Player_2[[#This Row],[Opponent Score]]&gt;0,Player_2[[#This Row],[Opponent Score]]&gt;Player_2[[#This Row],[Score]],K:K=TRUE())=TRUE(),1,0)</f>
        <v>0</v>
      </c>
    </row>
    <row r="334" spans="1:19" x14ac:dyDescent="0.25">
      <c r="A334" t="s">
        <v>693</v>
      </c>
      <c r="B334" t="s">
        <v>14</v>
      </c>
      <c r="C334" t="s">
        <v>694</v>
      </c>
      <c r="D334" t="s">
        <v>16</v>
      </c>
      <c r="E334">
        <v>1</v>
      </c>
      <c r="F334">
        <v>57</v>
      </c>
      <c r="G334">
        <v>920</v>
      </c>
      <c r="H334" t="s">
        <v>11</v>
      </c>
      <c r="I334" t="s">
        <v>11</v>
      </c>
      <c r="J334" t="b">
        <f>IF(COUNTIFS('Player 1 Rounds'!A:A,Player_2[[#This Row],[Tournament]],'Player 1 Rounds'!C:C,Player_2[[#This Row],[Date]])&gt;0,TRUE(),FALSE())</f>
        <v>0</v>
      </c>
      <c r="K334" t="b">
        <f>IF(COUNTIFS('Player 1 Rounds'!A:A,Player_2[[#This Row],[Tournament]],'Player 1 Rounds'!C:C,Player_2[[#This Row],[Date]],'Player 1 Rounds'!D:D,Player_2[[#This Row],[Division]])&gt;0,TRUE(),FALSE())</f>
        <v>0</v>
      </c>
      <c r="L334" t="str">
        <f>RIGHT(Player_2[[#This Row],[Date]],4)</f>
        <v>2007</v>
      </c>
      <c r="M334" t="str">
        <f>LEFT(Player_2[[#This Row],[Date]],FIND("-",Player_2[[#This Row],[Date]],1)-1)</f>
        <v>26</v>
      </c>
      <c r="N334" t="str">
        <f>MID(Player_2[[#This Row],[Date]],FIND("-",Player_2[[#This Row],[Date]],1)+1,3)</f>
        <v>May</v>
      </c>
      <c r="O334" s="5">
        <f>DATEVALUE(Player_2[[#This Row],[Month]]&amp;" "&amp;Player_2[[#This Row],[Day]]&amp;", "&amp;Player_2[[#This Row],[Year]])</f>
        <v>39228</v>
      </c>
      <c r="P334">
        <f>COUNTIFS(A:A,Player_2[[#This Row],[Tournament]],E:E,Player_2[[#This Row],[Round]])</f>
        <v>1</v>
      </c>
      <c r="Q334" t="str">
        <f t="shared" si="5"/>
        <v>2007 Spring Fling</v>
      </c>
      <c r="R334">
        <f>SUMIFS('Player 1 Rounds'!F:F,'Player 1 Rounds'!Q:Q,Q334,'Player 1 Rounds'!E:E,E334)</f>
        <v>0</v>
      </c>
      <c r="S334">
        <f>IF(AND(Player_2[[#This Row],[Opponent Score]]&gt;0,Player_2[[#This Row],[Opponent Score]]&gt;Player_2[[#This Row],[Score]],K:K=TRUE())=TRUE(),1,0)</f>
        <v>0</v>
      </c>
    </row>
    <row r="335" spans="1:19" x14ac:dyDescent="0.25">
      <c r="A335" t="s">
        <v>78</v>
      </c>
      <c r="B335" t="s">
        <v>58</v>
      </c>
      <c r="C335" t="s">
        <v>137</v>
      </c>
      <c r="D335" t="s">
        <v>17</v>
      </c>
      <c r="E335">
        <v>1</v>
      </c>
      <c r="F335">
        <v>89</v>
      </c>
      <c r="G335">
        <v>982</v>
      </c>
      <c r="H335" t="s">
        <v>11</v>
      </c>
      <c r="I335" t="s">
        <v>11</v>
      </c>
      <c r="J335" t="b">
        <f>IF(COUNTIFS('Player 1 Rounds'!A:A,Player_2[[#This Row],[Tournament]],'Player 1 Rounds'!C:C,Player_2[[#This Row],[Date]])&gt;0,TRUE(),FALSE())</f>
        <v>0</v>
      </c>
      <c r="K335" t="b">
        <f>IF(COUNTIFS('Player 1 Rounds'!A:A,Player_2[[#This Row],[Tournament]],'Player 1 Rounds'!C:C,Player_2[[#This Row],[Date]],'Player 1 Rounds'!D:D,Player_2[[#This Row],[Division]])&gt;0,TRUE(),FALSE())</f>
        <v>0</v>
      </c>
      <c r="L335" t="str">
        <f>RIGHT(Player_2[[#This Row],[Date]],4)</f>
        <v>2009</v>
      </c>
      <c r="M335" t="str">
        <f>LEFT(Player_2[[#This Row],[Date]],FIND("-",Player_2[[#This Row],[Date]],1)-1)</f>
        <v>15</v>
      </c>
      <c r="N335" t="str">
        <f>MID(Player_2[[#This Row],[Date]],FIND("-",Player_2[[#This Row],[Date]],1)+1,3)</f>
        <v>May</v>
      </c>
      <c r="O335" s="5">
        <f>DATEVALUE(Player_2[[#This Row],[Month]]&amp;" "&amp;Player_2[[#This Row],[Day]]&amp;", "&amp;Player_2[[#This Row],[Year]])</f>
        <v>39948</v>
      </c>
      <c r="P335">
        <f>COUNTIFS(A:A,Player_2[[#This Row],[Tournament]],E:E,Player_2[[#This Row],[Round]])</f>
        <v>2</v>
      </c>
      <c r="Q335" t="str">
        <f t="shared" si="5"/>
        <v>2009 Steady Ed Memorial Masters Cup</v>
      </c>
      <c r="R335">
        <f>SUMIFS('Player 1 Rounds'!F:F,'Player 1 Rounds'!Q:Q,Q335,'Player 1 Rounds'!E:E,E335)</f>
        <v>0</v>
      </c>
      <c r="S335">
        <f>IF(AND(Player_2[[#This Row],[Opponent Score]]&gt;0,Player_2[[#This Row],[Opponent Score]]&gt;Player_2[[#This Row],[Score]],K:K=TRUE())=TRUE(),1,0)</f>
        <v>0</v>
      </c>
    </row>
    <row r="336" spans="1:19" x14ac:dyDescent="0.25">
      <c r="A336" t="s">
        <v>685</v>
      </c>
      <c r="B336" t="s">
        <v>9</v>
      </c>
      <c r="C336" t="s">
        <v>701</v>
      </c>
      <c r="D336" t="s">
        <v>17</v>
      </c>
      <c r="E336">
        <v>1</v>
      </c>
      <c r="F336">
        <v>54</v>
      </c>
      <c r="G336">
        <v>1085</v>
      </c>
      <c r="H336" t="s">
        <v>11</v>
      </c>
      <c r="I336" t="s">
        <v>11</v>
      </c>
      <c r="J336" t="b">
        <f>IF(COUNTIFS('Player 1 Rounds'!A:A,Player_2[[#This Row],[Tournament]],'Player 1 Rounds'!C:C,Player_2[[#This Row],[Date]])&gt;0,TRUE(),FALSE())</f>
        <v>1</v>
      </c>
      <c r="K336" t="b">
        <f>IF(COUNTIFS('Player 1 Rounds'!A:A,Player_2[[#This Row],[Tournament]],'Player 1 Rounds'!C:C,Player_2[[#This Row],[Date]],'Player 1 Rounds'!D:D,Player_2[[#This Row],[Division]])&gt;0,TRUE(),FALSE())</f>
        <v>1</v>
      </c>
      <c r="L336" t="str">
        <f>RIGHT(Player_2[[#This Row],[Date]],4)</f>
        <v>2020</v>
      </c>
      <c r="M336" t="str">
        <f>LEFT(Player_2[[#This Row],[Date]],FIND("-",Player_2[[#This Row],[Date]],1)-1)</f>
        <v>26</v>
      </c>
      <c r="N336" t="str">
        <f>MID(Player_2[[#This Row],[Date]],FIND("-",Player_2[[#This Row],[Date]],1)+1,3)</f>
        <v>Jun</v>
      </c>
      <c r="O336" s="5">
        <f>DATEVALUE(Player_2[[#This Row],[Month]]&amp;" "&amp;Player_2[[#This Row],[Day]]&amp;", "&amp;Player_2[[#This Row],[Year]])</f>
        <v>44008</v>
      </c>
      <c r="P336">
        <f>COUNTIFS(A:A,Player_2[[#This Row],[Tournament]],E:E,Player_2[[#This Row],[Round]])</f>
        <v>2</v>
      </c>
      <c r="Q336" t="str">
        <f t="shared" si="5"/>
        <v>2020 DGPT - Dynamic Discs Open</v>
      </c>
      <c r="R336">
        <f>SUMIFS('Player 1 Rounds'!F:F,'Player 1 Rounds'!Q:Q,Q336,'Player 1 Rounds'!E:E,E336)</f>
        <v>57</v>
      </c>
      <c r="S336">
        <f>IF(AND(Player_2[[#This Row],[Opponent Score]]&gt;0,Player_2[[#This Row],[Opponent Score]]&gt;Player_2[[#This Row],[Score]],K:K=TRUE())=TRUE(),1,0)</f>
        <v>1</v>
      </c>
    </row>
    <row r="337" spans="1:19" x14ac:dyDescent="0.25">
      <c r="A337" t="s">
        <v>718</v>
      </c>
      <c r="B337" t="s">
        <v>14</v>
      </c>
      <c r="C337" t="s">
        <v>719</v>
      </c>
      <c r="D337" t="s">
        <v>17</v>
      </c>
      <c r="E337">
        <v>1</v>
      </c>
      <c r="F337">
        <v>57</v>
      </c>
      <c r="G337">
        <v>1036</v>
      </c>
      <c r="H337" t="s">
        <v>11</v>
      </c>
      <c r="I337" t="s">
        <v>11</v>
      </c>
      <c r="J337" t="b">
        <f>IF(COUNTIFS('Player 1 Rounds'!A:A,Player_2[[#This Row],[Tournament]],'Player 1 Rounds'!C:C,Player_2[[#This Row],[Date]])&gt;0,TRUE(),FALSE())</f>
        <v>0</v>
      </c>
      <c r="K337" t="b">
        <f>IF(COUNTIFS('Player 1 Rounds'!A:A,Player_2[[#This Row],[Tournament]],'Player 1 Rounds'!C:C,Player_2[[#This Row],[Date]],'Player 1 Rounds'!D:D,Player_2[[#This Row],[Division]])&gt;0,TRUE(),FALSE())</f>
        <v>0</v>
      </c>
      <c r="L337" t="str">
        <f>RIGHT(Player_2[[#This Row],[Date]],4)</f>
        <v>2020</v>
      </c>
      <c r="M337" t="str">
        <f>LEFT(Player_2[[#This Row],[Date]],FIND("-",Player_2[[#This Row],[Date]],1)-1)</f>
        <v>18</v>
      </c>
      <c r="N337" t="str">
        <f>MID(Player_2[[#This Row],[Date]],FIND("-",Player_2[[#This Row],[Date]],1)+1,3)</f>
        <v>Jul</v>
      </c>
      <c r="O337" s="5">
        <f>DATEVALUE(Player_2[[#This Row],[Month]]&amp;" "&amp;Player_2[[#This Row],[Day]]&amp;", "&amp;Player_2[[#This Row],[Year]])</f>
        <v>44030</v>
      </c>
      <c r="P337">
        <f>COUNTIFS(A:A,Player_2[[#This Row],[Tournament]],E:E,Player_2[[#This Row],[Round]])</f>
        <v>1</v>
      </c>
      <c r="Q337" t="str">
        <f t="shared" si="5"/>
        <v>2020 Bluechip Technologies Presents: The Battle for Bedford Hosted by Bedford County Parks and Rec</v>
      </c>
      <c r="R337">
        <f>SUMIFS('Player 1 Rounds'!F:F,'Player 1 Rounds'!Q:Q,Q337,'Player 1 Rounds'!E:E,E337)</f>
        <v>0</v>
      </c>
      <c r="S337">
        <f>IF(AND(Player_2[[#This Row],[Opponent Score]]&gt;0,Player_2[[#This Row],[Opponent Score]]&gt;Player_2[[#This Row],[Score]],K:K=TRUE())=TRUE(),1,0)</f>
        <v>0</v>
      </c>
    </row>
    <row r="338" spans="1:19" x14ac:dyDescent="0.25">
      <c r="A338" t="s">
        <v>86</v>
      </c>
      <c r="B338" t="s">
        <v>13</v>
      </c>
      <c r="C338" t="s">
        <v>702</v>
      </c>
      <c r="D338" t="s">
        <v>17</v>
      </c>
      <c r="E338">
        <v>1</v>
      </c>
      <c r="F338">
        <v>54</v>
      </c>
      <c r="G338">
        <v>1062</v>
      </c>
      <c r="H338" t="s">
        <v>11</v>
      </c>
      <c r="I338" t="s">
        <v>11</v>
      </c>
      <c r="J338" t="b">
        <f>IF(COUNTIFS('Player 1 Rounds'!A:A,Player_2[[#This Row],[Tournament]],'Player 1 Rounds'!C:C,Player_2[[#This Row],[Date]])&gt;0,TRUE(),FALSE())</f>
        <v>1</v>
      </c>
      <c r="K338" t="b">
        <f>IF(COUNTIFS('Player 1 Rounds'!A:A,Player_2[[#This Row],[Tournament]],'Player 1 Rounds'!C:C,Player_2[[#This Row],[Date]],'Player 1 Rounds'!D:D,Player_2[[#This Row],[Division]])&gt;0,TRUE(),FALSE())</f>
        <v>1</v>
      </c>
      <c r="L338" t="str">
        <f>RIGHT(Player_2[[#This Row],[Date]],4)</f>
        <v>2019</v>
      </c>
      <c r="M338" t="str">
        <f>LEFT(Player_2[[#This Row],[Date]],FIND("-",Player_2[[#This Row],[Date]],1)-1)</f>
        <v>18</v>
      </c>
      <c r="N338" t="str">
        <f>MID(Player_2[[#This Row],[Date]],FIND("-",Player_2[[#This Row],[Date]],1)+1,3)</f>
        <v>Jul</v>
      </c>
      <c r="O338" s="5">
        <f>DATEVALUE(Player_2[[#This Row],[Month]]&amp;" "&amp;Player_2[[#This Row],[Day]]&amp;", "&amp;Player_2[[#This Row],[Year]])</f>
        <v>43664</v>
      </c>
      <c r="P338">
        <f>COUNTIFS(A:A,Player_2[[#This Row],[Tournament]],E:E,Player_2[[#This Row],[Round]])</f>
        <v>5</v>
      </c>
      <c r="Q338" t="str">
        <f t="shared" si="5"/>
        <v>2019 European Open</v>
      </c>
      <c r="R338">
        <f>SUMIFS('Player 1 Rounds'!F:F,'Player 1 Rounds'!Q:Q,Q338,'Player 1 Rounds'!E:E,E338)</f>
        <v>53</v>
      </c>
      <c r="S338">
        <f>IF(AND(Player_2[[#This Row],[Opponent Score]]&gt;0,Player_2[[#This Row],[Opponent Score]]&gt;Player_2[[#This Row],[Score]],K:K=TRUE())=TRUE(),1,0)</f>
        <v>0</v>
      </c>
    </row>
    <row r="339" spans="1:19" x14ac:dyDescent="0.25">
      <c r="A339" t="s">
        <v>362</v>
      </c>
      <c r="B339" t="s">
        <v>9</v>
      </c>
      <c r="C339" t="s">
        <v>705</v>
      </c>
      <c r="D339" t="s">
        <v>17</v>
      </c>
      <c r="E339">
        <v>1</v>
      </c>
      <c r="F339">
        <v>52</v>
      </c>
      <c r="G339">
        <v>1089</v>
      </c>
      <c r="H339" t="s">
        <v>11</v>
      </c>
      <c r="I339" t="s">
        <v>11</v>
      </c>
      <c r="J339" t="b">
        <f>IF(COUNTIFS('Player 1 Rounds'!A:A,Player_2[[#This Row],[Tournament]],'Player 1 Rounds'!C:C,Player_2[[#This Row],[Date]])&gt;0,TRUE(),FALSE())</f>
        <v>1</v>
      </c>
      <c r="K339" t="b">
        <f>IF(COUNTIFS('Player 1 Rounds'!A:A,Player_2[[#This Row],[Tournament]],'Player 1 Rounds'!C:C,Player_2[[#This Row],[Date]],'Player 1 Rounds'!D:D,Player_2[[#This Row],[Division]])&gt;0,TRUE(),FALSE())</f>
        <v>1</v>
      </c>
      <c r="L339" t="str">
        <f>RIGHT(Player_2[[#This Row],[Date]],4)</f>
        <v>2019</v>
      </c>
      <c r="M339" t="str">
        <f>LEFT(Player_2[[#This Row],[Date]],FIND("-",Player_2[[#This Row],[Date]],1)-1)</f>
        <v>21</v>
      </c>
      <c r="N339" t="str">
        <f>MID(Player_2[[#This Row],[Date]],FIND("-",Player_2[[#This Row],[Date]],1)+1,3)</f>
        <v>Jun</v>
      </c>
      <c r="O339" s="5">
        <f>DATEVALUE(Player_2[[#This Row],[Month]]&amp;" "&amp;Player_2[[#This Row],[Day]]&amp;", "&amp;Player_2[[#This Row],[Year]])</f>
        <v>43637</v>
      </c>
      <c r="P339">
        <f>COUNTIFS(A:A,Player_2[[#This Row],[Tournament]],E:E,Player_2[[#This Row],[Round]])</f>
        <v>2</v>
      </c>
      <c r="Q339" t="str">
        <f t="shared" si="5"/>
        <v>2019 DGPT - Discraft Ledgestone Insurance Open</v>
      </c>
      <c r="R339">
        <f>SUMIFS('Player 1 Rounds'!F:F,'Player 1 Rounds'!Q:Q,Q339,'Player 1 Rounds'!E:E,E339)</f>
        <v>58</v>
      </c>
      <c r="S339">
        <f>IF(AND(Player_2[[#This Row],[Opponent Score]]&gt;0,Player_2[[#This Row],[Opponent Score]]&gt;Player_2[[#This Row],[Score]],K:K=TRUE())=TRUE(),1,0)</f>
        <v>1</v>
      </c>
    </row>
    <row r="340" spans="1:19" x14ac:dyDescent="0.25">
      <c r="A340" t="s">
        <v>706</v>
      </c>
      <c r="B340" t="s">
        <v>164</v>
      </c>
      <c r="C340" t="s">
        <v>707</v>
      </c>
      <c r="D340" t="s">
        <v>17</v>
      </c>
      <c r="E340">
        <v>1</v>
      </c>
      <c r="F340">
        <v>45</v>
      </c>
      <c r="G340">
        <v>1080</v>
      </c>
      <c r="H340" t="s">
        <v>11</v>
      </c>
      <c r="I340" t="s">
        <v>11</v>
      </c>
      <c r="J340" t="b">
        <f>IF(COUNTIFS('Player 1 Rounds'!A:A,Player_2[[#This Row],[Tournament]],'Player 1 Rounds'!C:C,Player_2[[#This Row],[Date]])&gt;0,TRUE(),FALSE())</f>
        <v>0</v>
      </c>
      <c r="K340" t="b">
        <f>IF(COUNTIFS('Player 1 Rounds'!A:A,Player_2[[#This Row],[Tournament]],'Player 1 Rounds'!C:C,Player_2[[#This Row],[Date]],'Player 1 Rounds'!D:D,Player_2[[#This Row],[Division]])&gt;0,TRUE(),FALSE())</f>
        <v>0</v>
      </c>
      <c r="L340" t="str">
        <f>RIGHT(Player_2[[#This Row],[Date]],4)</f>
        <v>2019</v>
      </c>
      <c r="M340" t="str">
        <f>LEFT(Player_2[[#This Row],[Date]],FIND("-",Player_2[[#This Row],[Date]],1)-1)</f>
        <v>14</v>
      </c>
      <c r="N340" t="str">
        <f>MID(Player_2[[#This Row],[Date]],FIND("-",Player_2[[#This Row],[Date]],1)+1,3)</f>
        <v>Jun</v>
      </c>
      <c r="O340" s="5">
        <f>DATEVALUE(Player_2[[#This Row],[Month]]&amp;" "&amp;Player_2[[#This Row],[Day]]&amp;", "&amp;Player_2[[#This Row],[Year]])</f>
        <v>43630</v>
      </c>
      <c r="P340">
        <f>COUNTIFS(A:A,Player_2[[#This Row],[Tournament]],E:E,Player_2[[#This Row],[Round]])</f>
        <v>1</v>
      </c>
      <c r="Q340" t="str">
        <f t="shared" si="5"/>
        <v>2019 The 37th Annual Kansas City Wide Open Presented by Discraft</v>
      </c>
      <c r="R340">
        <f>SUMIFS('Player 1 Rounds'!F:F,'Player 1 Rounds'!Q:Q,Q340,'Player 1 Rounds'!E:E,E340)</f>
        <v>0</v>
      </c>
      <c r="S340">
        <f>IF(AND(Player_2[[#This Row],[Opponent Score]]&gt;0,Player_2[[#This Row],[Opponent Score]]&gt;Player_2[[#This Row],[Score]],K:K=TRUE())=TRUE(),1,0)</f>
        <v>0</v>
      </c>
    </row>
    <row r="341" spans="1:19" x14ac:dyDescent="0.25">
      <c r="A341" t="s">
        <v>135</v>
      </c>
      <c r="B341" t="s">
        <v>58</v>
      </c>
      <c r="C341" t="s">
        <v>136</v>
      </c>
      <c r="D341" t="s">
        <v>17</v>
      </c>
      <c r="E341">
        <v>1</v>
      </c>
      <c r="F341">
        <v>55</v>
      </c>
      <c r="G341">
        <v>1012</v>
      </c>
      <c r="H341" t="s">
        <v>11</v>
      </c>
      <c r="I341" t="s">
        <v>11</v>
      </c>
      <c r="J341" t="b">
        <f>IF(COUNTIFS('Player 1 Rounds'!A:A,Player_2[[#This Row],[Tournament]],'Player 1 Rounds'!C:C,Player_2[[#This Row],[Date]])&gt;0,TRUE(),FALSE())</f>
        <v>0</v>
      </c>
      <c r="K341" t="b">
        <f>IF(COUNTIFS('Player 1 Rounds'!A:A,Player_2[[#This Row],[Tournament]],'Player 1 Rounds'!C:C,Player_2[[#This Row],[Date]],'Player 1 Rounds'!D:D,Player_2[[#This Row],[Division]])&gt;0,TRUE(),FALSE())</f>
        <v>0</v>
      </c>
      <c r="L341" t="str">
        <f>RIGHT(Player_2[[#This Row],[Date]],4)</f>
        <v>2009</v>
      </c>
      <c r="M341" t="str">
        <f>LEFT(Player_2[[#This Row],[Date]],FIND("-",Player_2[[#This Row],[Date]],1)-1)</f>
        <v>25</v>
      </c>
      <c r="N341" t="str">
        <f>MID(Player_2[[#This Row],[Date]],FIND("-",Player_2[[#This Row],[Date]],1)+1,3)</f>
        <v>Apr</v>
      </c>
      <c r="O341" s="5">
        <f>DATEVALUE(Player_2[[#This Row],[Month]]&amp;" "&amp;Player_2[[#This Row],[Day]]&amp;", "&amp;Player_2[[#This Row],[Year]])</f>
        <v>39928</v>
      </c>
      <c r="P341">
        <f>COUNTIFS(A:A,Player_2[[#This Row],[Tournament]],E:E,Player_2[[#This Row],[Round]])</f>
        <v>1</v>
      </c>
      <c r="Q341" t="str">
        <f t="shared" si="5"/>
        <v>2009 Green Country Open</v>
      </c>
      <c r="R341">
        <f>SUMIFS('Player 1 Rounds'!F:F,'Player 1 Rounds'!Q:Q,Q341,'Player 1 Rounds'!E:E,E341)</f>
        <v>0</v>
      </c>
      <c r="S341">
        <f>IF(AND(Player_2[[#This Row],[Opponent Score]]&gt;0,Player_2[[#This Row],[Opponent Score]]&gt;Player_2[[#This Row],[Score]],K:K=TRUE())=TRUE(),1,0)</f>
        <v>0</v>
      </c>
    </row>
    <row r="342" spans="1:19" x14ac:dyDescent="0.25">
      <c r="A342" t="s">
        <v>710</v>
      </c>
      <c r="B342" t="s">
        <v>9</v>
      </c>
      <c r="C342" t="s">
        <v>711</v>
      </c>
      <c r="D342" t="s">
        <v>17</v>
      </c>
      <c r="E342">
        <v>1</v>
      </c>
      <c r="F342">
        <v>52</v>
      </c>
      <c r="G342">
        <v>1059</v>
      </c>
      <c r="H342" t="s">
        <v>11</v>
      </c>
      <c r="I342" t="s">
        <v>11</v>
      </c>
      <c r="J342" t="b">
        <f>IF(COUNTIFS('Player 1 Rounds'!A:A,Player_2[[#This Row],[Tournament]],'Player 1 Rounds'!C:C,Player_2[[#This Row],[Date]])&gt;0,TRUE(),FALSE())</f>
        <v>1</v>
      </c>
      <c r="K342" t="b">
        <f>IF(COUNTIFS('Player 1 Rounds'!A:A,Player_2[[#This Row],[Tournament]],'Player 1 Rounds'!C:C,Player_2[[#This Row],[Date]],'Player 1 Rounds'!D:D,Player_2[[#This Row],[Division]])&gt;0,TRUE(),FALSE())</f>
        <v>1</v>
      </c>
      <c r="L342" t="str">
        <f>RIGHT(Player_2[[#This Row],[Date]],4)</f>
        <v>2019</v>
      </c>
      <c r="M342" t="str">
        <f>LEFT(Player_2[[#This Row],[Date]],FIND("-",Player_2[[#This Row],[Date]],1)-1)</f>
        <v>12</v>
      </c>
      <c r="N342" t="str">
        <f>MID(Player_2[[#This Row],[Date]],FIND("-",Player_2[[#This Row],[Date]],1)+1,3)</f>
        <v>Sep</v>
      </c>
      <c r="O342" s="5">
        <f>DATEVALUE(Player_2[[#This Row],[Month]]&amp;" "&amp;Player_2[[#This Row],[Day]]&amp;", "&amp;Player_2[[#This Row],[Year]])</f>
        <v>43720</v>
      </c>
      <c r="P342">
        <f>COUNTIFS(A:A,Player_2[[#This Row],[Tournament]],E:E,Player_2[[#This Row],[Round]])</f>
        <v>1</v>
      </c>
      <c r="Q342" t="str">
        <f t="shared" si="5"/>
        <v>2019 DGPT - Discraft's Green Mountain Championship @ Smugglers' Notch Resort</v>
      </c>
      <c r="R342">
        <f>SUMIFS('Player 1 Rounds'!F:F,'Player 1 Rounds'!Q:Q,Q342,'Player 1 Rounds'!E:E,E342)</f>
        <v>60</v>
      </c>
      <c r="S342">
        <f>IF(AND(Player_2[[#This Row],[Opponent Score]]&gt;0,Player_2[[#This Row],[Opponent Score]]&gt;Player_2[[#This Row],[Score]],K:K=TRUE())=TRUE(),1,0)</f>
        <v>1</v>
      </c>
    </row>
    <row r="343" spans="1:19" x14ac:dyDescent="0.25">
      <c r="A343" t="s">
        <v>708</v>
      </c>
      <c r="B343" t="s">
        <v>13</v>
      </c>
      <c r="C343" t="s">
        <v>709</v>
      </c>
      <c r="D343" t="s">
        <v>17</v>
      </c>
      <c r="E343">
        <v>1</v>
      </c>
      <c r="F343">
        <v>53</v>
      </c>
      <c r="G343">
        <v>1080</v>
      </c>
      <c r="H343" t="s">
        <v>11</v>
      </c>
      <c r="I343" t="s">
        <v>11</v>
      </c>
      <c r="J343" t="b">
        <f>IF(COUNTIFS('Player 1 Rounds'!A:A,Player_2[[#This Row],[Tournament]],'Player 1 Rounds'!C:C,Player_2[[#This Row],[Date]])&gt;0,TRUE(),FALSE())</f>
        <v>1</v>
      </c>
      <c r="K343" t="b">
        <f>IF(COUNTIFS('Player 1 Rounds'!A:A,Player_2[[#This Row],[Tournament]],'Player 1 Rounds'!C:C,Player_2[[#This Row],[Date]],'Player 1 Rounds'!D:D,Player_2[[#This Row],[Division]])&gt;0,TRUE(),FALSE())</f>
        <v>1</v>
      </c>
      <c r="L343" t="str">
        <f>RIGHT(Player_2[[#This Row],[Date]],4)</f>
        <v>2019</v>
      </c>
      <c r="M343" t="str">
        <f>LEFT(Player_2[[#This Row],[Date]],FIND("-",Player_2[[#This Row],[Date]],1)-1)</f>
        <v>13</v>
      </c>
      <c r="N343" t="str">
        <f>MID(Player_2[[#This Row],[Date]],FIND("-",Player_2[[#This Row],[Date]],1)+1,3)</f>
        <v>Aug</v>
      </c>
      <c r="O343" s="5">
        <f>DATEVALUE(Player_2[[#This Row],[Month]]&amp;" "&amp;Player_2[[#This Row],[Day]]&amp;", "&amp;Player_2[[#This Row],[Year]])</f>
        <v>43690</v>
      </c>
      <c r="P343">
        <f>COUNTIFS(A:A,Player_2[[#This Row],[Tournament]],E:E,Player_2[[#This Row],[Round]])</f>
        <v>1</v>
      </c>
      <c r="Q343" t="str">
        <f t="shared" si="5"/>
        <v>2019 PDGA Professional Disc Golf World Championships</v>
      </c>
      <c r="R343">
        <f>SUMIFS('Player 1 Rounds'!F:F,'Player 1 Rounds'!Q:Q,Q343,'Player 1 Rounds'!E:E,E343)</f>
        <v>57</v>
      </c>
      <c r="S343">
        <f>IF(AND(Player_2[[#This Row],[Opponent Score]]&gt;0,Player_2[[#This Row],[Opponent Score]]&gt;Player_2[[#This Row],[Score]],K:K=TRUE())=TRUE(),1,0)</f>
        <v>1</v>
      </c>
    </row>
    <row r="344" spans="1:19" x14ac:dyDescent="0.25">
      <c r="A344" t="s">
        <v>712</v>
      </c>
      <c r="B344" t="s">
        <v>9</v>
      </c>
      <c r="C344" t="s">
        <v>713</v>
      </c>
      <c r="D344" t="s">
        <v>17</v>
      </c>
      <c r="E344">
        <v>1</v>
      </c>
      <c r="F344">
        <v>59</v>
      </c>
      <c r="G344">
        <v>1025</v>
      </c>
      <c r="H344" t="s">
        <v>11</v>
      </c>
      <c r="I344" t="s">
        <v>11</v>
      </c>
      <c r="J344" t="b">
        <f>IF(COUNTIFS('Player 1 Rounds'!A:A,Player_2[[#This Row],[Tournament]],'Player 1 Rounds'!C:C,Player_2[[#This Row],[Date]])&gt;0,TRUE(),FALSE())</f>
        <v>0</v>
      </c>
      <c r="K344" t="b">
        <f>IF(COUNTIFS('Player 1 Rounds'!A:A,Player_2[[#This Row],[Tournament]],'Player 1 Rounds'!C:C,Player_2[[#This Row],[Date]],'Player 1 Rounds'!D:D,Player_2[[#This Row],[Division]])&gt;0,TRUE(),FALSE())</f>
        <v>0</v>
      </c>
      <c r="L344" t="str">
        <f>RIGHT(Player_2[[#This Row],[Date]],4)</f>
        <v>2009</v>
      </c>
      <c r="M344" t="str">
        <f>LEFT(Player_2[[#This Row],[Date]],FIND("-",Player_2[[#This Row],[Date]],1)-1)</f>
        <v>27</v>
      </c>
      <c r="N344" t="str">
        <f>MID(Player_2[[#This Row],[Date]],FIND("-",Player_2[[#This Row],[Date]],1)+1,3)</f>
        <v>Feb</v>
      </c>
      <c r="O344" s="5">
        <f>DATEVALUE(Player_2[[#This Row],[Month]]&amp;" "&amp;Player_2[[#This Row],[Day]]&amp;", "&amp;Player_2[[#This Row],[Year]])</f>
        <v>39871</v>
      </c>
      <c r="P344">
        <f>COUNTIFS(A:A,Player_2[[#This Row],[Tournament]],E:E,Player_2[[#This Row],[Round]])</f>
        <v>1</v>
      </c>
      <c r="Q344" t="str">
        <f t="shared" si="5"/>
        <v>2009 Gentlemen's Club Challenge X</v>
      </c>
      <c r="R344">
        <f>SUMIFS('Player 1 Rounds'!F:F,'Player 1 Rounds'!Q:Q,Q344,'Player 1 Rounds'!E:E,E344)</f>
        <v>0</v>
      </c>
      <c r="S344">
        <f>IF(AND(Player_2[[#This Row],[Opponent Score]]&gt;0,Player_2[[#This Row],[Opponent Score]]&gt;Player_2[[#This Row],[Score]],K:K=TRUE())=TRUE(),1,0)</f>
        <v>0</v>
      </c>
    </row>
    <row r="345" spans="1:19" x14ac:dyDescent="0.25">
      <c r="A345" t="s">
        <v>758</v>
      </c>
      <c r="B345" t="s">
        <v>164</v>
      </c>
      <c r="C345" t="s">
        <v>759</v>
      </c>
      <c r="D345" t="s">
        <v>17</v>
      </c>
      <c r="E345">
        <v>1</v>
      </c>
      <c r="F345">
        <v>58</v>
      </c>
      <c r="G345">
        <v>1037</v>
      </c>
      <c r="H345" t="s">
        <v>11</v>
      </c>
      <c r="I345" t="s">
        <v>11</v>
      </c>
      <c r="J345" t="b">
        <f>IF(COUNTIFS('Player 1 Rounds'!A:A,Player_2[[#This Row],[Tournament]],'Player 1 Rounds'!C:C,Player_2[[#This Row],[Date]])&gt;0,TRUE(),FALSE())</f>
        <v>0</v>
      </c>
      <c r="K345" t="b">
        <f>IF(COUNTIFS('Player 1 Rounds'!A:A,Player_2[[#This Row],[Tournament]],'Player 1 Rounds'!C:C,Player_2[[#This Row],[Date]],'Player 1 Rounds'!D:D,Player_2[[#This Row],[Division]])&gt;0,TRUE(),FALSE())</f>
        <v>0</v>
      </c>
      <c r="L345" t="str">
        <f>RIGHT(Player_2[[#This Row],[Date]],4)</f>
        <v>2019</v>
      </c>
      <c r="M345" t="str">
        <f>LEFT(Player_2[[#This Row],[Date]],FIND("-",Player_2[[#This Row],[Date]],1)-1)</f>
        <v>6</v>
      </c>
      <c r="N345" t="str">
        <f>MID(Player_2[[#This Row],[Date]],FIND("-",Player_2[[#This Row],[Date]],1)+1,3)</f>
        <v>Sep</v>
      </c>
      <c r="O345" s="5">
        <f>DATEVALUE(Player_2[[#This Row],[Month]]&amp;" "&amp;Player_2[[#This Row],[Day]]&amp;", "&amp;Player_2[[#This Row],[Year]])</f>
        <v>43714</v>
      </c>
      <c r="P345">
        <f>COUNTIFS(A:A,Player_2[[#This Row],[Tournament]],E:E,Player_2[[#This Row],[Round]])</f>
        <v>1</v>
      </c>
      <c r="Q345" t="str">
        <f t="shared" si="5"/>
        <v>2019 Canadian National Disc Golf Championships Powered By Innova Champion Discs</v>
      </c>
      <c r="R345">
        <f>SUMIFS('Player 1 Rounds'!F:F,'Player 1 Rounds'!Q:Q,Q345,'Player 1 Rounds'!E:E,E345)</f>
        <v>0</v>
      </c>
      <c r="S345">
        <f>IF(AND(Player_2[[#This Row],[Opponent Score]]&gt;0,Player_2[[#This Row],[Opponent Score]]&gt;Player_2[[#This Row],[Score]],K:K=TRUE())=TRUE(),1,0)</f>
        <v>0</v>
      </c>
    </row>
    <row r="346" spans="1:19" x14ac:dyDescent="0.25">
      <c r="A346" t="s">
        <v>716</v>
      </c>
      <c r="B346" t="s">
        <v>9</v>
      </c>
      <c r="C346" t="s">
        <v>717</v>
      </c>
      <c r="D346" t="s">
        <v>17</v>
      </c>
      <c r="E346">
        <v>1</v>
      </c>
      <c r="F346">
        <v>67</v>
      </c>
      <c r="G346">
        <v>1022</v>
      </c>
      <c r="H346" t="s">
        <v>11</v>
      </c>
      <c r="I346" t="s">
        <v>11</v>
      </c>
      <c r="J346" t="b">
        <f>IF(COUNTIFS('Player 1 Rounds'!A:A,Player_2[[#This Row],[Tournament]],'Player 1 Rounds'!C:C,Player_2[[#This Row],[Date]])&gt;0,TRUE(),FALSE())</f>
        <v>0</v>
      </c>
      <c r="K346" t="b">
        <f>IF(COUNTIFS('Player 1 Rounds'!A:A,Player_2[[#This Row],[Tournament]],'Player 1 Rounds'!C:C,Player_2[[#This Row],[Date]],'Player 1 Rounds'!D:D,Player_2[[#This Row],[Division]])&gt;0,TRUE(),FALSE())</f>
        <v>0</v>
      </c>
      <c r="L346" t="str">
        <f>RIGHT(Player_2[[#This Row],[Date]],4)</f>
        <v>2009</v>
      </c>
      <c r="M346" t="str">
        <f>LEFT(Player_2[[#This Row],[Date]],FIND("-",Player_2[[#This Row],[Date]],1)-1)</f>
        <v>13</v>
      </c>
      <c r="N346" t="str">
        <f>MID(Player_2[[#This Row],[Date]],FIND("-",Player_2[[#This Row],[Date]],1)+1,3)</f>
        <v>Jun</v>
      </c>
      <c r="O346" s="5">
        <f>DATEVALUE(Player_2[[#This Row],[Month]]&amp;" "&amp;Player_2[[#This Row],[Day]]&amp;", "&amp;Player_2[[#This Row],[Year]])</f>
        <v>39977</v>
      </c>
      <c r="P346">
        <f>COUNTIFS(A:A,Player_2[[#This Row],[Tournament]],E:E,Player_2[[#This Row],[Round]])</f>
        <v>1</v>
      </c>
      <c r="Q346" t="str">
        <f t="shared" si="5"/>
        <v>2009 Discraft Great Lakes Open - Pro Only</v>
      </c>
      <c r="R346">
        <f>SUMIFS('Player 1 Rounds'!F:F,'Player 1 Rounds'!Q:Q,Q346,'Player 1 Rounds'!E:E,E346)</f>
        <v>0</v>
      </c>
      <c r="S346">
        <f>IF(AND(Player_2[[#This Row],[Opponent Score]]&gt;0,Player_2[[#This Row],[Opponent Score]]&gt;Player_2[[#This Row],[Score]],K:K=TRUE())=TRUE(),1,0)</f>
        <v>0</v>
      </c>
    </row>
    <row r="347" spans="1:19" x14ac:dyDescent="0.25">
      <c r="A347" t="s">
        <v>276</v>
      </c>
      <c r="B347" t="s">
        <v>12</v>
      </c>
      <c r="C347" t="s">
        <v>725</v>
      </c>
      <c r="D347" t="s">
        <v>17</v>
      </c>
      <c r="E347">
        <v>1</v>
      </c>
      <c r="F347">
        <v>47</v>
      </c>
      <c r="G347">
        <v>1040</v>
      </c>
      <c r="H347" t="s">
        <v>11</v>
      </c>
      <c r="I347" t="s">
        <v>11</v>
      </c>
      <c r="J347" t="b">
        <f>IF(COUNTIFS('Player 1 Rounds'!A:A,Player_2[[#This Row],[Tournament]],'Player 1 Rounds'!C:C,Player_2[[#This Row],[Date]])&gt;0,TRUE(),FALSE())</f>
        <v>0</v>
      </c>
      <c r="K347" t="b">
        <f>IF(COUNTIFS('Player 1 Rounds'!A:A,Player_2[[#This Row],[Tournament]],'Player 1 Rounds'!C:C,Player_2[[#This Row],[Date]],'Player 1 Rounds'!D:D,Player_2[[#This Row],[Division]])&gt;0,TRUE(),FALSE())</f>
        <v>0</v>
      </c>
      <c r="L347" t="str">
        <f>RIGHT(Player_2[[#This Row],[Date]],4)</f>
        <v>2009</v>
      </c>
      <c r="M347" t="str">
        <f>LEFT(Player_2[[#This Row],[Date]],FIND("-",Player_2[[#This Row],[Date]],1)-1)</f>
        <v>11</v>
      </c>
      <c r="N347" t="str">
        <f>MID(Player_2[[#This Row],[Date]],FIND("-",Player_2[[#This Row],[Date]],1)+1,3)</f>
        <v>Apr</v>
      </c>
      <c r="O347" s="5">
        <f>DATEVALUE(Player_2[[#This Row],[Month]]&amp;" "&amp;Player_2[[#This Row],[Day]]&amp;", "&amp;Player_2[[#This Row],[Year]])</f>
        <v>39914</v>
      </c>
      <c r="P347">
        <f>COUNTIFS(A:A,Player_2[[#This Row],[Tournament]],E:E,Player_2[[#This Row],[Round]])</f>
        <v>4</v>
      </c>
      <c r="Q347" t="str">
        <f t="shared" si="5"/>
        <v>2009 Sylmar Open</v>
      </c>
      <c r="R347">
        <f>SUMIFS('Player 1 Rounds'!F:F,'Player 1 Rounds'!Q:Q,Q347,'Player 1 Rounds'!E:E,E347)</f>
        <v>0</v>
      </c>
      <c r="S347">
        <f>IF(AND(Player_2[[#This Row],[Opponent Score]]&gt;0,Player_2[[#This Row],[Opponent Score]]&gt;Player_2[[#This Row],[Score]],K:K=TRUE())=TRUE(),1,0)</f>
        <v>0</v>
      </c>
    </row>
    <row r="348" spans="1:19" x14ac:dyDescent="0.25">
      <c r="A348" t="s">
        <v>85</v>
      </c>
      <c r="B348" t="s">
        <v>58</v>
      </c>
      <c r="C348" t="s">
        <v>130</v>
      </c>
      <c r="D348" t="s">
        <v>17</v>
      </c>
      <c r="E348">
        <v>1</v>
      </c>
      <c r="F348">
        <v>52</v>
      </c>
      <c r="G348">
        <v>1025</v>
      </c>
      <c r="H348" t="s">
        <v>11</v>
      </c>
      <c r="I348" t="s">
        <v>11</v>
      </c>
      <c r="J348" t="b">
        <f>IF(COUNTIFS('Player 1 Rounds'!A:A,Player_2[[#This Row],[Tournament]],'Player 1 Rounds'!C:C,Player_2[[#This Row],[Date]])&gt;0,TRUE(),FALSE())</f>
        <v>0</v>
      </c>
      <c r="K348" t="b">
        <f>IF(COUNTIFS('Player 1 Rounds'!A:A,Player_2[[#This Row],[Tournament]],'Player 1 Rounds'!C:C,Player_2[[#This Row],[Date]],'Player 1 Rounds'!D:D,Player_2[[#This Row],[Division]])&gt;0,TRUE(),FALSE())</f>
        <v>0</v>
      </c>
      <c r="L348" t="str">
        <f>RIGHT(Player_2[[#This Row],[Date]],4)</f>
        <v>2009</v>
      </c>
      <c r="M348" t="str">
        <f>LEFT(Player_2[[#This Row],[Date]],FIND("-",Player_2[[#This Row],[Date]],1)-1)</f>
        <v>5</v>
      </c>
      <c r="N348" t="str">
        <f>MID(Player_2[[#This Row],[Date]],FIND("-",Player_2[[#This Row],[Date]],1)+1,3)</f>
        <v>Mar</v>
      </c>
      <c r="O348" s="5">
        <f>DATEVALUE(Player_2[[#This Row],[Month]]&amp;" "&amp;Player_2[[#This Row],[Day]]&amp;", "&amp;Player_2[[#This Row],[Year]])</f>
        <v>39877</v>
      </c>
      <c r="P348">
        <f>COUNTIFS(A:A,Player_2[[#This Row],[Tournament]],E:E,Player_2[[#This Row],[Round]])</f>
        <v>2</v>
      </c>
      <c r="Q348" t="str">
        <f t="shared" si="5"/>
        <v>2009 The Memorial presented by Discraft</v>
      </c>
      <c r="R348">
        <f>SUMIFS('Player 1 Rounds'!F:F,'Player 1 Rounds'!Q:Q,Q348,'Player 1 Rounds'!E:E,E348)</f>
        <v>0</v>
      </c>
      <c r="S348">
        <f>IF(AND(Player_2[[#This Row],[Opponent Score]]&gt;0,Player_2[[#This Row],[Opponent Score]]&gt;Player_2[[#This Row],[Score]],K:K=TRUE())=TRUE(),1,0)</f>
        <v>0</v>
      </c>
    </row>
    <row r="349" spans="1:19" x14ac:dyDescent="0.25">
      <c r="A349" t="s">
        <v>720</v>
      </c>
      <c r="B349" t="s">
        <v>9</v>
      </c>
      <c r="C349" t="s">
        <v>721</v>
      </c>
      <c r="D349" t="s">
        <v>17</v>
      </c>
      <c r="E349">
        <v>1</v>
      </c>
      <c r="F349">
        <v>48</v>
      </c>
      <c r="G349">
        <v>1056</v>
      </c>
      <c r="H349" t="s">
        <v>11</v>
      </c>
      <c r="I349" t="s">
        <v>11</v>
      </c>
      <c r="J349" t="b">
        <f>IF(COUNTIFS('Player 1 Rounds'!A:A,Player_2[[#This Row],[Tournament]],'Player 1 Rounds'!C:C,Player_2[[#This Row],[Date]])&gt;0,TRUE(),FALSE())</f>
        <v>0</v>
      </c>
      <c r="K349" t="b">
        <f>IF(COUNTIFS('Player 1 Rounds'!A:A,Player_2[[#This Row],[Tournament]],'Player 1 Rounds'!C:C,Player_2[[#This Row],[Date]],'Player 1 Rounds'!D:D,Player_2[[#This Row],[Division]])&gt;0,TRUE(),FALSE())</f>
        <v>0</v>
      </c>
      <c r="L349" t="str">
        <f>RIGHT(Player_2[[#This Row],[Date]],4)</f>
        <v>2009</v>
      </c>
      <c r="M349" t="str">
        <f>LEFT(Player_2[[#This Row],[Date]],FIND("-",Player_2[[#This Row],[Date]],1)-1)</f>
        <v>5</v>
      </c>
      <c r="N349" t="str">
        <f>MID(Player_2[[#This Row],[Date]],FIND("-",Player_2[[#This Row],[Date]],1)+1,3)</f>
        <v>Sep</v>
      </c>
      <c r="O349" s="5">
        <f>DATEVALUE(Player_2[[#This Row],[Month]]&amp;" "&amp;Player_2[[#This Row],[Day]]&amp;", "&amp;Player_2[[#This Row],[Year]])</f>
        <v>40061</v>
      </c>
      <c r="P349">
        <f>COUNTIFS(A:A,Player_2[[#This Row],[Tournament]],E:E,Player_2[[#This Row],[Round]])</f>
        <v>1</v>
      </c>
      <c r="Q349" t="str">
        <f t="shared" si="5"/>
        <v>End of the Trail Classic 2009</v>
      </c>
      <c r="R349">
        <f>SUMIFS('Player 1 Rounds'!F:F,'Player 1 Rounds'!Q:Q,Q349,'Player 1 Rounds'!E:E,E349)</f>
        <v>0</v>
      </c>
      <c r="S349">
        <f>IF(AND(Player_2[[#This Row],[Opponent Score]]&gt;0,Player_2[[#This Row],[Opponent Score]]&gt;Player_2[[#This Row],[Score]],K:K=TRUE())=TRUE(),1,0)</f>
        <v>0</v>
      </c>
    </row>
    <row r="350" spans="1:19" x14ac:dyDescent="0.25">
      <c r="A350" t="s">
        <v>97</v>
      </c>
      <c r="B350" t="s">
        <v>13</v>
      </c>
      <c r="C350" t="s">
        <v>98</v>
      </c>
      <c r="D350" t="s">
        <v>17</v>
      </c>
      <c r="E350">
        <v>1</v>
      </c>
      <c r="F350">
        <v>64</v>
      </c>
      <c r="G350">
        <v>1000</v>
      </c>
      <c r="H350" t="s">
        <v>11</v>
      </c>
      <c r="I350" t="s">
        <v>11</v>
      </c>
      <c r="J350" t="b">
        <f>IF(COUNTIFS('Player 1 Rounds'!A:A,Player_2[[#This Row],[Tournament]],'Player 1 Rounds'!C:C,Player_2[[#This Row],[Date]])&gt;0,TRUE(),FALSE())</f>
        <v>0</v>
      </c>
      <c r="K350" t="b">
        <f>IF(COUNTIFS('Player 1 Rounds'!A:A,Player_2[[#This Row],[Tournament]],'Player 1 Rounds'!C:C,Player_2[[#This Row],[Date]],'Player 1 Rounds'!D:D,Player_2[[#This Row],[Division]])&gt;0,TRUE(),FALSE())</f>
        <v>0</v>
      </c>
      <c r="L350" t="str">
        <f>RIGHT(Player_2[[#This Row],[Date]],4)</f>
        <v>2009</v>
      </c>
      <c r="M350" t="str">
        <f>LEFT(Player_2[[#This Row],[Date]],FIND("-",Player_2[[#This Row],[Date]],1)-1)</f>
        <v>27</v>
      </c>
      <c r="N350" t="str">
        <f>MID(Player_2[[#This Row],[Date]],FIND("-",Player_2[[#This Row],[Date]],1)+1,3)</f>
        <v>Jul</v>
      </c>
      <c r="O350" s="5">
        <f>DATEVALUE(Player_2[[#This Row],[Month]]&amp;" "&amp;Player_2[[#This Row],[Day]]&amp;", "&amp;Player_2[[#This Row],[Year]])</f>
        <v>40021</v>
      </c>
      <c r="P350">
        <f>COUNTIFS(A:A,Player_2[[#This Row],[Tournament]],E:E,Player_2[[#This Row],[Round]])</f>
        <v>1</v>
      </c>
      <c r="Q350" t="str">
        <f t="shared" si="5"/>
        <v>2009 PDGA Professional Disc Golf World Championships</v>
      </c>
      <c r="R350">
        <f>SUMIFS('Player 1 Rounds'!F:F,'Player 1 Rounds'!Q:Q,Q350,'Player 1 Rounds'!E:E,E350)</f>
        <v>0</v>
      </c>
      <c r="S350">
        <f>IF(AND(Player_2[[#This Row],[Opponent Score]]&gt;0,Player_2[[#This Row],[Opponent Score]]&gt;Player_2[[#This Row],[Score]],K:K=TRUE())=TRUE(),1,0)</f>
        <v>0</v>
      </c>
    </row>
    <row r="351" spans="1:19" x14ac:dyDescent="0.25">
      <c r="A351" t="s">
        <v>736</v>
      </c>
      <c r="B351" t="s">
        <v>9</v>
      </c>
      <c r="C351" t="s">
        <v>737</v>
      </c>
      <c r="D351" t="s">
        <v>17</v>
      </c>
      <c r="E351">
        <v>1</v>
      </c>
      <c r="F351">
        <v>41</v>
      </c>
      <c r="G351">
        <v>1096</v>
      </c>
      <c r="H351" t="s">
        <v>11</v>
      </c>
      <c r="I351" t="s">
        <v>11</v>
      </c>
      <c r="J351" t="b">
        <f>IF(COUNTIFS('Player 1 Rounds'!A:A,Player_2[[#This Row],[Tournament]],'Player 1 Rounds'!C:C,Player_2[[#This Row],[Date]])&gt;0,TRUE(),FALSE())</f>
        <v>1</v>
      </c>
      <c r="K351" t="b">
        <f>IF(COUNTIFS('Player 1 Rounds'!A:A,Player_2[[#This Row],[Tournament]],'Player 1 Rounds'!C:C,Player_2[[#This Row],[Date]],'Player 1 Rounds'!D:D,Player_2[[#This Row],[Division]])&gt;0,TRUE(),FALSE())</f>
        <v>1</v>
      </c>
      <c r="L351" t="str">
        <f>RIGHT(Player_2[[#This Row],[Date]],4)</f>
        <v>2020</v>
      </c>
      <c r="M351" t="str">
        <f>LEFT(Player_2[[#This Row],[Date]],FIND("-",Player_2[[#This Row],[Date]],1)-1)</f>
        <v>27</v>
      </c>
      <c r="N351" t="str">
        <f>MID(Player_2[[#This Row],[Date]],FIND("-",Player_2[[#This Row],[Date]],1)+1,3)</f>
        <v>Feb</v>
      </c>
      <c r="O351" s="5">
        <f>DATEVALUE(Player_2[[#This Row],[Month]]&amp;" "&amp;Player_2[[#This Row],[Day]]&amp;", "&amp;Player_2[[#This Row],[Year]])</f>
        <v>43888</v>
      </c>
      <c r="P351">
        <f>COUNTIFS(A:A,Player_2[[#This Row],[Tournament]],E:E,Player_2[[#This Row],[Round]])</f>
        <v>1</v>
      </c>
      <c r="Q351" t="str">
        <f t="shared" si="5"/>
        <v>2020 DGPT - The Memorial Championship presented by Discraft</v>
      </c>
      <c r="R351">
        <f>SUMIFS('Player 1 Rounds'!F:F,'Player 1 Rounds'!Q:Q,Q351,'Player 1 Rounds'!E:E,E351)</f>
        <v>46</v>
      </c>
      <c r="S351">
        <f>IF(AND(Player_2[[#This Row],[Opponent Score]]&gt;0,Player_2[[#This Row],[Opponent Score]]&gt;Player_2[[#This Row],[Score]],K:K=TRUE())=TRUE(),1,0)</f>
        <v>1</v>
      </c>
    </row>
    <row r="352" spans="1:19" x14ac:dyDescent="0.25">
      <c r="A352" t="s">
        <v>724</v>
      </c>
      <c r="B352" t="s">
        <v>14</v>
      </c>
      <c r="C352" t="s">
        <v>143</v>
      </c>
      <c r="D352" t="s">
        <v>17</v>
      </c>
      <c r="E352">
        <v>1</v>
      </c>
      <c r="F352">
        <v>46</v>
      </c>
      <c r="G352">
        <v>1030</v>
      </c>
      <c r="H352" t="s">
        <v>11</v>
      </c>
      <c r="I352" t="s">
        <v>11</v>
      </c>
      <c r="J352" t="b">
        <f>IF(COUNTIFS('Player 1 Rounds'!A:A,Player_2[[#This Row],[Tournament]],'Player 1 Rounds'!C:C,Player_2[[#This Row],[Date]])&gt;0,TRUE(),FALSE())</f>
        <v>0</v>
      </c>
      <c r="K352" t="b">
        <f>IF(COUNTIFS('Player 1 Rounds'!A:A,Player_2[[#This Row],[Tournament]],'Player 1 Rounds'!C:C,Player_2[[#This Row],[Date]],'Player 1 Rounds'!D:D,Player_2[[#This Row],[Division]])&gt;0,TRUE(),FALSE())</f>
        <v>0</v>
      </c>
      <c r="L352" t="str">
        <f>RIGHT(Player_2[[#This Row],[Date]],4)</f>
        <v>2009</v>
      </c>
      <c r="M352" t="str">
        <f>LEFT(Player_2[[#This Row],[Date]],FIND("-",Player_2[[#This Row],[Date]],1)-1)</f>
        <v>4</v>
      </c>
      <c r="N352" t="str">
        <f>MID(Player_2[[#This Row],[Date]],FIND("-",Player_2[[#This Row],[Date]],1)+1,3)</f>
        <v>Apr</v>
      </c>
      <c r="O352" s="5">
        <f>DATEVALUE(Player_2[[#This Row],[Month]]&amp;" "&amp;Player_2[[#This Row],[Day]]&amp;", "&amp;Player_2[[#This Row],[Year]])</f>
        <v>39907</v>
      </c>
      <c r="P352">
        <f>COUNTIFS(A:A,Player_2[[#This Row],[Tournament]],E:E,Player_2[[#This Row],[Round]])</f>
        <v>1</v>
      </c>
      <c r="Q352" t="str">
        <f t="shared" si="5"/>
        <v>2009 Huntington Beach Higher Flyer Memorial</v>
      </c>
      <c r="R352">
        <f>SUMIFS('Player 1 Rounds'!F:F,'Player 1 Rounds'!Q:Q,Q352,'Player 1 Rounds'!E:E,E352)</f>
        <v>0</v>
      </c>
      <c r="S352">
        <f>IF(AND(Player_2[[#This Row],[Opponent Score]]&gt;0,Player_2[[#This Row],[Opponent Score]]&gt;Player_2[[#This Row],[Score]],K:K=TRUE())=TRUE(),1,0)</f>
        <v>0</v>
      </c>
    </row>
    <row r="353" spans="1:19" x14ac:dyDescent="0.25">
      <c r="A353" t="s">
        <v>548</v>
      </c>
      <c r="B353" t="s">
        <v>14</v>
      </c>
      <c r="C353" t="s">
        <v>731</v>
      </c>
      <c r="D353" t="s">
        <v>17</v>
      </c>
      <c r="E353">
        <v>1</v>
      </c>
      <c r="F353">
        <v>50</v>
      </c>
      <c r="G353">
        <v>1030</v>
      </c>
      <c r="H353" t="s">
        <v>11</v>
      </c>
      <c r="I353" t="s">
        <v>11</v>
      </c>
      <c r="J353" t="b">
        <f>IF(COUNTIFS('Player 1 Rounds'!A:A,Player_2[[#This Row],[Tournament]],'Player 1 Rounds'!C:C,Player_2[[#This Row],[Date]])&gt;0,TRUE(),FALSE())</f>
        <v>0</v>
      </c>
      <c r="K353" t="b">
        <f>IF(COUNTIFS('Player 1 Rounds'!A:A,Player_2[[#This Row],[Tournament]],'Player 1 Rounds'!C:C,Player_2[[#This Row],[Date]],'Player 1 Rounds'!D:D,Player_2[[#This Row],[Division]])&gt;0,TRUE(),FALSE())</f>
        <v>0</v>
      </c>
      <c r="L353" t="str">
        <f>RIGHT(Player_2[[#This Row],[Date]],4)</f>
        <v>2009</v>
      </c>
      <c r="M353" t="str">
        <f>LEFT(Player_2[[#This Row],[Date]],FIND("-",Player_2[[#This Row],[Date]],1)-1)</f>
        <v>27</v>
      </c>
      <c r="N353" t="str">
        <f>MID(Player_2[[#This Row],[Date]],FIND("-",Player_2[[#This Row],[Date]],1)+1,3)</f>
        <v>Jun</v>
      </c>
      <c r="O353" s="5">
        <f>DATEVALUE(Player_2[[#This Row],[Month]]&amp;" "&amp;Player_2[[#This Row],[Day]]&amp;", "&amp;Player_2[[#This Row],[Year]])</f>
        <v>39991</v>
      </c>
      <c r="P353">
        <f>COUNTIFS(A:A,Player_2[[#This Row],[Tournament]],E:E,Player_2[[#This Row],[Round]])</f>
        <v>4</v>
      </c>
      <c r="Q353" t="str">
        <f t="shared" si="5"/>
        <v>2009 Evergreen Open</v>
      </c>
      <c r="R353">
        <f>SUMIFS('Player 1 Rounds'!F:F,'Player 1 Rounds'!Q:Q,Q353,'Player 1 Rounds'!E:E,E353)</f>
        <v>0</v>
      </c>
      <c r="S353">
        <f>IF(AND(Player_2[[#This Row],[Opponent Score]]&gt;0,Player_2[[#This Row],[Opponent Score]]&gt;Player_2[[#This Row],[Score]],K:K=TRUE())=TRUE(),1,0)</f>
        <v>0</v>
      </c>
    </row>
    <row r="354" spans="1:19" x14ac:dyDescent="0.25">
      <c r="A354" t="s">
        <v>600</v>
      </c>
      <c r="B354" t="s">
        <v>14</v>
      </c>
      <c r="C354" t="s">
        <v>726</v>
      </c>
      <c r="D354" t="s">
        <v>17</v>
      </c>
      <c r="E354">
        <v>1</v>
      </c>
      <c r="F354">
        <v>56</v>
      </c>
      <c r="G354">
        <v>919</v>
      </c>
      <c r="H354" t="s">
        <v>11</v>
      </c>
      <c r="I354" t="s">
        <v>11</v>
      </c>
      <c r="J354" t="b">
        <f>IF(COUNTIFS('Player 1 Rounds'!A:A,Player_2[[#This Row],[Tournament]],'Player 1 Rounds'!C:C,Player_2[[#This Row],[Date]])&gt;0,TRUE(),FALSE())</f>
        <v>0</v>
      </c>
      <c r="K354" t="b">
        <f>IF(COUNTIFS('Player 1 Rounds'!A:A,Player_2[[#This Row],[Tournament]],'Player 1 Rounds'!C:C,Player_2[[#This Row],[Date]],'Player 1 Rounds'!D:D,Player_2[[#This Row],[Division]])&gt;0,TRUE(),FALSE())</f>
        <v>0</v>
      </c>
      <c r="L354" t="str">
        <f>RIGHT(Player_2[[#This Row],[Date]],4)</f>
        <v>2009</v>
      </c>
      <c r="M354" t="str">
        <f>LEFT(Player_2[[#This Row],[Date]],FIND("-",Player_2[[#This Row],[Date]],1)-1)</f>
        <v>18</v>
      </c>
      <c r="N354" t="str">
        <f>MID(Player_2[[#This Row],[Date]],FIND("-",Player_2[[#This Row],[Date]],1)+1,3)</f>
        <v>Jul</v>
      </c>
      <c r="O354" s="5">
        <f>DATEVALUE(Player_2[[#This Row],[Month]]&amp;" "&amp;Player_2[[#This Row],[Day]]&amp;", "&amp;Player_2[[#This Row],[Year]])</f>
        <v>40012</v>
      </c>
      <c r="P354">
        <f>COUNTIFS(A:A,Player_2[[#This Row],[Tournament]],E:E,Player_2[[#This Row],[Round]])</f>
        <v>2</v>
      </c>
      <c r="Q354" t="str">
        <f t="shared" si="5"/>
        <v>2009 Santa Maria Open</v>
      </c>
      <c r="R354">
        <f>SUMIFS('Player 1 Rounds'!F:F,'Player 1 Rounds'!Q:Q,Q354,'Player 1 Rounds'!E:E,E354)</f>
        <v>0</v>
      </c>
      <c r="S354">
        <f>IF(AND(Player_2[[#This Row],[Opponent Score]]&gt;0,Player_2[[#This Row],[Opponent Score]]&gt;Player_2[[#This Row],[Score]],K:K=TRUE())=TRUE(),1,0)</f>
        <v>0</v>
      </c>
    </row>
    <row r="355" spans="1:19" x14ac:dyDescent="0.25">
      <c r="A355" t="s">
        <v>729</v>
      </c>
      <c r="B355" t="s">
        <v>9</v>
      </c>
      <c r="C355" t="s">
        <v>730</v>
      </c>
      <c r="D355" t="s">
        <v>17</v>
      </c>
      <c r="E355">
        <v>1</v>
      </c>
      <c r="F355">
        <v>53</v>
      </c>
      <c r="G355">
        <v>1050</v>
      </c>
      <c r="H355" t="s">
        <v>11</v>
      </c>
      <c r="I355" t="s">
        <v>11</v>
      </c>
      <c r="J355" t="b">
        <f>IF(COUNTIFS('Player 1 Rounds'!A:A,Player_2[[#This Row],[Tournament]],'Player 1 Rounds'!C:C,Player_2[[#This Row],[Date]])&gt;0,TRUE(),FALSE())</f>
        <v>0</v>
      </c>
      <c r="K355" t="b">
        <f>IF(COUNTIFS('Player 1 Rounds'!A:A,Player_2[[#This Row],[Tournament]],'Player 1 Rounds'!C:C,Player_2[[#This Row],[Date]],'Player 1 Rounds'!D:D,Player_2[[#This Row],[Division]])&gt;0,TRUE(),FALSE())</f>
        <v>0</v>
      </c>
      <c r="L355" t="str">
        <f>RIGHT(Player_2[[#This Row],[Date]],4)</f>
        <v>2019</v>
      </c>
      <c r="M355" t="str">
        <f>LEFT(Player_2[[#This Row],[Date]],FIND("-",Player_2[[#This Row],[Date]],1)-1)</f>
        <v>5</v>
      </c>
      <c r="N355" t="str">
        <f>MID(Player_2[[#This Row],[Date]],FIND("-",Player_2[[#This Row],[Date]],1)+1,3)</f>
        <v>Jul</v>
      </c>
      <c r="O355" s="5">
        <f>DATEVALUE(Player_2[[#This Row],[Month]]&amp;" "&amp;Player_2[[#This Row],[Day]]&amp;", "&amp;Player_2[[#This Row],[Year]])</f>
        <v>43651</v>
      </c>
      <c r="P355">
        <f>COUNTIFS(A:A,Player_2[[#This Row],[Tournament]],E:E,Player_2[[#This Row],[Round]])</f>
        <v>1</v>
      </c>
      <c r="Q355" t="str">
        <f t="shared" si="5"/>
        <v>DGPT - 2019 Great Lakes Open presented by DISCRAFT</v>
      </c>
      <c r="R355">
        <f>SUMIFS('Player 1 Rounds'!F:F,'Player 1 Rounds'!Q:Q,Q355,'Player 1 Rounds'!E:E,E355)</f>
        <v>0</v>
      </c>
      <c r="S355">
        <f>IF(AND(Player_2[[#This Row],[Opponent Score]]&gt;0,Player_2[[#This Row],[Opponent Score]]&gt;Player_2[[#This Row],[Score]],K:K=TRUE())=TRUE(),1,0)</f>
        <v>0</v>
      </c>
    </row>
    <row r="356" spans="1:19" x14ac:dyDescent="0.25">
      <c r="A356" t="s">
        <v>727</v>
      </c>
      <c r="B356" t="s">
        <v>9</v>
      </c>
      <c r="C356" t="s">
        <v>728</v>
      </c>
      <c r="D356" t="s">
        <v>17</v>
      </c>
      <c r="E356">
        <v>1</v>
      </c>
      <c r="F356">
        <v>49</v>
      </c>
      <c r="G356">
        <v>1060</v>
      </c>
      <c r="H356" t="s">
        <v>11</v>
      </c>
      <c r="I356" t="s">
        <v>11</v>
      </c>
      <c r="J356" t="b">
        <f>IF(COUNTIFS('Player 1 Rounds'!A:A,Player_2[[#This Row],[Tournament]],'Player 1 Rounds'!C:C,Player_2[[#This Row],[Date]])&gt;0,TRUE(),FALSE())</f>
        <v>0</v>
      </c>
      <c r="K356" t="b">
        <f>IF(COUNTIFS('Player 1 Rounds'!A:A,Player_2[[#This Row],[Tournament]],'Player 1 Rounds'!C:C,Player_2[[#This Row],[Date]],'Player 1 Rounds'!D:D,Player_2[[#This Row],[Division]])&gt;0,TRUE(),FALSE())</f>
        <v>0</v>
      </c>
      <c r="L356" t="str">
        <f>RIGHT(Player_2[[#This Row],[Date]],4)</f>
        <v>2020</v>
      </c>
      <c r="M356" t="str">
        <f>LEFT(Player_2[[#This Row],[Date]],FIND("-",Player_2[[#This Row],[Date]],1)-1)</f>
        <v>14</v>
      </c>
      <c r="N356" t="str">
        <f>MID(Player_2[[#This Row],[Date]],FIND("-",Player_2[[#This Row],[Date]],1)+1,3)</f>
        <v>Feb</v>
      </c>
      <c r="O356" s="5">
        <f>DATEVALUE(Player_2[[#This Row],[Month]]&amp;" "&amp;Player_2[[#This Row],[Day]]&amp;", "&amp;Player_2[[#This Row],[Year]])</f>
        <v>43875</v>
      </c>
      <c r="P356">
        <f>COUNTIFS(A:A,Player_2[[#This Row],[Tournament]],E:E,Player_2[[#This Row],[Round]])</f>
        <v>1</v>
      </c>
      <c r="Q356" t="str">
        <f t="shared" si="5"/>
        <v>2020 The 42nd Annual Wintertime Open Presented by Paul McBeth (Pro Weekend)</v>
      </c>
      <c r="R356">
        <f>SUMIFS('Player 1 Rounds'!F:F,'Player 1 Rounds'!Q:Q,Q356,'Player 1 Rounds'!E:E,E356)</f>
        <v>0</v>
      </c>
      <c r="S356">
        <f>IF(AND(Player_2[[#This Row],[Opponent Score]]&gt;0,Player_2[[#This Row],[Opponent Score]]&gt;Player_2[[#This Row],[Score]],K:K=TRUE())=TRUE(),1,0)</f>
        <v>0</v>
      </c>
    </row>
    <row r="357" spans="1:19" x14ac:dyDescent="0.25">
      <c r="A357" t="s">
        <v>91</v>
      </c>
      <c r="B357" t="s">
        <v>153</v>
      </c>
      <c r="C357" t="s">
        <v>732</v>
      </c>
      <c r="D357" t="s">
        <v>17</v>
      </c>
      <c r="E357">
        <v>1</v>
      </c>
      <c r="F357">
        <v>73</v>
      </c>
      <c r="G357">
        <v>986</v>
      </c>
      <c r="H357" t="s">
        <v>11</v>
      </c>
      <c r="I357" t="s">
        <v>11</v>
      </c>
      <c r="J357" t="b">
        <f>IF(COUNTIFS('Player 1 Rounds'!A:A,Player_2[[#This Row],[Tournament]],'Player 1 Rounds'!C:C,Player_2[[#This Row],[Date]])&gt;0,TRUE(),FALSE())</f>
        <v>0</v>
      </c>
      <c r="K357" t="b">
        <f>IF(COUNTIFS('Player 1 Rounds'!A:A,Player_2[[#This Row],[Tournament]],'Player 1 Rounds'!C:C,Player_2[[#This Row],[Date]],'Player 1 Rounds'!D:D,Player_2[[#This Row],[Division]])&gt;0,TRUE(),FALSE())</f>
        <v>0</v>
      </c>
      <c r="L357" t="str">
        <f>RIGHT(Player_2[[#This Row],[Date]],4)</f>
        <v>2019</v>
      </c>
      <c r="M357" t="str">
        <f>LEFT(Player_2[[#This Row],[Date]],FIND("-",Player_2[[#This Row],[Date]],1)-1)</f>
        <v>2</v>
      </c>
      <c r="N357" t="str">
        <f>MID(Player_2[[#This Row],[Date]],FIND("-",Player_2[[#This Row],[Date]],1)+1,3)</f>
        <v>Oct</v>
      </c>
      <c r="O357" s="5">
        <f>DATEVALUE(Player_2[[#This Row],[Month]]&amp;" "&amp;Player_2[[#This Row],[Day]]&amp;", "&amp;Player_2[[#This Row],[Year]])</f>
        <v>43740</v>
      </c>
      <c r="P357">
        <f>COUNTIFS(A:A,Player_2[[#This Row],[Tournament]],E:E,Player_2[[#This Row],[Round]])</f>
        <v>6</v>
      </c>
      <c r="Q357" t="str">
        <f t="shared" si="5"/>
        <v>2019 United States Disc Golf Championship</v>
      </c>
      <c r="R357">
        <f>SUMIFS('Player 1 Rounds'!F:F,'Player 1 Rounds'!Q:Q,Q357,'Player 1 Rounds'!E:E,E357)</f>
        <v>0</v>
      </c>
      <c r="S357">
        <f>IF(AND(Player_2[[#This Row],[Opponent Score]]&gt;0,Player_2[[#This Row],[Opponent Score]]&gt;Player_2[[#This Row],[Score]],K:K=TRUE())=TRUE(),1,0)</f>
        <v>0</v>
      </c>
    </row>
    <row r="358" spans="1:19" x14ac:dyDescent="0.25">
      <c r="A358" t="s">
        <v>611</v>
      </c>
      <c r="B358" t="s">
        <v>9</v>
      </c>
      <c r="C358" t="s">
        <v>734</v>
      </c>
      <c r="D358" t="s">
        <v>17</v>
      </c>
      <c r="E358">
        <v>1</v>
      </c>
      <c r="F358">
        <v>53</v>
      </c>
      <c r="G358">
        <v>1070</v>
      </c>
      <c r="H358" t="s">
        <v>11</v>
      </c>
      <c r="I358" t="s">
        <v>11</v>
      </c>
      <c r="J358" t="b">
        <f>IF(COUNTIFS('Player 1 Rounds'!A:A,Player_2[[#This Row],[Tournament]],'Player 1 Rounds'!C:C,Player_2[[#This Row],[Date]])&gt;0,TRUE(),FALSE())</f>
        <v>1</v>
      </c>
      <c r="K358" t="b">
        <f>IF(COUNTIFS('Player 1 Rounds'!A:A,Player_2[[#This Row],[Tournament]],'Player 1 Rounds'!C:C,Player_2[[#This Row],[Date]],'Player 1 Rounds'!D:D,Player_2[[#This Row],[Division]])&gt;0,TRUE(),FALSE())</f>
        <v>1</v>
      </c>
      <c r="L358" t="str">
        <f>RIGHT(Player_2[[#This Row],[Date]],4)</f>
        <v>2020</v>
      </c>
      <c r="M358" t="str">
        <f>LEFT(Player_2[[#This Row],[Date]],FIND("-",Player_2[[#This Row],[Date]],1)-1)</f>
        <v>12</v>
      </c>
      <c r="N358" t="str">
        <f>MID(Player_2[[#This Row],[Date]],FIND("-",Player_2[[#This Row],[Date]],1)+1,3)</f>
        <v>Mar</v>
      </c>
      <c r="O358" s="5">
        <f>DATEVALUE(Player_2[[#This Row],[Month]]&amp;" "&amp;Player_2[[#This Row],[Day]]&amp;", "&amp;Player_2[[#This Row],[Year]])</f>
        <v>43902</v>
      </c>
      <c r="P358">
        <f>COUNTIFS(A:A,Player_2[[#This Row],[Tournament]],E:E,Player_2[[#This Row],[Round]])</f>
        <v>3</v>
      </c>
      <c r="Q358" t="str">
        <f t="shared" si="5"/>
        <v>2020 DGPT - Waco Annual Charity Open presented by Prodigy Disc</v>
      </c>
      <c r="R358">
        <f>SUMIFS('Player 1 Rounds'!F:F,'Player 1 Rounds'!Q:Q,Q358,'Player 1 Rounds'!E:E,E358)</f>
        <v>63</v>
      </c>
      <c r="S358">
        <f>IF(AND(Player_2[[#This Row],[Opponent Score]]&gt;0,Player_2[[#This Row],[Opponent Score]]&gt;Player_2[[#This Row],[Score]],K:K=TRUE())=TRUE(),1,0)</f>
        <v>1</v>
      </c>
    </row>
    <row r="359" spans="1:19" x14ac:dyDescent="0.25">
      <c r="A359" t="s">
        <v>703</v>
      </c>
      <c r="B359" t="s">
        <v>12</v>
      </c>
      <c r="C359" t="s">
        <v>704</v>
      </c>
      <c r="D359" t="s">
        <v>17</v>
      </c>
      <c r="E359">
        <v>1</v>
      </c>
      <c r="F359">
        <v>69</v>
      </c>
      <c r="G359">
        <v>1033</v>
      </c>
      <c r="H359" t="s">
        <v>11</v>
      </c>
      <c r="I359" t="s">
        <v>11</v>
      </c>
      <c r="J359" t="b">
        <f>IF(COUNTIFS('Player 1 Rounds'!A:A,Player_2[[#This Row],[Tournament]],'Player 1 Rounds'!C:C,Player_2[[#This Row],[Date]])&gt;0,TRUE(),FALSE())</f>
        <v>0</v>
      </c>
      <c r="K359" t="b">
        <f>IF(COUNTIFS('Player 1 Rounds'!A:A,Player_2[[#This Row],[Tournament]],'Player 1 Rounds'!C:C,Player_2[[#This Row],[Date]],'Player 1 Rounds'!D:D,Player_2[[#This Row],[Division]])&gt;0,TRUE(),FALSE())</f>
        <v>0</v>
      </c>
      <c r="L359" t="str">
        <f>RIGHT(Player_2[[#This Row],[Date]],4)</f>
        <v>2009</v>
      </c>
      <c r="M359" t="str">
        <f>LEFT(Player_2[[#This Row],[Date]],FIND("-",Player_2[[#This Row],[Date]],1)-1)</f>
        <v>22</v>
      </c>
      <c r="N359" t="str">
        <f>MID(Player_2[[#This Row],[Date]],FIND("-",Player_2[[#This Row],[Date]],1)+1,3)</f>
        <v>Aug</v>
      </c>
      <c r="O359" s="5">
        <f>DATEVALUE(Player_2[[#This Row],[Month]]&amp;" "&amp;Player_2[[#This Row],[Day]]&amp;", "&amp;Player_2[[#This Row],[Year]])</f>
        <v>40047</v>
      </c>
      <c r="P359">
        <f>COUNTIFS(A:A,Player_2[[#This Row],[Tournament]],E:E,Player_2[[#This Row],[Round]])</f>
        <v>1</v>
      </c>
      <c r="Q359" t="str">
        <f t="shared" si="5"/>
        <v>2009 Sunrise Showdown</v>
      </c>
      <c r="R359">
        <f>SUMIFS('Player 1 Rounds'!F:F,'Player 1 Rounds'!Q:Q,Q359,'Player 1 Rounds'!E:E,E359)</f>
        <v>0</v>
      </c>
      <c r="S359">
        <f>IF(AND(Player_2[[#This Row],[Opponent Score]]&gt;0,Player_2[[#This Row],[Opponent Score]]&gt;Player_2[[#This Row],[Score]],K:K=TRUE())=TRUE(),1,0)</f>
        <v>0</v>
      </c>
    </row>
    <row r="360" spans="1:19" x14ac:dyDescent="0.25">
      <c r="A360" t="s">
        <v>155</v>
      </c>
      <c r="B360" t="s">
        <v>9</v>
      </c>
      <c r="C360" t="s">
        <v>733</v>
      </c>
      <c r="D360" t="s">
        <v>17</v>
      </c>
      <c r="E360">
        <v>1</v>
      </c>
      <c r="F360">
        <v>58</v>
      </c>
      <c r="G360">
        <v>992</v>
      </c>
      <c r="H360" t="s">
        <v>11</v>
      </c>
      <c r="I360" t="s">
        <v>11</v>
      </c>
      <c r="J360" t="b">
        <f>IF(COUNTIFS('Player 1 Rounds'!A:A,Player_2[[#This Row],[Tournament]],'Player 1 Rounds'!C:C,Player_2[[#This Row],[Date]])&gt;0,TRUE(),FALSE())</f>
        <v>0</v>
      </c>
      <c r="K360" t="b">
        <f>IF(COUNTIFS('Player 1 Rounds'!A:A,Player_2[[#This Row],[Tournament]],'Player 1 Rounds'!C:C,Player_2[[#This Row],[Date]],'Player 1 Rounds'!D:D,Player_2[[#This Row],[Division]])&gt;0,TRUE(),FALSE())</f>
        <v>0</v>
      </c>
      <c r="L360" t="str">
        <f>RIGHT(Player_2[[#This Row],[Date]],4)</f>
        <v>2009</v>
      </c>
      <c r="M360" t="str">
        <f>LEFT(Player_2[[#This Row],[Date]],FIND("-",Player_2[[#This Row],[Date]],1)-1)</f>
        <v>21</v>
      </c>
      <c r="N360" t="str">
        <f>MID(Player_2[[#This Row],[Date]],FIND("-",Player_2[[#This Row],[Date]],1)+1,3)</f>
        <v>Mar</v>
      </c>
      <c r="O360" s="5">
        <f>DATEVALUE(Player_2[[#This Row],[Month]]&amp;" "&amp;Player_2[[#This Row],[Day]]&amp;", "&amp;Player_2[[#This Row],[Year]])</f>
        <v>39893</v>
      </c>
      <c r="P360">
        <f>COUNTIFS(A:A,Player_2[[#This Row],[Tournament]],E:E,Player_2[[#This Row],[Round]])</f>
        <v>1</v>
      </c>
      <c r="Q360" t="str">
        <f t="shared" si="5"/>
        <v>2009 Carolina Clash</v>
      </c>
      <c r="R360">
        <f>SUMIFS('Player 1 Rounds'!F:F,'Player 1 Rounds'!Q:Q,Q360,'Player 1 Rounds'!E:E,E360)</f>
        <v>0</v>
      </c>
      <c r="S360">
        <f>IF(AND(Player_2[[#This Row],[Opponent Score]]&gt;0,Player_2[[#This Row],[Opponent Score]]&gt;Player_2[[#This Row],[Score]],K:K=TRUE())=TRUE(),1,0)</f>
        <v>0</v>
      </c>
    </row>
    <row r="361" spans="1:19" x14ac:dyDescent="0.25">
      <c r="A361" t="s">
        <v>62</v>
      </c>
      <c r="B361" t="s">
        <v>58</v>
      </c>
      <c r="C361" t="s">
        <v>63</v>
      </c>
      <c r="D361" t="s">
        <v>17</v>
      </c>
      <c r="E361">
        <v>1</v>
      </c>
      <c r="F361">
        <v>83</v>
      </c>
      <c r="G361">
        <v>980</v>
      </c>
      <c r="H361" t="s">
        <v>11</v>
      </c>
      <c r="I361" t="s">
        <v>11</v>
      </c>
      <c r="J361" t="b">
        <f>IF(COUNTIFS('Player 1 Rounds'!A:A,Player_2[[#This Row],[Tournament]],'Player 1 Rounds'!C:C,Player_2[[#This Row],[Date]])&gt;0,TRUE(),FALSE())</f>
        <v>0</v>
      </c>
      <c r="K361" t="b">
        <f>IF(COUNTIFS('Player 1 Rounds'!A:A,Player_2[[#This Row],[Tournament]],'Player 1 Rounds'!C:C,Player_2[[#This Row],[Date]],'Player 1 Rounds'!D:D,Player_2[[#This Row],[Division]])&gt;0,TRUE(),FALSE())</f>
        <v>0</v>
      </c>
      <c r="L361" t="str">
        <f>RIGHT(Player_2[[#This Row],[Date]],4)</f>
        <v>2009</v>
      </c>
      <c r="M361" t="str">
        <f>LEFT(Player_2[[#This Row],[Date]],FIND("-",Player_2[[#This Row],[Date]],1)-1)</f>
        <v>19</v>
      </c>
      <c r="N361" t="str">
        <f>MID(Player_2[[#This Row],[Date]],FIND("-",Player_2[[#This Row],[Date]],1)+1,3)</f>
        <v>Jun</v>
      </c>
      <c r="O361" s="5">
        <f>DATEVALUE(Player_2[[#This Row],[Month]]&amp;" "&amp;Player_2[[#This Row],[Day]]&amp;", "&amp;Player_2[[#This Row],[Year]])</f>
        <v>39983</v>
      </c>
      <c r="P361">
        <f>COUNTIFS(A:A,Player_2[[#This Row],[Tournament]],E:E,Player_2[[#This Row],[Round]])</f>
        <v>3</v>
      </c>
      <c r="Q361" t="str">
        <f t="shared" si="5"/>
        <v>2009 Minnesota Majestic</v>
      </c>
      <c r="R361">
        <f>SUMIFS('Player 1 Rounds'!F:F,'Player 1 Rounds'!Q:Q,Q361,'Player 1 Rounds'!E:E,E361)</f>
        <v>0</v>
      </c>
      <c r="S361">
        <f>IF(AND(Player_2[[#This Row],[Opponent Score]]&gt;0,Player_2[[#This Row],[Opponent Score]]&gt;Player_2[[#This Row],[Score]],K:K=TRUE())=TRUE(),1,0)</f>
        <v>0</v>
      </c>
    </row>
    <row r="362" spans="1:19" x14ac:dyDescent="0.25">
      <c r="A362" t="s">
        <v>103</v>
      </c>
      <c r="B362" t="s">
        <v>58</v>
      </c>
      <c r="C362" t="s">
        <v>131</v>
      </c>
      <c r="D362" t="s">
        <v>17</v>
      </c>
      <c r="E362">
        <v>1</v>
      </c>
      <c r="F362">
        <v>51</v>
      </c>
      <c r="G362">
        <v>1049</v>
      </c>
      <c r="H362" t="s">
        <v>11</v>
      </c>
      <c r="I362" t="s">
        <v>11</v>
      </c>
      <c r="J362" t="b">
        <f>IF(COUNTIFS('Player 1 Rounds'!A:A,Player_2[[#This Row],[Tournament]],'Player 1 Rounds'!C:C,Player_2[[#This Row],[Date]])&gt;0,TRUE(),FALSE())</f>
        <v>0</v>
      </c>
      <c r="K362" t="b">
        <f>IF(COUNTIFS('Player 1 Rounds'!A:A,Player_2[[#This Row],[Tournament]],'Player 1 Rounds'!C:C,Player_2[[#This Row],[Date]],'Player 1 Rounds'!D:D,Player_2[[#This Row],[Division]])&gt;0,TRUE(),FALSE())</f>
        <v>0</v>
      </c>
      <c r="L362" t="str">
        <f>RIGHT(Player_2[[#This Row],[Date]],4)</f>
        <v>2009</v>
      </c>
      <c r="M362" t="str">
        <f>LEFT(Player_2[[#This Row],[Date]],FIND("-",Player_2[[#This Row],[Date]],1)-1)</f>
        <v>28</v>
      </c>
      <c r="N362" t="str">
        <f>MID(Player_2[[#This Row],[Date]],FIND("-",Player_2[[#This Row],[Date]],1)+1,3)</f>
        <v>Mar</v>
      </c>
      <c r="O362" s="5">
        <f>DATEVALUE(Player_2[[#This Row],[Month]]&amp;" "&amp;Player_2[[#This Row],[Day]]&amp;", "&amp;Player_2[[#This Row],[Year]])</f>
        <v>39900</v>
      </c>
      <c r="P362">
        <f>COUNTIFS(A:A,Player_2[[#This Row],[Tournament]],E:E,Player_2[[#This Row],[Round]])</f>
        <v>1</v>
      </c>
      <c r="Q362" t="str">
        <f t="shared" si="5"/>
        <v>2009 Atlanta Open</v>
      </c>
      <c r="R362">
        <f>SUMIFS('Player 1 Rounds'!F:F,'Player 1 Rounds'!Q:Q,Q362,'Player 1 Rounds'!E:E,E362)</f>
        <v>0</v>
      </c>
      <c r="S362">
        <f>IF(AND(Player_2[[#This Row],[Opponent Score]]&gt;0,Player_2[[#This Row],[Opponent Score]]&gt;Player_2[[#This Row],[Score]],K:K=TRUE())=TRUE(),1,0)</f>
        <v>0</v>
      </c>
    </row>
    <row r="363" spans="1:19" x14ac:dyDescent="0.25">
      <c r="A363" t="s">
        <v>722</v>
      </c>
      <c r="B363" t="s">
        <v>9</v>
      </c>
      <c r="C363" t="s">
        <v>723</v>
      </c>
      <c r="D363" t="s">
        <v>17</v>
      </c>
      <c r="E363">
        <v>1</v>
      </c>
      <c r="F363">
        <v>54</v>
      </c>
      <c r="G363">
        <v>1041</v>
      </c>
      <c r="H363" t="s">
        <v>11</v>
      </c>
      <c r="I363" t="s">
        <v>11</v>
      </c>
      <c r="J363" t="b">
        <f>IF(COUNTIFS('Player 1 Rounds'!A:A,Player_2[[#This Row],[Tournament]],'Player 1 Rounds'!C:C,Player_2[[#This Row],[Date]])&gt;0,TRUE(),FALSE())</f>
        <v>0</v>
      </c>
      <c r="K363" t="b">
        <f>IF(COUNTIFS('Player 1 Rounds'!A:A,Player_2[[#This Row],[Tournament]],'Player 1 Rounds'!C:C,Player_2[[#This Row],[Date]],'Player 1 Rounds'!D:D,Player_2[[#This Row],[Division]])&gt;0,TRUE(),FALSE())</f>
        <v>0</v>
      </c>
      <c r="L363" t="str">
        <f>RIGHT(Player_2[[#This Row],[Date]],4)</f>
        <v>2019</v>
      </c>
      <c r="M363" t="str">
        <f>LEFT(Player_2[[#This Row],[Date]],FIND("-",Player_2[[#This Row],[Date]],1)-1)</f>
        <v>29</v>
      </c>
      <c r="N363" t="str">
        <f>MID(Player_2[[#This Row],[Date]],FIND("-",Player_2[[#This Row],[Date]],1)+1,3)</f>
        <v>Jun</v>
      </c>
      <c r="O363" s="5">
        <f>DATEVALUE(Player_2[[#This Row],[Month]]&amp;" "&amp;Player_2[[#This Row],[Day]]&amp;", "&amp;Player_2[[#This Row],[Year]])</f>
        <v>43645</v>
      </c>
      <c r="P363">
        <f>COUNTIFS(A:A,Player_2[[#This Row],[Tournament]],E:E,Player_2[[#This Row],[Round]])</f>
        <v>1</v>
      </c>
      <c r="Q363" t="str">
        <f t="shared" si="5"/>
        <v>2019 Discraft's CCR Open</v>
      </c>
      <c r="R363">
        <f>SUMIFS('Player 1 Rounds'!F:F,'Player 1 Rounds'!Q:Q,Q363,'Player 1 Rounds'!E:E,E363)</f>
        <v>0</v>
      </c>
      <c r="S363">
        <f>IF(AND(Player_2[[#This Row],[Opponent Score]]&gt;0,Player_2[[#This Row],[Opponent Score]]&gt;Player_2[[#This Row],[Score]],K:K=TRUE())=TRUE(),1,0)</f>
        <v>0</v>
      </c>
    </row>
    <row r="364" spans="1:19" x14ac:dyDescent="0.25">
      <c r="A364" t="s">
        <v>735</v>
      </c>
      <c r="B364" t="s">
        <v>9</v>
      </c>
      <c r="C364" t="s">
        <v>139</v>
      </c>
      <c r="D364" t="s">
        <v>17</v>
      </c>
      <c r="E364">
        <v>1</v>
      </c>
      <c r="F364">
        <v>47</v>
      </c>
      <c r="G364">
        <v>1042</v>
      </c>
      <c r="H364" t="s">
        <v>11</v>
      </c>
      <c r="I364" t="s">
        <v>11</v>
      </c>
      <c r="J364" t="b">
        <f>IF(COUNTIFS('Player 1 Rounds'!A:A,Player_2[[#This Row],[Tournament]],'Player 1 Rounds'!C:C,Player_2[[#This Row],[Date]])&gt;0,TRUE(),FALSE())</f>
        <v>0</v>
      </c>
      <c r="K364" t="b">
        <f>IF(COUNTIFS('Player 1 Rounds'!A:A,Player_2[[#This Row],[Tournament]],'Player 1 Rounds'!C:C,Player_2[[#This Row],[Date]],'Player 1 Rounds'!D:D,Player_2[[#This Row],[Division]])&gt;0,TRUE(),FALSE())</f>
        <v>0</v>
      </c>
      <c r="L364" t="str">
        <f>RIGHT(Player_2[[#This Row],[Date]],4)</f>
        <v>2009</v>
      </c>
      <c r="M364" t="str">
        <f>LEFT(Player_2[[#This Row],[Date]],FIND("-",Player_2[[#This Row],[Date]],1)-1)</f>
        <v>18</v>
      </c>
      <c r="N364" t="str">
        <f>MID(Player_2[[#This Row],[Date]],FIND("-",Player_2[[#This Row],[Date]],1)+1,3)</f>
        <v>Apr</v>
      </c>
      <c r="O364" s="5">
        <f>DATEVALUE(Player_2[[#This Row],[Month]]&amp;" "&amp;Player_2[[#This Row],[Day]]&amp;", "&amp;Player_2[[#This Row],[Year]])</f>
        <v>39921</v>
      </c>
      <c r="P364">
        <f>COUNTIFS(A:A,Player_2[[#This Row],[Tournament]],E:E,Player_2[[#This Row],[Round]])</f>
        <v>1</v>
      </c>
      <c r="Q364" t="str">
        <f t="shared" si="5"/>
        <v>2009 7th Glass Blown Open (Pro/Adv)</v>
      </c>
      <c r="R364">
        <f>SUMIFS('Player 1 Rounds'!F:F,'Player 1 Rounds'!Q:Q,Q364,'Player 1 Rounds'!E:E,E364)</f>
        <v>0</v>
      </c>
      <c r="S364">
        <f>IF(AND(Player_2[[#This Row],[Opponent Score]]&gt;0,Player_2[[#This Row],[Opponent Score]]&gt;Player_2[[#This Row],[Score]],K:K=TRUE())=TRUE(),1,0)</f>
        <v>0</v>
      </c>
    </row>
    <row r="365" spans="1:19" x14ac:dyDescent="0.25">
      <c r="A365" t="s">
        <v>752</v>
      </c>
      <c r="B365" t="s">
        <v>9</v>
      </c>
      <c r="C365" t="s">
        <v>753</v>
      </c>
      <c r="D365" t="s">
        <v>17</v>
      </c>
      <c r="E365">
        <v>1</v>
      </c>
      <c r="F365">
        <v>56</v>
      </c>
      <c r="G365">
        <v>1053</v>
      </c>
      <c r="H365" t="s">
        <v>11</v>
      </c>
      <c r="I365" t="s">
        <v>11</v>
      </c>
      <c r="J365" t="b">
        <f>IF(COUNTIFS('Player 1 Rounds'!A:A,Player_2[[#This Row],[Tournament]],'Player 1 Rounds'!C:C,Player_2[[#This Row],[Date]])&gt;0,TRUE(),FALSE())</f>
        <v>1</v>
      </c>
      <c r="K365" t="b">
        <f>IF(COUNTIFS('Player 1 Rounds'!A:A,Player_2[[#This Row],[Tournament]],'Player 1 Rounds'!C:C,Player_2[[#This Row],[Date]],'Player 1 Rounds'!D:D,Player_2[[#This Row],[Division]])&gt;0,TRUE(),FALSE())</f>
        <v>1</v>
      </c>
      <c r="L365" t="str">
        <f>RIGHT(Player_2[[#This Row],[Date]],4)</f>
        <v>2019</v>
      </c>
      <c r="M365" t="str">
        <f>LEFT(Player_2[[#This Row],[Date]],FIND("-",Player_2[[#This Row],[Date]],1)-1)</f>
        <v>10</v>
      </c>
      <c r="N365" t="str">
        <f>MID(Player_2[[#This Row],[Date]],FIND("-",Player_2[[#This Row],[Date]],1)+1,3)</f>
        <v>May</v>
      </c>
      <c r="O365" s="5">
        <f>DATEVALUE(Player_2[[#This Row],[Month]]&amp;" "&amp;Player_2[[#This Row],[Day]]&amp;", "&amp;Player_2[[#This Row],[Year]])</f>
        <v>43595</v>
      </c>
      <c r="P365">
        <f>COUNTIFS(A:A,Player_2[[#This Row],[Tournament]],E:E,Player_2[[#This Row],[Round]])</f>
        <v>1</v>
      </c>
      <c r="Q365" t="str">
        <f t="shared" si="5"/>
        <v>2019 DGPT - AbsoluteXtracts presents the San Francisco Open driven by Innova at Gleneagles DGC</v>
      </c>
      <c r="R365">
        <f>SUMIFS('Player 1 Rounds'!F:F,'Player 1 Rounds'!Q:Q,Q365,'Player 1 Rounds'!E:E,E365)</f>
        <v>54</v>
      </c>
      <c r="S365">
        <f>IF(AND(Player_2[[#This Row],[Opponent Score]]&gt;0,Player_2[[#This Row],[Opponent Score]]&gt;Player_2[[#This Row],[Score]],K:K=TRUE())=TRUE(),1,0)</f>
        <v>0</v>
      </c>
    </row>
    <row r="366" spans="1:19" x14ac:dyDescent="0.25">
      <c r="A366" t="s">
        <v>745</v>
      </c>
      <c r="B366" t="s">
        <v>14</v>
      </c>
      <c r="C366" t="s">
        <v>746</v>
      </c>
      <c r="D366" t="s">
        <v>17</v>
      </c>
      <c r="E366">
        <v>1</v>
      </c>
      <c r="F366">
        <v>57</v>
      </c>
      <c r="G366">
        <v>1020</v>
      </c>
      <c r="H366" t="s">
        <v>11</v>
      </c>
      <c r="I366" t="s">
        <v>11</v>
      </c>
      <c r="J366" t="b">
        <f>IF(COUNTIFS('Player 1 Rounds'!A:A,Player_2[[#This Row],[Tournament]],'Player 1 Rounds'!C:C,Player_2[[#This Row],[Date]])&gt;0,TRUE(),FALSE())</f>
        <v>0</v>
      </c>
      <c r="K366" t="b">
        <f>IF(COUNTIFS('Player 1 Rounds'!A:A,Player_2[[#This Row],[Tournament]],'Player 1 Rounds'!C:C,Player_2[[#This Row],[Date]],'Player 1 Rounds'!D:D,Player_2[[#This Row],[Division]])&gt;0,TRUE(),FALSE())</f>
        <v>0</v>
      </c>
      <c r="L366" t="str">
        <f>RIGHT(Player_2[[#This Row],[Date]],4)</f>
        <v>2009</v>
      </c>
      <c r="M366" t="str">
        <f>LEFT(Player_2[[#This Row],[Date]],FIND("-",Player_2[[#This Row],[Date]],1)-1)</f>
        <v>14</v>
      </c>
      <c r="N366" t="str">
        <f>MID(Player_2[[#This Row],[Date]],FIND("-",Player_2[[#This Row],[Date]],1)+1,3)</f>
        <v>Feb</v>
      </c>
      <c r="O366" s="5">
        <f>DATEVALUE(Player_2[[#This Row],[Month]]&amp;" "&amp;Player_2[[#This Row],[Day]]&amp;", "&amp;Player_2[[#This Row],[Year]])</f>
        <v>39858</v>
      </c>
      <c r="P366">
        <f>COUNTIFS(A:A,Player_2[[#This Row],[Tournament]],E:E,Player_2[[#This Row],[Round]])</f>
        <v>1</v>
      </c>
      <c r="Q366" t="str">
        <f t="shared" si="5"/>
        <v>2009 31st Wintertime Open</v>
      </c>
      <c r="R366">
        <f>SUMIFS('Player 1 Rounds'!F:F,'Player 1 Rounds'!Q:Q,Q366,'Player 1 Rounds'!E:E,E366)</f>
        <v>0</v>
      </c>
      <c r="S366">
        <f>IF(AND(Player_2[[#This Row],[Opponent Score]]&gt;0,Player_2[[#This Row],[Opponent Score]]&gt;Player_2[[#This Row],[Score]],K:K=TRUE())=TRUE(),1,0)</f>
        <v>0</v>
      </c>
    </row>
    <row r="367" spans="1:19" x14ac:dyDescent="0.25">
      <c r="A367" t="s">
        <v>81</v>
      </c>
      <c r="B367" t="s">
        <v>58</v>
      </c>
      <c r="C367" t="s">
        <v>84</v>
      </c>
      <c r="D367" t="s">
        <v>17</v>
      </c>
      <c r="E367">
        <v>1</v>
      </c>
      <c r="F367">
        <v>63</v>
      </c>
      <c r="G367">
        <v>960</v>
      </c>
      <c r="H367" t="s">
        <v>11</v>
      </c>
      <c r="I367" t="s">
        <v>11</v>
      </c>
      <c r="J367" t="b">
        <f>IF(COUNTIFS('Player 1 Rounds'!A:A,Player_2[[#This Row],[Tournament]],'Player 1 Rounds'!C:C,Player_2[[#This Row],[Date]])&gt;0,TRUE(),FALSE())</f>
        <v>0</v>
      </c>
      <c r="K367" t="b">
        <f>IF(COUNTIFS('Player 1 Rounds'!A:A,Player_2[[#This Row],[Tournament]],'Player 1 Rounds'!C:C,Player_2[[#This Row],[Date]],'Player 1 Rounds'!D:D,Player_2[[#This Row],[Division]])&gt;0,TRUE(),FALSE())</f>
        <v>0</v>
      </c>
      <c r="L367" t="str">
        <f>RIGHT(Player_2[[#This Row],[Date]],4)</f>
        <v>2009</v>
      </c>
      <c r="M367" t="str">
        <f>LEFT(Player_2[[#This Row],[Date]],FIND("-",Player_2[[#This Row],[Date]],1)-1)</f>
        <v>22</v>
      </c>
      <c r="N367" t="str">
        <f>MID(Player_2[[#This Row],[Date]],FIND("-",Player_2[[#This Row],[Date]],1)+1,3)</f>
        <v>May</v>
      </c>
      <c r="O367" s="5">
        <f>DATEVALUE(Player_2[[#This Row],[Month]]&amp;" "&amp;Player_2[[#This Row],[Day]]&amp;", "&amp;Player_2[[#This Row],[Year]])</f>
        <v>39955</v>
      </c>
      <c r="P367">
        <f>COUNTIFS(A:A,Player_2[[#This Row],[Tournament]],E:E,Player_2[[#This Row],[Round]])</f>
        <v>4</v>
      </c>
      <c r="Q367" t="str">
        <f t="shared" si="5"/>
        <v>2009 Beaver State Fling</v>
      </c>
      <c r="R367">
        <f>SUMIFS('Player 1 Rounds'!F:F,'Player 1 Rounds'!Q:Q,Q367,'Player 1 Rounds'!E:E,E367)</f>
        <v>0</v>
      </c>
      <c r="S367">
        <f>IF(AND(Player_2[[#This Row],[Opponent Score]]&gt;0,Player_2[[#This Row],[Opponent Score]]&gt;Player_2[[#This Row],[Score]],K:K=TRUE())=TRUE(),1,0)</f>
        <v>0</v>
      </c>
    </row>
    <row r="368" spans="1:19" x14ac:dyDescent="0.25">
      <c r="A368" t="s">
        <v>743</v>
      </c>
      <c r="B368" t="s">
        <v>14</v>
      </c>
      <c r="C368" t="s">
        <v>744</v>
      </c>
      <c r="D368" t="s">
        <v>17</v>
      </c>
      <c r="E368">
        <v>1</v>
      </c>
      <c r="F368">
        <v>47</v>
      </c>
      <c r="G368">
        <v>1023</v>
      </c>
      <c r="H368" t="s">
        <v>11</v>
      </c>
      <c r="I368" t="s">
        <v>11</v>
      </c>
      <c r="J368" t="b">
        <f>IF(COUNTIFS('Player 1 Rounds'!A:A,Player_2[[#This Row],[Tournament]],'Player 1 Rounds'!C:C,Player_2[[#This Row],[Date]])&gt;0,TRUE(),FALSE())</f>
        <v>0</v>
      </c>
      <c r="K368" t="b">
        <f>IF(COUNTIFS('Player 1 Rounds'!A:A,Player_2[[#This Row],[Tournament]],'Player 1 Rounds'!C:C,Player_2[[#This Row],[Date]],'Player 1 Rounds'!D:D,Player_2[[#This Row],[Division]])&gt;0,TRUE(),FALSE())</f>
        <v>0</v>
      </c>
      <c r="L368" t="str">
        <f>RIGHT(Player_2[[#This Row],[Date]],4)</f>
        <v>2009</v>
      </c>
      <c r="M368" t="str">
        <f>LEFT(Player_2[[#This Row],[Date]],FIND("-",Player_2[[#This Row],[Date]],1)-1)</f>
        <v>21</v>
      </c>
      <c r="N368" t="str">
        <f>MID(Player_2[[#This Row],[Date]],FIND("-",Player_2[[#This Row],[Date]],1)+1,3)</f>
        <v>Feb</v>
      </c>
      <c r="O368" s="5">
        <f>DATEVALUE(Player_2[[#This Row],[Month]]&amp;" "&amp;Player_2[[#This Row],[Day]]&amp;", "&amp;Player_2[[#This Row],[Year]])</f>
        <v>39865</v>
      </c>
      <c r="P368">
        <f>COUNTIFS(A:A,Player_2[[#This Row],[Tournament]],E:E,Player_2[[#This Row],[Round]])</f>
        <v>1</v>
      </c>
      <c r="Q368" t="str">
        <f t="shared" si="5"/>
        <v>2009 CSUMB Otter Open</v>
      </c>
      <c r="R368">
        <f>SUMIFS('Player 1 Rounds'!F:F,'Player 1 Rounds'!Q:Q,Q368,'Player 1 Rounds'!E:E,E368)</f>
        <v>0</v>
      </c>
      <c r="S368">
        <f>IF(AND(Player_2[[#This Row],[Opponent Score]]&gt;0,Player_2[[#This Row],[Opponent Score]]&gt;Player_2[[#This Row],[Score]],K:K=TRUE())=TRUE(),1,0)</f>
        <v>0</v>
      </c>
    </row>
    <row r="369" spans="1:19" x14ac:dyDescent="0.25">
      <c r="A369" t="s">
        <v>570</v>
      </c>
      <c r="B369" t="s">
        <v>9</v>
      </c>
      <c r="C369" t="s">
        <v>756</v>
      </c>
      <c r="D369" t="s">
        <v>17</v>
      </c>
      <c r="E369">
        <v>1</v>
      </c>
      <c r="F369">
        <v>58</v>
      </c>
      <c r="G369">
        <v>1055</v>
      </c>
      <c r="H369" t="s">
        <v>11</v>
      </c>
      <c r="I369" t="s">
        <v>11</v>
      </c>
      <c r="J369" t="b">
        <f>IF(COUNTIFS('Player 1 Rounds'!A:A,Player_2[[#This Row],[Tournament]],'Player 1 Rounds'!C:C,Player_2[[#This Row],[Date]])&gt;0,TRUE(),FALSE())</f>
        <v>1</v>
      </c>
      <c r="K369" t="b">
        <f>IF(COUNTIFS('Player 1 Rounds'!A:A,Player_2[[#This Row],[Tournament]],'Player 1 Rounds'!C:C,Player_2[[#This Row],[Date]],'Player 1 Rounds'!D:D,Player_2[[#This Row],[Division]])&gt;0,TRUE(),FALSE())</f>
        <v>1</v>
      </c>
      <c r="L369" t="str">
        <f>RIGHT(Player_2[[#This Row],[Date]],4)</f>
        <v>2020</v>
      </c>
      <c r="M369" t="str">
        <f>LEFT(Player_2[[#This Row],[Date]],FIND("-",Player_2[[#This Row],[Date]],1)-1)</f>
        <v>7</v>
      </c>
      <c r="N369" t="str">
        <f>MID(Player_2[[#This Row],[Date]],FIND("-",Player_2[[#This Row],[Date]],1)+1,3)</f>
        <v>Aug</v>
      </c>
      <c r="O369" s="5">
        <f>DATEVALUE(Player_2[[#This Row],[Month]]&amp;" "&amp;Player_2[[#This Row],[Day]]&amp;", "&amp;Player_2[[#This Row],[Year]])</f>
        <v>44050</v>
      </c>
      <c r="P369">
        <f>COUNTIFS(A:A,Player_2[[#This Row],[Tournament]],E:E,Player_2[[#This Row],[Round]])</f>
        <v>2</v>
      </c>
      <c r="Q369" t="str">
        <f t="shared" si="5"/>
        <v>2020 DGPT - Idlewild Open presented by Dynamic Discs &amp; The Nati</v>
      </c>
      <c r="R369">
        <f>SUMIFS('Player 1 Rounds'!F:F,'Player 1 Rounds'!Q:Q,Q369,'Player 1 Rounds'!E:E,E369)</f>
        <v>61</v>
      </c>
      <c r="S369">
        <f>IF(AND(Player_2[[#This Row],[Opponent Score]]&gt;0,Player_2[[#This Row],[Opponent Score]]&gt;Player_2[[#This Row],[Score]],K:K=TRUE())=TRUE(),1,0)</f>
        <v>1</v>
      </c>
    </row>
    <row r="370" spans="1:19" x14ac:dyDescent="0.25">
      <c r="A370" t="s">
        <v>347</v>
      </c>
      <c r="B370" t="s">
        <v>9</v>
      </c>
      <c r="C370" t="s">
        <v>740</v>
      </c>
      <c r="D370" t="s">
        <v>17</v>
      </c>
      <c r="E370">
        <v>1</v>
      </c>
      <c r="F370">
        <v>55</v>
      </c>
      <c r="G370">
        <v>1053</v>
      </c>
      <c r="H370" t="s">
        <v>11</v>
      </c>
      <c r="I370" t="s">
        <v>11</v>
      </c>
      <c r="J370" t="b">
        <f>IF(COUNTIFS('Player 1 Rounds'!A:A,Player_2[[#This Row],[Tournament]],'Player 1 Rounds'!C:C,Player_2[[#This Row],[Date]])&gt;0,TRUE(),FALSE())</f>
        <v>1</v>
      </c>
      <c r="K370" t="b">
        <f>IF(COUNTIFS('Player 1 Rounds'!A:A,Player_2[[#This Row],[Tournament]],'Player 1 Rounds'!C:C,Player_2[[#This Row],[Date]],'Player 1 Rounds'!D:D,Player_2[[#This Row],[Division]])&gt;0,TRUE(),FALSE())</f>
        <v>1</v>
      </c>
      <c r="L370" t="str">
        <f>RIGHT(Player_2[[#This Row],[Date]],4)</f>
        <v>2019</v>
      </c>
      <c r="M370" t="str">
        <f>LEFT(Player_2[[#This Row],[Date]],FIND("-",Player_2[[#This Row],[Date]],1)-1)</f>
        <v>30</v>
      </c>
      <c r="N370" t="str">
        <f>MID(Player_2[[#This Row],[Date]],FIND("-",Player_2[[#This Row],[Date]],1)+1,3)</f>
        <v>Aug</v>
      </c>
      <c r="O370" s="5">
        <f>DATEVALUE(Player_2[[#This Row],[Month]]&amp;" "&amp;Player_2[[#This Row],[Day]]&amp;", "&amp;Player_2[[#This Row],[Year]])</f>
        <v>43707</v>
      </c>
      <c r="P370">
        <f>COUNTIFS(A:A,Player_2[[#This Row],[Tournament]],E:E,Player_2[[#This Row],[Round]])</f>
        <v>5</v>
      </c>
      <c r="Q370" t="str">
        <f t="shared" si="5"/>
        <v>2019 DGPT - MVP Open at Maple Hill</v>
      </c>
      <c r="R370">
        <f>SUMIFS('Player 1 Rounds'!F:F,'Player 1 Rounds'!Q:Q,Q370,'Player 1 Rounds'!E:E,E370)</f>
        <v>57</v>
      </c>
      <c r="S370">
        <f>IF(AND(Player_2[[#This Row],[Opponent Score]]&gt;0,Player_2[[#This Row],[Opponent Score]]&gt;Player_2[[#This Row],[Score]],K:K=TRUE())=TRUE(),1,0)</f>
        <v>1</v>
      </c>
    </row>
    <row r="371" spans="1:19" x14ac:dyDescent="0.25">
      <c r="A371" t="s">
        <v>748</v>
      </c>
      <c r="B371" t="s">
        <v>9</v>
      </c>
      <c r="C371" t="s">
        <v>749</v>
      </c>
      <c r="D371" t="s">
        <v>17</v>
      </c>
      <c r="E371">
        <v>1</v>
      </c>
      <c r="F371">
        <v>51</v>
      </c>
      <c r="G371">
        <v>994</v>
      </c>
      <c r="H371" t="s">
        <v>11</v>
      </c>
      <c r="I371" t="s">
        <v>11</v>
      </c>
      <c r="J371" t="b">
        <f>IF(COUNTIFS('Player 1 Rounds'!A:A,Player_2[[#This Row],[Tournament]],'Player 1 Rounds'!C:C,Player_2[[#This Row],[Date]])&gt;0,TRUE(),FALSE())</f>
        <v>0</v>
      </c>
      <c r="K371" t="b">
        <f>IF(COUNTIFS('Player 1 Rounds'!A:A,Player_2[[#This Row],[Tournament]],'Player 1 Rounds'!C:C,Player_2[[#This Row],[Date]],'Player 1 Rounds'!D:D,Player_2[[#This Row],[Division]])&gt;0,TRUE(),FALSE())</f>
        <v>0</v>
      </c>
      <c r="L371" t="str">
        <f>RIGHT(Player_2[[#This Row],[Date]],4)</f>
        <v>2009</v>
      </c>
      <c r="M371" t="str">
        <f>LEFT(Player_2[[#This Row],[Date]],FIND("-",Player_2[[#This Row],[Date]],1)-1)</f>
        <v>6</v>
      </c>
      <c r="N371" t="str">
        <f>MID(Player_2[[#This Row],[Date]],FIND("-",Player_2[[#This Row],[Date]],1)+1,3)</f>
        <v>Jun</v>
      </c>
      <c r="O371" s="5">
        <f>DATEVALUE(Player_2[[#This Row],[Month]]&amp;" "&amp;Player_2[[#This Row],[Day]]&amp;", "&amp;Player_2[[#This Row],[Year]])</f>
        <v>39970</v>
      </c>
      <c r="P371">
        <f>COUNTIFS(A:A,Player_2[[#This Row],[Tournament]],E:E,Player_2[[#This Row],[Round]])</f>
        <v>1</v>
      </c>
      <c r="Q371" t="str">
        <f t="shared" si="5"/>
        <v>2009 Aspen Sports Treebash Open</v>
      </c>
      <c r="R371">
        <f>SUMIFS('Player 1 Rounds'!F:F,'Player 1 Rounds'!Q:Q,Q371,'Player 1 Rounds'!E:E,E371)</f>
        <v>0</v>
      </c>
      <c r="S371">
        <f>IF(AND(Player_2[[#This Row],[Opponent Score]]&gt;0,Player_2[[#This Row],[Opponent Score]]&gt;Player_2[[#This Row],[Score]],K:K=TRUE())=TRUE(),1,0)</f>
        <v>0</v>
      </c>
    </row>
    <row r="372" spans="1:19" x14ac:dyDescent="0.25">
      <c r="A372" t="s">
        <v>741</v>
      </c>
      <c r="B372" t="s">
        <v>12</v>
      </c>
      <c r="C372" t="s">
        <v>742</v>
      </c>
      <c r="D372" t="s">
        <v>17</v>
      </c>
      <c r="E372">
        <v>1</v>
      </c>
      <c r="F372">
        <v>46</v>
      </c>
      <c r="G372">
        <v>1012</v>
      </c>
      <c r="H372" t="s">
        <v>11</v>
      </c>
      <c r="I372" t="s">
        <v>11</v>
      </c>
      <c r="J372" t="b">
        <f>IF(COUNTIFS('Player 1 Rounds'!A:A,Player_2[[#This Row],[Tournament]],'Player 1 Rounds'!C:C,Player_2[[#This Row],[Date]])&gt;0,TRUE(),FALSE())</f>
        <v>0</v>
      </c>
      <c r="K372" t="b">
        <f>IF(COUNTIFS('Player 1 Rounds'!A:A,Player_2[[#This Row],[Tournament]],'Player 1 Rounds'!C:C,Player_2[[#This Row],[Date]],'Player 1 Rounds'!D:D,Player_2[[#This Row],[Division]])&gt;0,TRUE(),FALSE())</f>
        <v>0</v>
      </c>
      <c r="L372" t="str">
        <f>RIGHT(Player_2[[#This Row],[Date]],4)</f>
        <v>2009</v>
      </c>
      <c r="M372" t="str">
        <f>LEFT(Player_2[[#This Row],[Date]],FIND("-",Player_2[[#This Row],[Date]],1)-1)</f>
        <v>24</v>
      </c>
      <c r="N372" t="str">
        <f>MID(Player_2[[#This Row],[Date]],FIND("-",Player_2[[#This Row],[Date]],1)+1,3)</f>
        <v>Jan</v>
      </c>
      <c r="O372" s="5">
        <f>DATEVALUE(Player_2[[#This Row],[Month]]&amp;" "&amp;Player_2[[#This Row],[Day]]&amp;", "&amp;Player_2[[#This Row],[Year]])</f>
        <v>39837</v>
      </c>
      <c r="P372">
        <f>COUNTIFS(A:A,Player_2[[#This Row],[Tournament]],E:E,Player_2[[#This Row],[Round]])</f>
        <v>1</v>
      </c>
      <c r="Q372" t="str">
        <f t="shared" si="5"/>
        <v>2009 13th Annual Fountain Hills Thrills</v>
      </c>
      <c r="R372">
        <f>SUMIFS('Player 1 Rounds'!F:F,'Player 1 Rounds'!Q:Q,Q372,'Player 1 Rounds'!E:E,E372)</f>
        <v>0</v>
      </c>
      <c r="S372">
        <f>IF(AND(Player_2[[#This Row],[Opponent Score]]&gt;0,Player_2[[#This Row],[Opponent Score]]&gt;Player_2[[#This Row],[Score]],K:K=TRUE())=TRUE(),1,0)</f>
        <v>0</v>
      </c>
    </row>
    <row r="373" spans="1:19" x14ac:dyDescent="0.25">
      <c r="A373" t="s">
        <v>714</v>
      </c>
      <c r="B373" t="s">
        <v>9</v>
      </c>
      <c r="C373" t="s">
        <v>715</v>
      </c>
      <c r="D373" t="s">
        <v>17</v>
      </c>
      <c r="E373">
        <v>1</v>
      </c>
      <c r="F373">
        <v>55</v>
      </c>
      <c r="G373">
        <v>1032</v>
      </c>
      <c r="H373" t="s">
        <v>11</v>
      </c>
      <c r="I373" t="s">
        <v>11</v>
      </c>
      <c r="J373" t="b">
        <f>IF(COUNTIFS('Player 1 Rounds'!A:A,Player_2[[#This Row],[Tournament]],'Player 1 Rounds'!C:C,Player_2[[#This Row],[Date]])&gt;0,TRUE(),FALSE())</f>
        <v>1</v>
      </c>
      <c r="K373" t="b">
        <f>IF(COUNTIFS('Player 1 Rounds'!A:A,Player_2[[#This Row],[Tournament]],'Player 1 Rounds'!C:C,Player_2[[#This Row],[Date]],'Player 1 Rounds'!D:D,Player_2[[#This Row],[Division]])&gt;0,TRUE(),FALSE())</f>
        <v>1</v>
      </c>
      <c r="L373" t="str">
        <f>RIGHT(Player_2[[#This Row],[Date]],4)</f>
        <v>2020</v>
      </c>
      <c r="M373" t="str">
        <f>LEFT(Player_2[[#This Row],[Date]],FIND("-",Player_2[[#This Row],[Date]],1)-1)</f>
        <v>24</v>
      </c>
      <c r="N373" t="str">
        <f>MID(Player_2[[#This Row],[Date]],FIND("-",Player_2[[#This Row],[Date]],1)+1,3)</f>
        <v>Jul</v>
      </c>
      <c r="O373" s="5">
        <f>DATEVALUE(Player_2[[#This Row],[Month]]&amp;" "&amp;Player_2[[#This Row],[Day]]&amp;", "&amp;Player_2[[#This Row],[Year]])</f>
        <v>44036</v>
      </c>
      <c r="P373">
        <f>COUNTIFS(A:A,Player_2[[#This Row],[Tournament]],E:E,Player_2[[#This Row],[Round]])</f>
        <v>1</v>
      </c>
      <c r="Q373" t="str">
        <f t="shared" si="5"/>
        <v>2020 DGPT - Discraft's Great Lakes Open (DGLO)</v>
      </c>
      <c r="R373">
        <f>SUMIFS('Player 1 Rounds'!F:F,'Player 1 Rounds'!Q:Q,Q373,'Player 1 Rounds'!E:E,E373)</f>
        <v>51</v>
      </c>
      <c r="S373">
        <f>IF(AND(Player_2[[#This Row],[Opponent Score]]&gt;0,Player_2[[#This Row],[Opponent Score]]&gt;Player_2[[#This Row],[Score]],K:K=TRUE())=TRUE(),1,0)</f>
        <v>0</v>
      </c>
    </row>
    <row r="374" spans="1:19" x14ac:dyDescent="0.25">
      <c r="A374" t="s">
        <v>750</v>
      </c>
      <c r="B374" t="s">
        <v>9</v>
      </c>
      <c r="C374" t="s">
        <v>751</v>
      </c>
      <c r="D374" t="s">
        <v>17</v>
      </c>
      <c r="E374">
        <v>1</v>
      </c>
      <c r="F374">
        <v>45</v>
      </c>
      <c r="G374">
        <v>1092</v>
      </c>
      <c r="H374" t="s">
        <v>11</v>
      </c>
      <c r="I374" t="s">
        <v>11</v>
      </c>
      <c r="J374" t="b">
        <f>IF(COUNTIFS('Player 1 Rounds'!A:A,Player_2[[#This Row],[Tournament]],'Player 1 Rounds'!C:C,Player_2[[#This Row],[Date]])&gt;0,TRUE(),FALSE())</f>
        <v>0</v>
      </c>
      <c r="K374" t="b">
        <f>IF(COUNTIFS('Player 1 Rounds'!A:A,Player_2[[#This Row],[Tournament]],'Player 1 Rounds'!C:C,Player_2[[#This Row],[Date]],'Player 1 Rounds'!D:D,Player_2[[#This Row],[Division]])&gt;0,TRUE(),FALSE())</f>
        <v>0</v>
      </c>
      <c r="L374" t="str">
        <f>RIGHT(Player_2[[#This Row],[Date]],4)</f>
        <v>2019</v>
      </c>
      <c r="M374" t="str">
        <f>LEFT(Player_2[[#This Row],[Date]],FIND("-",Player_2[[#This Row],[Date]],1)-1)</f>
        <v>25</v>
      </c>
      <c r="N374" t="str">
        <f>MID(Player_2[[#This Row],[Date]],FIND("-",Player_2[[#This Row],[Date]],1)+1,3)</f>
        <v>May</v>
      </c>
      <c r="O374" s="5">
        <f>DATEVALUE(Player_2[[#This Row],[Month]]&amp;" "&amp;Player_2[[#This Row],[Day]]&amp;", "&amp;Player_2[[#This Row],[Year]])</f>
        <v>43610</v>
      </c>
      <c r="P374">
        <f>COUNTIFS(A:A,Player_2[[#This Row],[Tournament]],E:E,Player_2[[#This Row],[Round]])</f>
        <v>1</v>
      </c>
      <c r="Q374" t="str">
        <f t="shared" si="5"/>
        <v>2019 Two Days in May</v>
      </c>
      <c r="R374">
        <f>SUMIFS('Player 1 Rounds'!F:F,'Player 1 Rounds'!Q:Q,Q374,'Player 1 Rounds'!E:E,E374)</f>
        <v>0</v>
      </c>
      <c r="S374">
        <f>IF(AND(Player_2[[#This Row],[Opponent Score]]&gt;0,Player_2[[#This Row],[Opponent Score]]&gt;Player_2[[#This Row],[Score]],K:K=TRUE())=TRUE(),1,0)</f>
        <v>0</v>
      </c>
    </row>
    <row r="375" spans="1:19" x14ac:dyDescent="0.25">
      <c r="A375" t="s">
        <v>91</v>
      </c>
      <c r="B375" t="s">
        <v>13</v>
      </c>
      <c r="C375" t="s">
        <v>92</v>
      </c>
      <c r="D375" t="s">
        <v>17</v>
      </c>
      <c r="E375">
        <v>1</v>
      </c>
      <c r="F375">
        <v>64</v>
      </c>
      <c r="G375">
        <v>1026</v>
      </c>
      <c r="H375" t="s">
        <v>11</v>
      </c>
      <c r="I375" t="s">
        <v>11</v>
      </c>
      <c r="J375" t="b">
        <f>IF(COUNTIFS('Player 1 Rounds'!A:A,Player_2[[#This Row],[Tournament]],'Player 1 Rounds'!C:C,Player_2[[#This Row],[Date]])&gt;0,TRUE(),FALSE())</f>
        <v>0</v>
      </c>
      <c r="K375" t="b">
        <f>IF(COUNTIFS('Player 1 Rounds'!A:A,Player_2[[#This Row],[Tournament]],'Player 1 Rounds'!C:C,Player_2[[#This Row],[Date]],'Player 1 Rounds'!D:D,Player_2[[#This Row],[Division]])&gt;0,TRUE(),FALSE())</f>
        <v>0</v>
      </c>
      <c r="L375" t="str">
        <f>RIGHT(Player_2[[#This Row],[Date]],4)</f>
        <v>2009</v>
      </c>
      <c r="M375" t="str">
        <f>LEFT(Player_2[[#This Row],[Date]],FIND("-",Player_2[[#This Row],[Date]],1)-1)</f>
        <v>7</v>
      </c>
      <c r="N375" t="str">
        <f>MID(Player_2[[#This Row],[Date]],FIND("-",Player_2[[#This Row],[Date]],1)+1,3)</f>
        <v>Oct</v>
      </c>
      <c r="O375" s="5">
        <f>DATEVALUE(Player_2[[#This Row],[Month]]&amp;" "&amp;Player_2[[#This Row],[Day]]&amp;", "&amp;Player_2[[#This Row],[Year]])</f>
        <v>40093</v>
      </c>
      <c r="P375">
        <f>COUNTIFS(A:A,Player_2[[#This Row],[Tournament]],E:E,Player_2[[#This Row],[Round]])</f>
        <v>6</v>
      </c>
      <c r="Q375" t="str">
        <f t="shared" si="5"/>
        <v>2009 United States Disc Golf Championship</v>
      </c>
      <c r="R375">
        <f>SUMIFS('Player 1 Rounds'!F:F,'Player 1 Rounds'!Q:Q,Q375,'Player 1 Rounds'!E:E,E375)</f>
        <v>0</v>
      </c>
      <c r="S375">
        <f>IF(AND(Player_2[[#This Row],[Opponent Score]]&gt;0,Player_2[[#This Row],[Opponent Score]]&gt;Player_2[[#This Row],[Score]],K:K=TRUE())=TRUE(),1,0)</f>
        <v>0</v>
      </c>
    </row>
    <row r="376" spans="1:19" x14ac:dyDescent="0.25">
      <c r="A376" t="s">
        <v>754</v>
      </c>
      <c r="B376" t="s">
        <v>14</v>
      </c>
      <c r="C376" t="s">
        <v>755</v>
      </c>
      <c r="D376" t="s">
        <v>17</v>
      </c>
      <c r="E376">
        <v>1</v>
      </c>
      <c r="F376">
        <v>48</v>
      </c>
      <c r="G376">
        <v>1034</v>
      </c>
      <c r="H376" t="s">
        <v>11</v>
      </c>
      <c r="I376" t="s">
        <v>11</v>
      </c>
      <c r="J376" t="b">
        <f>IF(COUNTIFS('Player 1 Rounds'!A:A,Player_2[[#This Row],[Tournament]],'Player 1 Rounds'!C:C,Player_2[[#This Row],[Date]])&gt;0,TRUE(),FALSE())</f>
        <v>0</v>
      </c>
      <c r="K376" t="b">
        <f>IF(COUNTIFS('Player 1 Rounds'!A:A,Player_2[[#This Row],[Tournament]],'Player 1 Rounds'!C:C,Player_2[[#This Row],[Date]],'Player 1 Rounds'!D:D,Player_2[[#This Row],[Division]])&gt;0,TRUE(),FALSE())</f>
        <v>0</v>
      </c>
      <c r="L376" t="str">
        <f>RIGHT(Player_2[[#This Row],[Date]],4)</f>
        <v>2009</v>
      </c>
      <c r="M376" t="str">
        <f>LEFT(Player_2[[#This Row],[Date]],FIND("-",Player_2[[#This Row],[Date]],1)-1)</f>
        <v>26</v>
      </c>
      <c r="N376" t="str">
        <f>MID(Player_2[[#This Row],[Date]],FIND("-",Player_2[[#This Row],[Date]],1)+1,3)</f>
        <v>Sep</v>
      </c>
      <c r="O376" s="5">
        <f>DATEVALUE(Player_2[[#This Row],[Month]]&amp;" "&amp;Player_2[[#This Row],[Day]]&amp;", "&amp;Player_2[[#This Row],[Year]])</f>
        <v>40082</v>
      </c>
      <c r="P376">
        <f>COUNTIFS(A:A,Player_2[[#This Row],[Tournament]],E:E,Player_2[[#This Row],[Round]])</f>
        <v>1</v>
      </c>
      <c r="Q376" t="str">
        <f t="shared" si="5"/>
        <v>2009 Sun Valley Open (Pro)</v>
      </c>
      <c r="R376">
        <f>SUMIFS('Player 1 Rounds'!F:F,'Player 1 Rounds'!Q:Q,Q376,'Player 1 Rounds'!E:E,E376)</f>
        <v>0</v>
      </c>
      <c r="S376">
        <f>IF(AND(Player_2[[#This Row],[Opponent Score]]&gt;0,Player_2[[#This Row],[Opponent Score]]&gt;Player_2[[#This Row],[Score]],K:K=TRUE())=TRUE(),1,0)</f>
        <v>0</v>
      </c>
    </row>
    <row r="377" spans="1:19" x14ac:dyDescent="0.25">
      <c r="A377" t="s">
        <v>341</v>
      </c>
      <c r="B377" t="s">
        <v>58</v>
      </c>
      <c r="C377" t="s">
        <v>747</v>
      </c>
      <c r="D377" t="s">
        <v>17</v>
      </c>
      <c r="E377">
        <v>1</v>
      </c>
      <c r="F377">
        <v>61</v>
      </c>
      <c r="G377">
        <v>1078</v>
      </c>
      <c r="H377" t="s">
        <v>11</v>
      </c>
      <c r="I377" t="s">
        <v>11</v>
      </c>
      <c r="J377" t="b">
        <f>IF(COUNTIFS('Player 1 Rounds'!A:A,Player_2[[#This Row],[Tournament]],'Player 1 Rounds'!C:C,Player_2[[#This Row],[Date]])&gt;0,TRUE(),FALSE())</f>
        <v>1</v>
      </c>
      <c r="K377" t="b">
        <f>IF(COUNTIFS('Player 1 Rounds'!A:A,Player_2[[#This Row],[Tournament]],'Player 1 Rounds'!C:C,Player_2[[#This Row],[Date]],'Player 1 Rounds'!D:D,Player_2[[#This Row],[Division]])&gt;0,TRUE(),FALSE())</f>
        <v>1</v>
      </c>
      <c r="L377" t="str">
        <f>RIGHT(Player_2[[#This Row],[Date]],4)</f>
        <v>2019</v>
      </c>
      <c r="M377" t="str">
        <f>LEFT(Player_2[[#This Row],[Date]],FIND("-",Player_2[[#This Row],[Date]],1)-1)</f>
        <v>17</v>
      </c>
      <c r="N377" t="str">
        <f>MID(Player_2[[#This Row],[Date]],FIND("-",Player_2[[#This Row],[Date]],1)+1,3)</f>
        <v>May</v>
      </c>
      <c r="O377" s="5">
        <f>DATEVALUE(Player_2[[#This Row],[Month]]&amp;" "&amp;Player_2[[#This Row],[Day]]&amp;", "&amp;Player_2[[#This Row],[Year]])</f>
        <v>43602</v>
      </c>
      <c r="P377">
        <f>COUNTIFS(A:A,Player_2[[#This Row],[Tournament]],E:E,Player_2[[#This Row],[Round]])</f>
        <v>2</v>
      </c>
      <c r="Q377" t="str">
        <f t="shared" si="5"/>
        <v>2019 Santa Cruz Masters Cup presented by Innova - National Tour</v>
      </c>
      <c r="R377">
        <f>SUMIFS('Player 1 Rounds'!F:F,'Player 1 Rounds'!Q:Q,Q377,'Player 1 Rounds'!E:E,E377)</f>
        <v>59</v>
      </c>
      <c r="S377">
        <f>IF(AND(Player_2[[#This Row],[Opponent Score]]&gt;0,Player_2[[#This Row],[Opponent Score]]&gt;Player_2[[#This Row],[Score]],K:K=TRUE())=TRUE(),1,0)</f>
        <v>0</v>
      </c>
    </row>
    <row r="378" spans="1:19" x14ac:dyDescent="0.25">
      <c r="A378" t="s">
        <v>738</v>
      </c>
      <c r="B378" t="s">
        <v>9</v>
      </c>
      <c r="C378" t="s">
        <v>739</v>
      </c>
      <c r="D378" t="s">
        <v>17</v>
      </c>
      <c r="E378">
        <v>1</v>
      </c>
      <c r="F378">
        <v>61</v>
      </c>
      <c r="G378">
        <v>1032</v>
      </c>
      <c r="H378" t="s">
        <v>11</v>
      </c>
      <c r="I378" t="s">
        <v>11</v>
      </c>
      <c r="J378" t="b">
        <f>IF(COUNTIFS('Player 1 Rounds'!A:A,Player_2[[#This Row],[Tournament]],'Player 1 Rounds'!C:C,Player_2[[#This Row],[Date]])&gt;0,TRUE(),FALSE())</f>
        <v>1</v>
      </c>
      <c r="K378" t="b">
        <f>IF(COUNTIFS('Player 1 Rounds'!A:A,Player_2[[#This Row],[Tournament]],'Player 1 Rounds'!C:C,Player_2[[#This Row],[Date]],'Player 1 Rounds'!D:D,Player_2[[#This Row],[Division]])&gt;0,TRUE(),FALSE())</f>
        <v>1</v>
      </c>
      <c r="L378" t="str">
        <f>RIGHT(Player_2[[#This Row],[Date]],4)</f>
        <v>2020</v>
      </c>
      <c r="M378" t="str">
        <f>LEFT(Player_2[[#This Row],[Date]],FIND("-",Player_2[[#This Row],[Date]],1)-1)</f>
        <v>13</v>
      </c>
      <c r="N378" t="str">
        <f>MID(Player_2[[#This Row],[Date]],FIND("-",Player_2[[#This Row],[Date]],1)+1,3)</f>
        <v>Aug</v>
      </c>
      <c r="O378" s="5">
        <f>DATEVALUE(Player_2[[#This Row],[Month]]&amp;" "&amp;Player_2[[#This Row],[Day]]&amp;", "&amp;Player_2[[#This Row],[Year]])</f>
        <v>44056</v>
      </c>
      <c r="P378">
        <f>COUNTIFS(A:A,Player_2[[#This Row],[Tournament]],E:E,Player_2[[#This Row],[Round]])</f>
        <v>1</v>
      </c>
      <c r="Q378" t="str">
        <f t="shared" si="5"/>
        <v>2020 DGPT - 10th Annual Discraft Ledgestone Insurance Open</v>
      </c>
      <c r="R378">
        <f>SUMIFS('Player 1 Rounds'!F:F,'Player 1 Rounds'!Q:Q,Q378,'Player 1 Rounds'!E:E,E378)</f>
        <v>58</v>
      </c>
      <c r="S378">
        <f>IF(AND(Player_2[[#This Row],[Opponent Score]]&gt;0,Player_2[[#This Row],[Opponent Score]]&gt;Player_2[[#This Row],[Score]],K:K=TRUE())=TRUE(),1,0)</f>
        <v>0</v>
      </c>
    </row>
    <row r="379" spans="1:19" x14ac:dyDescent="0.25">
      <c r="A379" t="s">
        <v>223</v>
      </c>
      <c r="B379" t="s">
        <v>14</v>
      </c>
      <c r="C379" t="s">
        <v>757</v>
      </c>
      <c r="D379" t="s">
        <v>17</v>
      </c>
      <c r="E379">
        <v>1</v>
      </c>
      <c r="F379">
        <v>54</v>
      </c>
      <c r="G379">
        <v>1025</v>
      </c>
      <c r="H379" t="s">
        <v>11</v>
      </c>
      <c r="I379" t="s">
        <v>11</v>
      </c>
      <c r="J379" t="b">
        <f>IF(COUNTIFS('Player 1 Rounds'!A:A,Player_2[[#This Row],[Tournament]],'Player 1 Rounds'!C:C,Player_2[[#This Row],[Date]])&gt;0,TRUE(),FALSE())</f>
        <v>0</v>
      </c>
      <c r="K379" t="b">
        <f>IF(COUNTIFS('Player 1 Rounds'!A:A,Player_2[[#This Row],[Tournament]],'Player 1 Rounds'!C:C,Player_2[[#This Row],[Date]],'Player 1 Rounds'!D:D,Player_2[[#This Row],[Division]])&gt;0,TRUE(),FALSE())</f>
        <v>0</v>
      </c>
      <c r="L379" t="str">
        <f>RIGHT(Player_2[[#This Row],[Date]],4)</f>
        <v>2009</v>
      </c>
      <c r="M379" t="str">
        <f>LEFT(Player_2[[#This Row],[Date]],FIND("-",Player_2[[#This Row],[Date]],1)-1)</f>
        <v>30</v>
      </c>
      <c r="N379" t="str">
        <f>MID(Player_2[[#This Row],[Date]],FIND("-",Player_2[[#This Row],[Date]],1)+1,3)</f>
        <v>May</v>
      </c>
      <c r="O379" s="5">
        <f>DATEVALUE(Player_2[[#This Row],[Month]]&amp;" "&amp;Player_2[[#This Row],[Day]]&amp;", "&amp;Player_2[[#This Row],[Year]])</f>
        <v>39963</v>
      </c>
      <c r="P379">
        <f>COUNTIFS(A:A,Player_2[[#This Row],[Tournament]],E:E,Player_2[[#This Row],[Round]])</f>
        <v>3</v>
      </c>
      <c r="Q379" t="str">
        <f t="shared" si="5"/>
        <v>2009 Summertime Open</v>
      </c>
      <c r="R379">
        <f>SUMIFS('Player 1 Rounds'!F:F,'Player 1 Rounds'!Q:Q,Q379,'Player 1 Rounds'!E:E,E379)</f>
        <v>0</v>
      </c>
      <c r="S379">
        <f>IF(AND(Player_2[[#This Row],[Opponent Score]]&gt;0,Player_2[[#This Row],[Opponent Score]]&gt;Player_2[[#This Row],[Score]],K:K=TRUE())=TRUE(),1,0)</f>
        <v>0</v>
      </c>
    </row>
    <row r="380" spans="1:19" x14ac:dyDescent="0.25">
      <c r="A380" t="s">
        <v>99</v>
      </c>
      <c r="B380" t="s">
        <v>13</v>
      </c>
      <c r="C380" t="s">
        <v>100</v>
      </c>
      <c r="D380" t="s">
        <v>17</v>
      </c>
      <c r="E380">
        <v>2</v>
      </c>
      <c r="F380">
        <v>54</v>
      </c>
      <c r="G380">
        <v>1045</v>
      </c>
      <c r="H380" t="s">
        <v>11</v>
      </c>
      <c r="I380" t="s">
        <v>11</v>
      </c>
      <c r="J380" t="b">
        <f>IF(COUNTIFS('Player 1 Rounds'!A:A,Player_2[[#This Row],[Tournament]],'Player 1 Rounds'!C:C,Player_2[[#This Row],[Date]])&gt;0,TRUE(),FALSE())</f>
        <v>1</v>
      </c>
      <c r="K380" t="b">
        <f>IF(COUNTIFS('Player 1 Rounds'!A:A,Player_2[[#This Row],[Tournament]],'Player 1 Rounds'!C:C,Player_2[[#This Row],[Date]],'Player 1 Rounds'!D:D,Player_2[[#This Row],[Division]])&gt;0,TRUE(),FALSE())</f>
        <v>1</v>
      </c>
      <c r="L380" t="str">
        <f>RIGHT(Player_2[[#This Row],[Date]],4)</f>
        <v>2013</v>
      </c>
      <c r="M380" t="str">
        <f>LEFT(Player_2[[#This Row],[Date]],FIND("-",Player_2[[#This Row],[Date]],1)-1)</f>
        <v>3</v>
      </c>
      <c r="N380" t="str">
        <f>MID(Player_2[[#This Row],[Date]],FIND("-",Player_2[[#This Row],[Date]],1)+1,3)</f>
        <v>Aug</v>
      </c>
      <c r="O380" s="5">
        <f>DATEVALUE(Player_2[[#This Row],[Month]]&amp;" "&amp;Player_2[[#This Row],[Day]]&amp;", "&amp;Player_2[[#This Row],[Year]])</f>
        <v>41489</v>
      </c>
      <c r="P380">
        <f>COUNTIFS(A:A,Player_2[[#This Row],[Tournament]],E:E,Player_2[[#This Row],[Round]])</f>
        <v>1</v>
      </c>
      <c r="Q380" t="str">
        <f t="shared" si="5"/>
        <v>2013 PDGA Professional Disc Golf World Championships</v>
      </c>
      <c r="R380">
        <f>SUMIFS('Player 1 Rounds'!F:F,'Player 1 Rounds'!Q:Q,Q380,'Player 1 Rounds'!E:E,E380)</f>
        <v>56</v>
      </c>
      <c r="S380">
        <f>IF(AND(Player_2[[#This Row],[Opponent Score]]&gt;0,Player_2[[#This Row],[Opponent Score]]&gt;Player_2[[#This Row],[Score]],K:K=TRUE())=TRUE(),1,0)</f>
        <v>1</v>
      </c>
    </row>
    <row r="381" spans="1:19" x14ac:dyDescent="0.25">
      <c r="A381" t="s">
        <v>548</v>
      </c>
      <c r="B381" t="s">
        <v>12</v>
      </c>
      <c r="C381" t="s">
        <v>692</v>
      </c>
      <c r="D381" t="s">
        <v>16</v>
      </c>
      <c r="E381">
        <v>2</v>
      </c>
      <c r="F381">
        <v>48</v>
      </c>
      <c r="G381">
        <v>1029</v>
      </c>
      <c r="H381" t="s">
        <v>11</v>
      </c>
      <c r="I381" t="s">
        <v>11</v>
      </c>
      <c r="J381" t="b">
        <f>IF(COUNTIFS('Player 1 Rounds'!A:A,Player_2[[#This Row],[Tournament]],'Player 1 Rounds'!C:C,Player_2[[#This Row],[Date]])&gt;0,TRUE(),FALSE())</f>
        <v>0</v>
      </c>
      <c r="K381" t="b">
        <f>IF(COUNTIFS('Player 1 Rounds'!A:A,Player_2[[#This Row],[Tournament]],'Player 1 Rounds'!C:C,Player_2[[#This Row],[Date]],'Player 1 Rounds'!D:D,Player_2[[#This Row],[Division]])&gt;0,TRUE(),FALSE())</f>
        <v>0</v>
      </c>
      <c r="L381" t="str">
        <f>RIGHT(Player_2[[#This Row],[Date]],4)</f>
        <v>2007</v>
      </c>
      <c r="M381" t="str">
        <f>LEFT(Player_2[[#This Row],[Date]],FIND("-",Player_2[[#This Row],[Date]],1)-1)</f>
        <v>28</v>
      </c>
      <c r="N381" t="str">
        <f>MID(Player_2[[#This Row],[Date]],FIND("-",Player_2[[#This Row],[Date]],1)+1,3)</f>
        <v>Apr</v>
      </c>
      <c r="O381" s="5">
        <f>DATEVALUE(Player_2[[#This Row],[Month]]&amp;" "&amp;Player_2[[#This Row],[Day]]&amp;", "&amp;Player_2[[#This Row],[Year]])</f>
        <v>39200</v>
      </c>
      <c r="P381">
        <f>COUNTIFS(A:A,Player_2[[#This Row],[Tournament]],E:E,Player_2[[#This Row],[Round]])</f>
        <v>4</v>
      </c>
      <c r="Q381" t="str">
        <f t="shared" si="5"/>
        <v>2007 Evergreen Open</v>
      </c>
      <c r="R381">
        <f>SUMIFS('Player 1 Rounds'!F:F,'Player 1 Rounds'!Q:Q,Q381,'Player 1 Rounds'!E:E,E381)</f>
        <v>0</v>
      </c>
      <c r="S381">
        <f>IF(AND(Player_2[[#This Row],[Opponent Score]]&gt;0,Player_2[[#This Row],[Opponent Score]]&gt;Player_2[[#This Row],[Score]],K:K=TRUE())=TRUE(),1,0)</f>
        <v>0</v>
      </c>
    </row>
    <row r="382" spans="1:19" x14ac:dyDescent="0.25">
      <c r="A382" t="s">
        <v>59</v>
      </c>
      <c r="B382" t="s">
        <v>58</v>
      </c>
      <c r="C382" t="s">
        <v>60</v>
      </c>
      <c r="D382" t="s">
        <v>17</v>
      </c>
      <c r="E382">
        <v>2</v>
      </c>
      <c r="F382">
        <v>63</v>
      </c>
      <c r="G382">
        <v>995</v>
      </c>
      <c r="H382" t="s">
        <v>11</v>
      </c>
      <c r="I382" t="s">
        <v>11</v>
      </c>
      <c r="J382" t="b">
        <f>IF(COUNTIFS('Player 1 Rounds'!A:A,Player_2[[#This Row],[Tournament]],'Player 1 Rounds'!C:C,Player_2[[#This Row],[Date]])&gt;0,TRUE(),FALSE())</f>
        <v>0</v>
      </c>
      <c r="K382" t="b">
        <f>IF(COUNTIFS('Player 1 Rounds'!A:A,Player_2[[#This Row],[Tournament]],'Player 1 Rounds'!C:C,Player_2[[#This Row],[Date]],'Player 1 Rounds'!D:D,Player_2[[#This Row],[Division]])&gt;0,TRUE(),FALSE())</f>
        <v>0</v>
      </c>
      <c r="L382" t="str">
        <f>RIGHT(Player_2[[#This Row],[Date]],4)</f>
        <v>2007</v>
      </c>
      <c r="M382" t="str">
        <f>LEFT(Player_2[[#This Row],[Date]],FIND("-",Player_2[[#This Row],[Date]],1)-1)</f>
        <v>4</v>
      </c>
      <c r="N382" t="str">
        <f>MID(Player_2[[#This Row],[Date]],FIND("-",Player_2[[#This Row],[Date]],1)+1,3)</f>
        <v>May</v>
      </c>
      <c r="O382" s="5">
        <f>DATEVALUE(Player_2[[#This Row],[Month]]&amp;" "&amp;Player_2[[#This Row],[Day]]&amp;", "&amp;Player_2[[#This Row],[Year]])</f>
        <v>39206</v>
      </c>
      <c r="P382">
        <f>COUNTIFS(A:A,Player_2[[#This Row],[Tournament]],E:E,Player_2[[#This Row],[Round]])</f>
        <v>3</v>
      </c>
      <c r="Q382" t="str">
        <f t="shared" si="5"/>
        <v>2007 Golden State Classic</v>
      </c>
      <c r="R382">
        <f>SUMIFS('Player 1 Rounds'!F:F,'Player 1 Rounds'!Q:Q,Q382,'Player 1 Rounds'!E:E,E382)</f>
        <v>0</v>
      </c>
      <c r="S382">
        <f>IF(AND(Player_2[[#This Row],[Opponent Score]]&gt;0,Player_2[[#This Row],[Opponent Score]]&gt;Player_2[[#This Row],[Score]],K:K=TRUE())=TRUE(),1,0)</f>
        <v>0</v>
      </c>
    </row>
    <row r="383" spans="1:19" x14ac:dyDescent="0.25">
      <c r="A383" t="s">
        <v>86</v>
      </c>
      <c r="B383" t="s">
        <v>13</v>
      </c>
      <c r="C383" t="s">
        <v>391</v>
      </c>
      <c r="D383" t="s">
        <v>17</v>
      </c>
      <c r="E383">
        <v>2</v>
      </c>
      <c r="F383">
        <v>56</v>
      </c>
      <c r="G383">
        <v>1063</v>
      </c>
      <c r="H383" t="s">
        <v>11</v>
      </c>
      <c r="I383" t="s">
        <v>11</v>
      </c>
      <c r="J383" t="b">
        <f>IF(COUNTIFS('Player 1 Rounds'!A:A,Player_2[[#This Row],[Tournament]],'Player 1 Rounds'!C:C,Player_2[[#This Row],[Date]])&gt;0,TRUE(),FALSE())</f>
        <v>1</v>
      </c>
      <c r="K383" t="b">
        <f>IF(COUNTIFS('Player 1 Rounds'!A:A,Player_2[[#This Row],[Tournament]],'Player 1 Rounds'!C:C,Player_2[[#This Row],[Date]],'Player 1 Rounds'!D:D,Player_2[[#This Row],[Division]])&gt;0,TRUE(),FALSE())</f>
        <v>1</v>
      </c>
      <c r="L383" t="str">
        <f>RIGHT(Player_2[[#This Row],[Date]],4)</f>
        <v>2013</v>
      </c>
      <c r="M383" t="str">
        <f>LEFT(Player_2[[#This Row],[Date]],FIND("-",Player_2[[#This Row],[Date]],1)-1)</f>
        <v>18</v>
      </c>
      <c r="N383" t="str">
        <f>MID(Player_2[[#This Row],[Date]],FIND("-",Player_2[[#This Row],[Date]],1)+1,3)</f>
        <v>Jul</v>
      </c>
      <c r="O383" s="5">
        <f>DATEVALUE(Player_2[[#This Row],[Month]]&amp;" "&amp;Player_2[[#This Row],[Day]]&amp;", "&amp;Player_2[[#This Row],[Year]])</f>
        <v>41473</v>
      </c>
      <c r="P383">
        <f>COUNTIFS(A:A,Player_2[[#This Row],[Tournament]],E:E,Player_2[[#This Row],[Round]])</f>
        <v>5</v>
      </c>
      <c r="Q383" t="str">
        <f t="shared" si="5"/>
        <v>2013 European Open</v>
      </c>
      <c r="R383">
        <f>SUMIFS('Player 1 Rounds'!F:F,'Player 1 Rounds'!Q:Q,Q383,'Player 1 Rounds'!E:E,E383)</f>
        <v>58</v>
      </c>
      <c r="S383">
        <f>IF(AND(Player_2[[#This Row],[Opponent Score]]&gt;0,Player_2[[#This Row],[Opponent Score]]&gt;Player_2[[#This Row],[Score]],K:K=TRUE())=TRUE(),1,0)</f>
        <v>1</v>
      </c>
    </row>
    <row r="384" spans="1:19" x14ac:dyDescent="0.25">
      <c r="A384" t="s">
        <v>548</v>
      </c>
      <c r="B384" t="s">
        <v>14</v>
      </c>
      <c r="C384" t="s">
        <v>731</v>
      </c>
      <c r="D384" t="s">
        <v>17</v>
      </c>
      <c r="E384">
        <v>2</v>
      </c>
      <c r="F384">
        <v>50</v>
      </c>
      <c r="G384">
        <v>999</v>
      </c>
      <c r="H384" t="s">
        <v>11</v>
      </c>
      <c r="I384" t="s">
        <v>11</v>
      </c>
      <c r="J384" t="b">
        <f>IF(COUNTIFS('Player 1 Rounds'!A:A,Player_2[[#This Row],[Tournament]],'Player 1 Rounds'!C:C,Player_2[[#This Row],[Date]])&gt;0,TRUE(),FALSE())</f>
        <v>0</v>
      </c>
      <c r="K384" t="b">
        <f>IF(COUNTIFS('Player 1 Rounds'!A:A,Player_2[[#This Row],[Tournament]],'Player 1 Rounds'!C:C,Player_2[[#This Row],[Date]],'Player 1 Rounds'!D:D,Player_2[[#This Row],[Division]])&gt;0,TRUE(),FALSE())</f>
        <v>0</v>
      </c>
      <c r="L384" t="str">
        <f>RIGHT(Player_2[[#This Row],[Date]],4)</f>
        <v>2009</v>
      </c>
      <c r="M384" t="str">
        <f>LEFT(Player_2[[#This Row],[Date]],FIND("-",Player_2[[#This Row],[Date]],1)-1)</f>
        <v>27</v>
      </c>
      <c r="N384" t="str">
        <f>MID(Player_2[[#This Row],[Date]],FIND("-",Player_2[[#This Row],[Date]],1)+1,3)</f>
        <v>Jun</v>
      </c>
      <c r="O384" s="5">
        <f>DATEVALUE(Player_2[[#This Row],[Month]]&amp;" "&amp;Player_2[[#This Row],[Day]]&amp;", "&amp;Player_2[[#This Row],[Year]])</f>
        <v>39991</v>
      </c>
      <c r="P384">
        <f>COUNTIFS(A:A,Player_2[[#This Row],[Tournament]],E:E,Player_2[[#This Row],[Round]])</f>
        <v>4</v>
      </c>
      <c r="Q384" t="str">
        <f t="shared" si="5"/>
        <v>2009 Evergreen Open</v>
      </c>
      <c r="R384">
        <f>SUMIFS('Player 1 Rounds'!F:F,'Player 1 Rounds'!Q:Q,Q384,'Player 1 Rounds'!E:E,E384)</f>
        <v>0</v>
      </c>
      <c r="S384">
        <f>IF(AND(Player_2[[#This Row],[Opponent Score]]&gt;0,Player_2[[#This Row],[Opponent Score]]&gt;Player_2[[#This Row],[Score]],K:K=TRUE())=TRUE(),1,0)</f>
        <v>0</v>
      </c>
    </row>
    <row r="385" spans="1:19" x14ac:dyDescent="0.25">
      <c r="A385" t="s">
        <v>157</v>
      </c>
      <c r="B385" t="s">
        <v>9</v>
      </c>
      <c r="C385" t="s">
        <v>509</v>
      </c>
      <c r="D385" t="s">
        <v>17</v>
      </c>
      <c r="E385">
        <v>2</v>
      </c>
      <c r="F385">
        <v>53</v>
      </c>
      <c r="G385">
        <v>1049</v>
      </c>
      <c r="H385" t="s">
        <v>11</v>
      </c>
      <c r="I385" t="s">
        <v>11</v>
      </c>
      <c r="J385" t="b">
        <f>IF(COUNTIFS('Player 1 Rounds'!A:A,Player_2[[#This Row],[Tournament]],'Player 1 Rounds'!C:C,Player_2[[#This Row],[Date]])&gt;0,TRUE(),FALSE())</f>
        <v>1</v>
      </c>
      <c r="K385" t="b">
        <f>IF(COUNTIFS('Player 1 Rounds'!A:A,Player_2[[#This Row],[Tournament]],'Player 1 Rounds'!C:C,Player_2[[#This Row],[Date]],'Player 1 Rounds'!D:D,Player_2[[#This Row],[Division]])&gt;0,TRUE(),FALSE())</f>
        <v>1</v>
      </c>
      <c r="L385" t="str">
        <f>RIGHT(Player_2[[#This Row],[Date]],4)</f>
        <v>2013</v>
      </c>
      <c r="M385" t="str">
        <f>LEFT(Player_2[[#This Row],[Date]],FIND("-",Player_2[[#This Row],[Date]],1)-1)</f>
        <v>12</v>
      </c>
      <c r="N385" t="str">
        <f>MID(Player_2[[#This Row],[Date]],FIND("-",Player_2[[#This Row],[Date]],1)+1,3)</f>
        <v>Apr</v>
      </c>
      <c r="O385" s="5">
        <f>DATEVALUE(Player_2[[#This Row],[Month]]&amp;" "&amp;Player_2[[#This Row],[Day]]&amp;", "&amp;Player_2[[#This Row],[Year]])</f>
        <v>41376</v>
      </c>
      <c r="P385">
        <f>COUNTIFS(A:A,Player_2[[#This Row],[Tournament]],E:E,Player_2[[#This Row],[Round]])</f>
        <v>3</v>
      </c>
      <c r="Q385" t="str">
        <f t="shared" si="5"/>
        <v>2013 Dynamic Discs Glass Blown Open sponsored by Latitude 64</v>
      </c>
      <c r="R385">
        <f>SUMIFS('Player 1 Rounds'!F:F,'Player 1 Rounds'!Q:Q,Q385,'Player 1 Rounds'!E:E,E385)</f>
        <v>51</v>
      </c>
      <c r="S385">
        <f>IF(AND(Player_2[[#This Row],[Opponent Score]]&gt;0,Player_2[[#This Row],[Opponent Score]]&gt;Player_2[[#This Row],[Score]],K:K=TRUE())=TRUE(),1,0)</f>
        <v>0</v>
      </c>
    </row>
    <row r="386" spans="1:19" x14ac:dyDescent="0.25">
      <c r="A386" t="s">
        <v>290</v>
      </c>
      <c r="B386" t="s">
        <v>14</v>
      </c>
      <c r="C386" t="s">
        <v>680</v>
      </c>
      <c r="D386" t="s">
        <v>17</v>
      </c>
      <c r="E386">
        <v>2</v>
      </c>
      <c r="F386">
        <v>52</v>
      </c>
      <c r="G386">
        <v>982</v>
      </c>
      <c r="H386" t="s">
        <v>11</v>
      </c>
      <c r="I386" t="s">
        <v>11</v>
      </c>
      <c r="J386" t="b">
        <f>IF(COUNTIFS('Player 1 Rounds'!A:A,Player_2[[#This Row],[Tournament]],'Player 1 Rounds'!C:C,Player_2[[#This Row],[Date]])&gt;0,TRUE(),FALSE())</f>
        <v>0</v>
      </c>
      <c r="K386" t="b">
        <f>IF(COUNTIFS('Player 1 Rounds'!A:A,Player_2[[#This Row],[Tournament]],'Player 1 Rounds'!C:C,Player_2[[#This Row],[Date]],'Player 1 Rounds'!D:D,Player_2[[#This Row],[Division]])&gt;0,TRUE(),FALSE())</f>
        <v>0</v>
      </c>
      <c r="L386" t="str">
        <f>RIGHT(Player_2[[#This Row],[Date]],4)</f>
        <v>2007</v>
      </c>
      <c r="M386" t="str">
        <f>LEFT(Player_2[[#This Row],[Date]],FIND("-",Player_2[[#This Row],[Date]],1)-1)</f>
        <v>6</v>
      </c>
      <c r="N386" t="str">
        <f>MID(Player_2[[#This Row],[Date]],FIND("-",Player_2[[#This Row],[Date]],1)+1,3)</f>
        <v>Oct</v>
      </c>
      <c r="O386" s="5">
        <f>DATEVALUE(Player_2[[#This Row],[Month]]&amp;" "&amp;Player_2[[#This Row],[Day]]&amp;", "&amp;Player_2[[#This Row],[Year]])</f>
        <v>39361</v>
      </c>
      <c r="P386">
        <f>COUNTIFS(A:A,Player_2[[#This Row],[Tournament]],E:E,Player_2[[#This Row],[Round]])</f>
        <v>2</v>
      </c>
      <c r="Q386" t="str">
        <f t="shared" ref="Q386:Q449" si="6">IF(ISERROR(FIND(L386,A386,1))=TRUE(),L386&amp;" "&amp;A386,A386)</f>
        <v>2007 End of the Trail Classic</v>
      </c>
      <c r="R386">
        <f>SUMIFS('Player 1 Rounds'!F:F,'Player 1 Rounds'!Q:Q,Q386,'Player 1 Rounds'!E:E,E386)</f>
        <v>0</v>
      </c>
      <c r="S386">
        <f>IF(AND(Player_2[[#This Row],[Opponent Score]]&gt;0,Player_2[[#This Row],[Opponent Score]]&gt;Player_2[[#This Row],[Score]],K:K=TRUE())=TRUE(),1,0)</f>
        <v>0</v>
      </c>
    </row>
    <row r="387" spans="1:19" x14ac:dyDescent="0.25">
      <c r="A387" t="s">
        <v>401</v>
      </c>
      <c r="B387" t="s">
        <v>58</v>
      </c>
      <c r="C387" t="s">
        <v>402</v>
      </c>
      <c r="D387" t="s">
        <v>17</v>
      </c>
      <c r="E387">
        <v>2</v>
      </c>
      <c r="F387">
        <v>54</v>
      </c>
      <c r="G387">
        <v>1052</v>
      </c>
      <c r="H387" t="s">
        <v>11</v>
      </c>
      <c r="I387" t="s">
        <v>11</v>
      </c>
      <c r="J387" t="b">
        <f>IF(COUNTIFS('Player 1 Rounds'!A:A,Player_2[[#This Row],[Tournament]],'Player 1 Rounds'!C:C,Player_2[[#This Row],[Date]])&gt;0,TRUE(),FALSE())</f>
        <v>1</v>
      </c>
      <c r="K387" t="b">
        <f>IF(COUNTIFS('Player 1 Rounds'!A:A,Player_2[[#This Row],[Tournament]],'Player 1 Rounds'!C:C,Player_2[[#This Row],[Date]],'Player 1 Rounds'!D:D,Player_2[[#This Row],[Division]])&gt;0,TRUE(),FALSE())</f>
        <v>1</v>
      </c>
      <c r="L387" t="str">
        <f>RIGHT(Player_2[[#This Row],[Date]],4)</f>
        <v>2013</v>
      </c>
      <c r="M387" t="str">
        <f>LEFT(Player_2[[#This Row],[Date]],FIND("-",Player_2[[#This Row],[Date]],1)-1)</f>
        <v>22</v>
      </c>
      <c r="N387" t="str">
        <f>MID(Player_2[[#This Row],[Date]],FIND("-",Player_2[[#This Row],[Date]],1)+1,3)</f>
        <v>Aug</v>
      </c>
      <c r="O387" s="5">
        <f>DATEVALUE(Player_2[[#This Row],[Month]]&amp;" "&amp;Player_2[[#This Row],[Day]]&amp;", "&amp;Player_2[[#This Row],[Year]])</f>
        <v>41508</v>
      </c>
      <c r="P387">
        <f>COUNTIFS(A:A,Player_2[[#This Row],[Tournament]],E:E,Player_2[[#This Row],[Round]])</f>
        <v>2</v>
      </c>
      <c r="Q387" t="str">
        <f t="shared" si="6"/>
        <v>2013 Vibram Open</v>
      </c>
      <c r="R387">
        <f>SUMIFS('Player 1 Rounds'!F:F,'Player 1 Rounds'!Q:Q,Q387,'Player 1 Rounds'!E:E,E387)</f>
        <v>54</v>
      </c>
      <c r="S387">
        <f>IF(AND(Player_2[[#This Row],[Opponent Score]]&gt;0,Player_2[[#This Row],[Opponent Score]]&gt;Player_2[[#This Row],[Score]],K:K=TRUE())=TRUE(),1,0)</f>
        <v>0</v>
      </c>
    </row>
    <row r="388" spans="1:19" x14ac:dyDescent="0.25">
      <c r="A388" t="s">
        <v>683</v>
      </c>
      <c r="B388" t="s">
        <v>14</v>
      </c>
      <c r="C388" t="s">
        <v>684</v>
      </c>
      <c r="D388" t="s">
        <v>16</v>
      </c>
      <c r="E388">
        <v>2</v>
      </c>
      <c r="F388">
        <v>44</v>
      </c>
      <c r="G388">
        <v>1040</v>
      </c>
      <c r="H388" t="s">
        <v>11</v>
      </c>
      <c r="I388" t="s">
        <v>11</v>
      </c>
      <c r="J388" t="b">
        <f>IF(COUNTIFS('Player 1 Rounds'!A:A,Player_2[[#This Row],[Tournament]],'Player 1 Rounds'!C:C,Player_2[[#This Row],[Date]])&gt;0,TRUE(),FALSE())</f>
        <v>0</v>
      </c>
      <c r="K388" t="b">
        <f>IF(COUNTIFS('Player 1 Rounds'!A:A,Player_2[[#This Row],[Tournament]],'Player 1 Rounds'!C:C,Player_2[[#This Row],[Date]],'Player 1 Rounds'!D:D,Player_2[[#This Row],[Division]])&gt;0,TRUE(),FALSE())</f>
        <v>0</v>
      </c>
      <c r="L388" t="str">
        <f>RIGHT(Player_2[[#This Row],[Date]],4)</f>
        <v>2007</v>
      </c>
      <c r="M388" t="str">
        <f>LEFT(Player_2[[#This Row],[Date]],FIND("-",Player_2[[#This Row],[Date]],1)-1)</f>
        <v>14</v>
      </c>
      <c r="N388" t="str">
        <f>MID(Player_2[[#This Row],[Date]],FIND("-",Player_2[[#This Row],[Date]],1)+1,3)</f>
        <v>Apr</v>
      </c>
      <c r="O388" s="5">
        <f>DATEVALUE(Player_2[[#This Row],[Month]]&amp;" "&amp;Player_2[[#This Row],[Day]]&amp;", "&amp;Player_2[[#This Row],[Year]])</f>
        <v>39186</v>
      </c>
      <c r="P388">
        <f>COUNTIFS(A:A,Player_2[[#This Row],[Tournament]],E:E,Player_2[[#This Row],[Round]])</f>
        <v>1</v>
      </c>
      <c r="Q388" t="str">
        <f t="shared" si="6"/>
        <v>2007 Higher Flyer Memorial</v>
      </c>
      <c r="R388">
        <f>SUMIFS('Player 1 Rounds'!F:F,'Player 1 Rounds'!Q:Q,Q388,'Player 1 Rounds'!E:E,E388)</f>
        <v>0</v>
      </c>
      <c r="S388">
        <f>IF(AND(Player_2[[#This Row],[Opponent Score]]&gt;0,Player_2[[#This Row],[Opponent Score]]&gt;Player_2[[#This Row],[Score]],K:K=TRUE())=TRUE(),1,0)</f>
        <v>0</v>
      </c>
    </row>
    <row r="389" spans="1:19" x14ac:dyDescent="0.25">
      <c r="A389" t="s">
        <v>282</v>
      </c>
      <c r="B389" t="s">
        <v>14</v>
      </c>
      <c r="C389" t="s">
        <v>283</v>
      </c>
      <c r="D389" t="s">
        <v>17</v>
      </c>
      <c r="E389">
        <v>2</v>
      </c>
      <c r="F389">
        <v>71</v>
      </c>
      <c r="G389">
        <v>1074</v>
      </c>
      <c r="H389" t="s">
        <v>11</v>
      </c>
      <c r="I389" t="s">
        <v>11</v>
      </c>
      <c r="J389" t="b">
        <f>IF(COUNTIFS('Player 1 Rounds'!A:A,Player_2[[#This Row],[Tournament]],'Player 1 Rounds'!C:C,Player_2[[#This Row],[Date]])&gt;0,TRUE(),FALSE())</f>
        <v>0</v>
      </c>
      <c r="K389" t="b">
        <f>IF(COUNTIFS('Player 1 Rounds'!A:A,Player_2[[#This Row],[Tournament]],'Player 1 Rounds'!C:C,Player_2[[#This Row],[Date]],'Player 1 Rounds'!D:D,Player_2[[#This Row],[Division]])&gt;0,TRUE(),FALSE())</f>
        <v>0</v>
      </c>
      <c r="L389" t="str">
        <f>RIGHT(Player_2[[#This Row],[Date]],4)</f>
        <v>2010</v>
      </c>
      <c r="M389" t="str">
        <f>LEFT(Player_2[[#This Row],[Date]],FIND("-",Player_2[[#This Row],[Date]],1)-1)</f>
        <v>2</v>
      </c>
      <c r="N389" t="str">
        <f>MID(Player_2[[#This Row],[Date]],FIND("-",Player_2[[#This Row],[Date]],1)+1,3)</f>
        <v>Oct</v>
      </c>
      <c r="O389" s="5">
        <f>DATEVALUE(Player_2[[#This Row],[Month]]&amp;" "&amp;Player_2[[#This Row],[Day]]&amp;", "&amp;Player_2[[#This Row],[Year]])</f>
        <v>40453</v>
      </c>
      <c r="P389">
        <f>COUNTIFS(A:A,Player_2[[#This Row],[Tournament]],E:E,Player_2[[#This Row],[Round]])</f>
        <v>1</v>
      </c>
      <c r="Q389" t="str">
        <f t="shared" si="6"/>
        <v>Coyote Classic 2010</v>
      </c>
      <c r="R389">
        <f>SUMIFS('Player 1 Rounds'!F:F,'Player 1 Rounds'!Q:Q,Q389,'Player 1 Rounds'!E:E,E389)</f>
        <v>0</v>
      </c>
      <c r="S389">
        <f>IF(AND(Player_2[[#This Row],[Opponent Score]]&gt;0,Player_2[[#This Row],[Opponent Score]]&gt;Player_2[[#This Row],[Score]],K:K=TRUE())=TRUE(),1,0)</f>
        <v>0</v>
      </c>
    </row>
    <row r="390" spans="1:19" x14ac:dyDescent="0.25">
      <c r="A390" t="s">
        <v>70</v>
      </c>
      <c r="B390" t="s">
        <v>58</v>
      </c>
      <c r="C390" t="s">
        <v>561</v>
      </c>
      <c r="D390" t="s">
        <v>17</v>
      </c>
      <c r="E390">
        <v>2</v>
      </c>
      <c r="F390">
        <v>47</v>
      </c>
      <c r="G390">
        <v>1038</v>
      </c>
      <c r="H390" t="s">
        <v>11</v>
      </c>
      <c r="I390" t="s">
        <v>11</v>
      </c>
      <c r="J390" t="b">
        <f>IF(COUNTIFS('Player 1 Rounds'!A:A,Player_2[[#This Row],[Tournament]],'Player 1 Rounds'!C:C,Player_2[[#This Row],[Date]])&gt;0,TRUE(),FALSE())</f>
        <v>0</v>
      </c>
      <c r="K390" t="b">
        <f>IF(COUNTIFS('Player 1 Rounds'!A:A,Player_2[[#This Row],[Tournament]],'Player 1 Rounds'!C:C,Player_2[[#This Row],[Date]],'Player 1 Rounds'!D:D,Player_2[[#This Row],[Division]])&gt;0,TRUE(),FALSE())</f>
        <v>0</v>
      </c>
      <c r="L390" t="str">
        <f>RIGHT(Player_2[[#This Row],[Date]],4)</f>
        <v>2008</v>
      </c>
      <c r="M390" t="str">
        <f>LEFT(Player_2[[#This Row],[Date]],FIND("-",Player_2[[#This Row],[Date]],1)-1)</f>
        <v>6</v>
      </c>
      <c r="N390" t="str">
        <f>MID(Player_2[[#This Row],[Date]],FIND("-",Player_2[[#This Row],[Date]],1)+1,3)</f>
        <v>Jun</v>
      </c>
      <c r="O390" s="5">
        <f>DATEVALUE(Player_2[[#This Row],[Month]]&amp;" "&amp;Player_2[[#This Row],[Day]]&amp;", "&amp;Player_2[[#This Row],[Year]])</f>
        <v>39605</v>
      </c>
      <c r="P390">
        <f>COUNTIFS(A:A,Player_2[[#This Row],[Tournament]],E:E,Player_2[[#This Row],[Round]])</f>
        <v>2</v>
      </c>
      <c r="Q390" t="str">
        <f t="shared" si="6"/>
        <v>2008 Kansas City Wide Open</v>
      </c>
      <c r="R390">
        <f>SUMIFS('Player 1 Rounds'!F:F,'Player 1 Rounds'!Q:Q,Q390,'Player 1 Rounds'!E:E,E390)</f>
        <v>0</v>
      </c>
      <c r="S390">
        <f>IF(AND(Player_2[[#This Row],[Opponent Score]]&gt;0,Player_2[[#This Row],[Opponent Score]]&gt;Player_2[[#This Row],[Score]],K:K=TRUE())=TRUE(),1,0)</f>
        <v>0</v>
      </c>
    </row>
    <row r="391" spans="1:19" x14ac:dyDescent="0.25">
      <c r="A391" t="s">
        <v>91</v>
      </c>
      <c r="B391" t="s">
        <v>13</v>
      </c>
      <c r="C391" t="s">
        <v>159</v>
      </c>
      <c r="D391" t="s">
        <v>17</v>
      </c>
      <c r="E391">
        <v>2</v>
      </c>
      <c r="F391">
        <v>60</v>
      </c>
      <c r="G391">
        <v>1064</v>
      </c>
      <c r="H391" t="s">
        <v>11</v>
      </c>
      <c r="I391" t="s">
        <v>11</v>
      </c>
      <c r="J391" t="b">
        <f>IF(COUNTIFS('Player 1 Rounds'!A:A,Player_2[[#This Row],[Tournament]],'Player 1 Rounds'!C:C,Player_2[[#This Row],[Date]])&gt;0,TRUE(),FALSE())</f>
        <v>1</v>
      </c>
      <c r="K391" t="b">
        <f>IF(COUNTIFS('Player 1 Rounds'!A:A,Player_2[[#This Row],[Tournament]],'Player 1 Rounds'!C:C,Player_2[[#This Row],[Date]],'Player 1 Rounds'!D:D,Player_2[[#This Row],[Division]])&gt;0,TRUE(),FALSE())</f>
        <v>1</v>
      </c>
      <c r="L391" t="str">
        <f>RIGHT(Player_2[[#This Row],[Date]],4)</f>
        <v>2010</v>
      </c>
      <c r="M391" t="str">
        <f>LEFT(Player_2[[#This Row],[Date]],FIND("-",Player_2[[#This Row],[Date]],1)-1)</f>
        <v>6</v>
      </c>
      <c r="N391" t="str">
        <f>MID(Player_2[[#This Row],[Date]],FIND("-",Player_2[[#This Row],[Date]],1)+1,3)</f>
        <v>Oct</v>
      </c>
      <c r="O391" s="5">
        <f>DATEVALUE(Player_2[[#This Row],[Month]]&amp;" "&amp;Player_2[[#This Row],[Day]]&amp;", "&amp;Player_2[[#This Row],[Year]])</f>
        <v>40457</v>
      </c>
      <c r="P391">
        <f>COUNTIFS(A:A,Player_2[[#This Row],[Tournament]],E:E,Player_2[[#This Row],[Round]])</f>
        <v>6</v>
      </c>
      <c r="Q391" t="str">
        <f t="shared" si="6"/>
        <v>2010 United States Disc Golf Championship</v>
      </c>
      <c r="R391">
        <f>SUMIFS('Player 1 Rounds'!F:F,'Player 1 Rounds'!Q:Q,Q391,'Player 1 Rounds'!E:E,E391)</f>
        <v>76</v>
      </c>
      <c r="S391">
        <f>IF(AND(Player_2[[#This Row],[Opponent Score]]&gt;0,Player_2[[#This Row],[Opponent Score]]&gt;Player_2[[#This Row],[Score]],K:K=TRUE())=TRUE(),1,0)</f>
        <v>1</v>
      </c>
    </row>
    <row r="392" spans="1:19" x14ac:dyDescent="0.25">
      <c r="A392" t="s">
        <v>351</v>
      </c>
      <c r="B392" t="s">
        <v>14</v>
      </c>
      <c r="C392" t="s">
        <v>352</v>
      </c>
      <c r="D392" t="s">
        <v>17</v>
      </c>
      <c r="E392">
        <v>2</v>
      </c>
      <c r="F392">
        <v>54</v>
      </c>
      <c r="G392">
        <v>1049</v>
      </c>
      <c r="H392" t="s">
        <v>11</v>
      </c>
      <c r="I392" t="s">
        <v>11</v>
      </c>
      <c r="J392" t="b">
        <f>IF(COUNTIFS('Player 1 Rounds'!A:A,Player_2[[#This Row],[Tournament]],'Player 1 Rounds'!C:C,Player_2[[#This Row],[Date]])&gt;0,TRUE(),FALSE())</f>
        <v>0</v>
      </c>
      <c r="K392" t="b">
        <f>IF(COUNTIFS('Player 1 Rounds'!A:A,Player_2[[#This Row],[Tournament]],'Player 1 Rounds'!C:C,Player_2[[#This Row],[Date]],'Player 1 Rounds'!D:D,Player_2[[#This Row],[Division]])&gt;0,TRUE(),FALSE())</f>
        <v>0</v>
      </c>
      <c r="L392" t="str">
        <f>RIGHT(Player_2[[#This Row],[Date]],4)</f>
        <v>2011</v>
      </c>
      <c r="M392" t="str">
        <f>LEFT(Player_2[[#This Row],[Date]],FIND("-",Player_2[[#This Row],[Date]],1)-1)</f>
        <v>19</v>
      </c>
      <c r="N392" t="str">
        <f>MID(Player_2[[#This Row],[Date]],FIND("-",Player_2[[#This Row],[Date]],1)+1,3)</f>
        <v>Feb</v>
      </c>
      <c r="O392" s="5">
        <f>DATEVALUE(Player_2[[#This Row],[Month]]&amp;" "&amp;Player_2[[#This Row],[Day]]&amp;", "&amp;Player_2[[#This Row],[Year]])</f>
        <v>40593</v>
      </c>
      <c r="P392">
        <f>COUNTIFS(A:A,Player_2[[#This Row],[Tournament]],E:E,Player_2[[#This Row],[Round]])</f>
        <v>1</v>
      </c>
      <c r="Q392" t="str">
        <f t="shared" si="6"/>
        <v>2011 33rd Annual Wintertime Open</v>
      </c>
      <c r="R392">
        <f>SUMIFS('Player 1 Rounds'!F:F,'Player 1 Rounds'!Q:Q,Q392,'Player 1 Rounds'!E:E,E392)</f>
        <v>0</v>
      </c>
      <c r="S392">
        <f>IF(AND(Player_2[[#This Row],[Opponent Score]]&gt;0,Player_2[[#This Row],[Opponent Score]]&gt;Player_2[[#This Row],[Score]],K:K=TRUE())=TRUE(),1,0)</f>
        <v>0</v>
      </c>
    </row>
    <row r="393" spans="1:19" x14ac:dyDescent="0.25">
      <c r="A393" t="s">
        <v>76</v>
      </c>
      <c r="B393" t="s">
        <v>9</v>
      </c>
      <c r="C393" t="s">
        <v>511</v>
      </c>
      <c r="D393" t="s">
        <v>17</v>
      </c>
      <c r="E393">
        <v>2</v>
      </c>
      <c r="F393">
        <v>71</v>
      </c>
      <c r="G393">
        <v>1037</v>
      </c>
      <c r="H393" t="s">
        <v>11</v>
      </c>
      <c r="I393" t="s">
        <v>11</v>
      </c>
      <c r="J393" t="b">
        <f>IF(COUNTIFS('Player 1 Rounds'!A:A,Player_2[[#This Row],[Tournament]],'Player 1 Rounds'!C:C,Player_2[[#This Row],[Date]])&gt;0,TRUE(),FALSE())</f>
        <v>1</v>
      </c>
      <c r="K393" t="b">
        <f>IF(COUNTIFS('Player 1 Rounds'!A:A,Player_2[[#This Row],[Tournament]],'Player 1 Rounds'!C:C,Player_2[[#This Row],[Date]],'Player 1 Rounds'!D:D,Player_2[[#This Row],[Division]])&gt;0,TRUE(),FALSE())</f>
        <v>1</v>
      </c>
      <c r="L393" t="str">
        <f>RIGHT(Player_2[[#This Row],[Date]],4)</f>
        <v>2013</v>
      </c>
      <c r="M393" t="str">
        <f>LEFT(Player_2[[#This Row],[Date]],FIND("-",Player_2[[#This Row],[Date]],1)-1)</f>
        <v>8</v>
      </c>
      <c r="N393" t="str">
        <f>MID(Player_2[[#This Row],[Date]],FIND("-",Player_2[[#This Row],[Date]],1)+1,3)</f>
        <v>Jun</v>
      </c>
      <c r="O393" s="5">
        <f>DATEVALUE(Player_2[[#This Row],[Month]]&amp;" "&amp;Player_2[[#This Row],[Day]]&amp;", "&amp;Player_2[[#This Row],[Year]])</f>
        <v>41433</v>
      </c>
      <c r="P393">
        <f>COUNTIFS(A:A,Player_2[[#This Row],[Tournament]],E:E,Player_2[[#This Row],[Round]])</f>
        <v>4</v>
      </c>
      <c r="Q393" t="str">
        <f t="shared" si="6"/>
        <v>2013 Brent Hambrick Memorial Open</v>
      </c>
      <c r="R393">
        <f>SUMIFS('Player 1 Rounds'!F:F,'Player 1 Rounds'!Q:Q,Q393,'Player 1 Rounds'!E:E,E393)</f>
        <v>73</v>
      </c>
      <c r="S393">
        <f>IF(AND(Player_2[[#This Row],[Opponent Score]]&gt;0,Player_2[[#This Row],[Opponent Score]]&gt;Player_2[[#This Row],[Score]],K:K=TRUE())=TRUE(),1,0)</f>
        <v>1</v>
      </c>
    </row>
    <row r="394" spans="1:19" x14ac:dyDescent="0.25">
      <c r="A394" t="s">
        <v>405</v>
      </c>
      <c r="B394" t="s">
        <v>9</v>
      </c>
      <c r="C394" t="s">
        <v>406</v>
      </c>
      <c r="D394" t="s">
        <v>17</v>
      </c>
      <c r="E394">
        <v>2</v>
      </c>
      <c r="F394">
        <v>68</v>
      </c>
      <c r="G394">
        <v>1010</v>
      </c>
      <c r="H394" t="s">
        <v>11</v>
      </c>
      <c r="I394" t="s">
        <v>11</v>
      </c>
      <c r="J394" t="b">
        <f>IF(COUNTIFS('Player 1 Rounds'!A:A,Player_2[[#This Row],[Tournament]],'Player 1 Rounds'!C:C,Player_2[[#This Row],[Date]])&gt;0,TRUE(),FALSE())</f>
        <v>0</v>
      </c>
      <c r="K394" t="b">
        <f>IF(COUNTIFS('Player 1 Rounds'!A:A,Player_2[[#This Row],[Tournament]],'Player 1 Rounds'!C:C,Player_2[[#This Row],[Date]],'Player 1 Rounds'!D:D,Player_2[[#This Row],[Division]])&gt;0,TRUE(),FALSE())</f>
        <v>0</v>
      </c>
      <c r="L394" t="str">
        <f>RIGHT(Player_2[[#This Row],[Date]],4)</f>
        <v>2013</v>
      </c>
      <c r="M394" t="str">
        <f>LEFT(Player_2[[#This Row],[Date]],FIND("-",Player_2[[#This Row],[Date]],1)-1)</f>
        <v>17</v>
      </c>
      <c r="N394" t="str">
        <f>MID(Player_2[[#This Row],[Date]],FIND("-",Player_2[[#This Row],[Date]],1)+1,3)</f>
        <v>Aug</v>
      </c>
      <c r="O394" s="5">
        <f>DATEVALUE(Player_2[[#This Row],[Month]]&amp;" "&amp;Player_2[[#This Row],[Day]]&amp;", "&amp;Player_2[[#This Row],[Year]])</f>
        <v>41503</v>
      </c>
      <c r="P394">
        <f>COUNTIFS(A:A,Player_2[[#This Row],[Tournament]],E:E,Player_2[[#This Row],[Round]])</f>
        <v>1</v>
      </c>
      <c r="Q394" t="str">
        <f t="shared" si="6"/>
        <v>2013 Greater Hartford Disc Golf Open Sponsored by Olde Burnside Brewing Company</v>
      </c>
      <c r="R394">
        <f>SUMIFS('Player 1 Rounds'!F:F,'Player 1 Rounds'!Q:Q,Q394,'Player 1 Rounds'!E:E,E394)</f>
        <v>0</v>
      </c>
      <c r="S394">
        <f>IF(AND(Player_2[[#This Row],[Opponent Score]]&gt;0,Player_2[[#This Row],[Opponent Score]]&gt;Player_2[[#This Row],[Score]],K:K=TRUE())=TRUE(),1,0)</f>
        <v>0</v>
      </c>
    </row>
    <row r="395" spans="1:19" x14ac:dyDescent="0.25">
      <c r="A395" t="s">
        <v>507</v>
      </c>
      <c r="B395" t="s">
        <v>508</v>
      </c>
      <c r="C395" t="s">
        <v>83</v>
      </c>
      <c r="D395" t="s">
        <v>17</v>
      </c>
      <c r="E395">
        <v>2</v>
      </c>
      <c r="F395">
        <v>58</v>
      </c>
      <c r="G395">
        <v>990</v>
      </c>
      <c r="H395" t="s">
        <v>11</v>
      </c>
      <c r="I395" t="s">
        <v>11</v>
      </c>
      <c r="J395" t="b">
        <f>IF(COUNTIFS('Player 1 Rounds'!A:A,Player_2[[#This Row],[Tournament]],'Player 1 Rounds'!C:C,Player_2[[#This Row],[Date]])&gt;0,TRUE(),FALSE())</f>
        <v>0</v>
      </c>
      <c r="K395" t="b">
        <f>IF(COUNTIFS('Player 1 Rounds'!A:A,Player_2[[#This Row],[Tournament]],'Player 1 Rounds'!C:C,Player_2[[#This Row],[Date]],'Player 1 Rounds'!D:D,Player_2[[#This Row],[Division]])&gt;0,TRUE(),FALSE())</f>
        <v>0</v>
      </c>
      <c r="L395" t="str">
        <f>RIGHT(Player_2[[#This Row],[Date]],4)</f>
        <v>2013</v>
      </c>
      <c r="M395" t="str">
        <f>LEFT(Player_2[[#This Row],[Date]],FIND("-",Player_2[[#This Row],[Date]],1)-1)</f>
        <v>6</v>
      </c>
      <c r="N395" t="str">
        <f>MID(Player_2[[#This Row],[Date]],FIND("-",Player_2[[#This Row],[Date]],1)+1,3)</f>
        <v>Apr</v>
      </c>
      <c r="O395" s="5">
        <f>DATEVALUE(Player_2[[#This Row],[Month]]&amp;" "&amp;Player_2[[#This Row],[Day]]&amp;", "&amp;Player_2[[#This Row],[Year]])</f>
        <v>41370</v>
      </c>
      <c r="P395">
        <f>COUNTIFS(A:A,Player_2[[#This Row],[Tournament]],E:E,Player_2[[#This Row],[Round]])</f>
        <v>1</v>
      </c>
      <c r="Q395" t="str">
        <f t="shared" si="6"/>
        <v>2013 Inaugural Little River Open</v>
      </c>
      <c r="R395">
        <f>SUMIFS('Player 1 Rounds'!F:F,'Player 1 Rounds'!Q:Q,Q395,'Player 1 Rounds'!E:E,E395)</f>
        <v>0</v>
      </c>
      <c r="S395">
        <f>IF(AND(Player_2[[#This Row],[Opponent Score]]&gt;0,Player_2[[#This Row],[Opponent Score]]&gt;Player_2[[#This Row],[Score]],K:K=TRUE())=TRUE(),1,0)</f>
        <v>0</v>
      </c>
    </row>
    <row r="396" spans="1:19" x14ac:dyDescent="0.25">
      <c r="A396" t="s">
        <v>223</v>
      </c>
      <c r="B396" t="s">
        <v>14</v>
      </c>
      <c r="C396" t="s">
        <v>71</v>
      </c>
      <c r="D396" t="s">
        <v>16</v>
      </c>
      <c r="E396">
        <v>2</v>
      </c>
      <c r="F396">
        <v>58</v>
      </c>
      <c r="G396">
        <v>1005</v>
      </c>
      <c r="H396" t="s">
        <v>11</v>
      </c>
      <c r="I396" t="s">
        <v>11</v>
      </c>
      <c r="J396" t="b">
        <f>IF(COUNTIFS('Player 1 Rounds'!A:A,Player_2[[#This Row],[Tournament]],'Player 1 Rounds'!C:C,Player_2[[#This Row],[Date]])&gt;0,TRUE(),FALSE())</f>
        <v>0</v>
      </c>
      <c r="K396" t="b">
        <f>IF(COUNTIFS('Player 1 Rounds'!A:A,Player_2[[#This Row],[Tournament]],'Player 1 Rounds'!C:C,Player_2[[#This Row],[Date]],'Player 1 Rounds'!D:D,Player_2[[#This Row],[Division]])&gt;0,TRUE(),FALSE())</f>
        <v>0</v>
      </c>
      <c r="L396" t="str">
        <f>RIGHT(Player_2[[#This Row],[Date]],4)</f>
        <v>2007</v>
      </c>
      <c r="M396" t="str">
        <f>LEFT(Player_2[[#This Row],[Date]],FIND("-",Player_2[[#This Row],[Date]],1)-1)</f>
        <v>2</v>
      </c>
      <c r="N396" t="str">
        <f>MID(Player_2[[#This Row],[Date]],FIND("-",Player_2[[#This Row],[Date]],1)+1,3)</f>
        <v>Jun</v>
      </c>
      <c r="O396" s="5">
        <f>DATEVALUE(Player_2[[#This Row],[Month]]&amp;" "&amp;Player_2[[#This Row],[Day]]&amp;", "&amp;Player_2[[#This Row],[Year]])</f>
        <v>39235</v>
      </c>
      <c r="P396">
        <f>COUNTIFS(A:A,Player_2[[#This Row],[Tournament]],E:E,Player_2[[#This Row],[Round]])</f>
        <v>3</v>
      </c>
      <c r="Q396" t="str">
        <f t="shared" si="6"/>
        <v>2007 Summertime Open</v>
      </c>
      <c r="R396">
        <f>SUMIFS('Player 1 Rounds'!F:F,'Player 1 Rounds'!Q:Q,Q396,'Player 1 Rounds'!E:E,E396)</f>
        <v>0</v>
      </c>
      <c r="S396">
        <f>IF(AND(Player_2[[#This Row],[Opponent Score]]&gt;0,Player_2[[#This Row],[Opponent Score]]&gt;Player_2[[#This Row],[Score]],K:K=TRUE())=TRUE(),1,0)</f>
        <v>0</v>
      </c>
    </row>
    <row r="397" spans="1:19" x14ac:dyDescent="0.25">
      <c r="A397" t="s">
        <v>514</v>
      </c>
      <c r="B397" t="s">
        <v>13</v>
      </c>
      <c r="C397" t="s">
        <v>515</v>
      </c>
      <c r="D397" t="s">
        <v>17</v>
      </c>
      <c r="E397">
        <v>2</v>
      </c>
      <c r="F397">
        <v>58</v>
      </c>
      <c r="G397">
        <v>1043</v>
      </c>
      <c r="H397" t="s">
        <v>11</v>
      </c>
      <c r="I397" t="s">
        <v>11</v>
      </c>
      <c r="J397" t="b">
        <f>IF(COUNTIFS('Player 1 Rounds'!A:A,Player_2[[#This Row],[Tournament]],'Player 1 Rounds'!C:C,Player_2[[#This Row],[Date]])&gt;0,TRUE(),FALSE())</f>
        <v>0</v>
      </c>
      <c r="K397" t="b">
        <f>IF(COUNTIFS('Player 1 Rounds'!A:A,Player_2[[#This Row],[Tournament]],'Player 1 Rounds'!C:C,Player_2[[#This Row],[Date]],'Player 1 Rounds'!D:D,Player_2[[#This Row],[Division]])&gt;0,TRUE(),FALSE())</f>
        <v>0</v>
      </c>
      <c r="L397" t="str">
        <f>RIGHT(Player_2[[#This Row],[Date]],4)</f>
        <v>2013</v>
      </c>
      <c r="M397" t="str">
        <f>LEFT(Player_2[[#This Row],[Date]],FIND("-",Player_2[[#This Row],[Date]],1)-1)</f>
        <v>9</v>
      </c>
      <c r="N397" t="str">
        <f>MID(Player_2[[#This Row],[Date]],FIND("-",Player_2[[#This Row],[Date]],1)+1,3)</f>
        <v>May</v>
      </c>
      <c r="O397" s="5">
        <f>DATEVALUE(Player_2[[#This Row],[Month]]&amp;" "&amp;Player_2[[#This Row],[Day]]&amp;", "&amp;Player_2[[#This Row],[Year]])</f>
        <v>41403</v>
      </c>
      <c r="P397">
        <f>COUNTIFS(A:A,Player_2[[#This Row],[Tournament]],E:E,Player_2[[#This Row],[Round]])</f>
        <v>1</v>
      </c>
      <c r="Q397" t="str">
        <f t="shared" si="6"/>
        <v>2013 Latitude 64 Copenhagen Open - The Major</v>
      </c>
      <c r="R397">
        <f>SUMIFS('Player 1 Rounds'!F:F,'Player 1 Rounds'!Q:Q,Q397,'Player 1 Rounds'!E:E,E397)</f>
        <v>0</v>
      </c>
      <c r="S397">
        <f>IF(AND(Player_2[[#This Row],[Opponent Score]]&gt;0,Player_2[[#This Row],[Opponent Score]]&gt;Player_2[[#This Row],[Score]],K:K=TRUE())=TRUE(),1,0)</f>
        <v>0</v>
      </c>
    </row>
    <row r="398" spans="1:19" x14ac:dyDescent="0.25">
      <c r="A398" t="s">
        <v>295</v>
      </c>
      <c r="B398" t="s">
        <v>12</v>
      </c>
      <c r="C398" t="s">
        <v>296</v>
      </c>
      <c r="D398" t="s">
        <v>17</v>
      </c>
      <c r="E398">
        <v>2</v>
      </c>
      <c r="F398">
        <v>47</v>
      </c>
      <c r="G398">
        <v>1043</v>
      </c>
      <c r="H398" t="s">
        <v>11</v>
      </c>
      <c r="I398" t="s">
        <v>11</v>
      </c>
      <c r="J398" t="b">
        <f>IF(COUNTIFS('Player 1 Rounds'!A:A,Player_2[[#This Row],[Tournament]],'Player 1 Rounds'!C:C,Player_2[[#This Row],[Date]])&gt;0,TRUE(),FALSE())</f>
        <v>0</v>
      </c>
      <c r="K398" t="b">
        <f>IF(COUNTIFS('Player 1 Rounds'!A:A,Player_2[[#This Row],[Tournament]],'Player 1 Rounds'!C:C,Player_2[[#This Row],[Date]],'Player 1 Rounds'!D:D,Player_2[[#This Row],[Division]])&gt;0,TRUE(),FALSE())</f>
        <v>0</v>
      </c>
      <c r="L398" t="str">
        <f>RIGHT(Player_2[[#This Row],[Date]],4)</f>
        <v>2011</v>
      </c>
      <c r="M398" t="str">
        <f>LEFT(Player_2[[#This Row],[Date]],FIND("-",Player_2[[#This Row],[Date]],1)-1)</f>
        <v>29</v>
      </c>
      <c r="N398" t="str">
        <f>MID(Player_2[[#This Row],[Date]],FIND("-",Player_2[[#This Row],[Date]],1)+1,3)</f>
        <v>Jan</v>
      </c>
      <c r="O398" s="5">
        <f>DATEVALUE(Player_2[[#This Row],[Month]]&amp;" "&amp;Player_2[[#This Row],[Day]]&amp;", "&amp;Player_2[[#This Row],[Year]])</f>
        <v>40572</v>
      </c>
      <c r="P398">
        <f>COUNTIFS(A:A,Player_2[[#This Row],[Tournament]],E:E,Player_2[[#This Row],[Round]])</f>
        <v>1</v>
      </c>
      <c r="Q398" t="str">
        <f t="shared" si="6"/>
        <v>2011 15th Annual Fountain Hills Thrills</v>
      </c>
      <c r="R398">
        <f>SUMIFS('Player 1 Rounds'!F:F,'Player 1 Rounds'!Q:Q,Q398,'Player 1 Rounds'!E:E,E398)</f>
        <v>0</v>
      </c>
      <c r="S398">
        <f>IF(AND(Player_2[[#This Row],[Opponent Score]]&gt;0,Player_2[[#This Row],[Opponent Score]]&gt;Player_2[[#This Row],[Score]],K:K=TRUE())=TRUE(),1,0)</f>
        <v>0</v>
      </c>
    </row>
    <row r="399" spans="1:19" x14ac:dyDescent="0.25">
      <c r="A399" t="s">
        <v>301</v>
      </c>
      <c r="B399" t="s">
        <v>14</v>
      </c>
      <c r="C399" t="s">
        <v>302</v>
      </c>
      <c r="D399" t="s">
        <v>17</v>
      </c>
      <c r="E399">
        <v>2</v>
      </c>
      <c r="F399">
        <v>68</v>
      </c>
      <c r="G399">
        <v>1018</v>
      </c>
      <c r="H399" t="s">
        <v>11</v>
      </c>
      <c r="I399" t="s">
        <v>11</v>
      </c>
      <c r="J399" t="b">
        <f>IF(COUNTIFS('Player 1 Rounds'!A:A,Player_2[[#This Row],[Tournament]],'Player 1 Rounds'!C:C,Player_2[[#This Row],[Date]])&gt;0,TRUE(),FALSE())</f>
        <v>0</v>
      </c>
      <c r="K399" t="b">
        <f>IF(COUNTIFS('Player 1 Rounds'!A:A,Player_2[[#This Row],[Tournament]],'Player 1 Rounds'!C:C,Player_2[[#This Row],[Date]],'Player 1 Rounds'!D:D,Player_2[[#This Row],[Division]])&gt;0,TRUE(),FALSE())</f>
        <v>0</v>
      </c>
      <c r="L399" t="str">
        <f>RIGHT(Player_2[[#This Row],[Date]],4)</f>
        <v>2010</v>
      </c>
      <c r="M399" t="str">
        <f>LEFT(Player_2[[#This Row],[Date]],FIND("-",Player_2[[#This Row],[Date]],1)-1)</f>
        <v>29</v>
      </c>
      <c r="N399" t="str">
        <f>MID(Player_2[[#This Row],[Date]],FIND("-",Player_2[[#This Row],[Date]],1)+1,3)</f>
        <v>Oct</v>
      </c>
      <c r="O399" s="5">
        <f>DATEVALUE(Player_2[[#This Row],[Month]]&amp;" "&amp;Player_2[[#This Row],[Day]]&amp;", "&amp;Player_2[[#This Row],[Year]])</f>
        <v>40480</v>
      </c>
      <c r="P399">
        <f>COUNTIFS(A:A,Player_2[[#This Row],[Tournament]],E:E,Player_2[[#This Row],[Round]])</f>
        <v>1</v>
      </c>
      <c r="Q399" t="str">
        <f t="shared" si="6"/>
        <v>2010 Halloween Classic Presented by DiscGolfValues.com</v>
      </c>
      <c r="R399">
        <f>SUMIFS('Player 1 Rounds'!F:F,'Player 1 Rounds'!Q:Q,Q399,'Player 1 Rounds'!E:E,E399)</f>
        <v>0</v>
      </c>
      <c r="S399">
        <f>IF(AND(Player_2[[#This Row],[Opponent Score]]&gt;0,Player_2[[#This Row],[Opponent Score]]&gt;Player_2[[#This Row],[Score]],K:K=TRUE())=TRUE(),1,0)</f>
        <v>0</v>
      </c>
    </row>
    <row r="400" spans="1:19" x14ac:dyDescent="0.25">
      <c r="A400" t="s">
        <v>79</v>
      </c>
      <c r="B400" t="s">
        <v>58</v>
      </c>
      <c r="C400" t="s">
        <v>80</v>
      </c>
      <c r="D400" t="s">
        <v>17</v>
      </c>
      <c r="E400">
        <v>2</v>
      </c>
      <c r="F400">
        <v>68</v>
      </c>
      <c r="G400">
        <v>1037</v>
      </c>
      <c r="H400" t="s">
        <v>11</v>
      </c>
      <c r="I400" t="s">
        <v>11</v>
      </c>
      <c r="J400" t="b">
        <f>IF(COUNTIFS('Player 1 Rounds'!A:A,Player_2[[#This Row],[Tournament]],'Player 1 Rounds'!C:C,Player_2[[#This Row],[Date]])&gt;0,TRUE(),FALSE())</f>
        <v>1</v>
      </c>
      <c r="K400" t="b">
        <f>IF(COUNTIFS('Player 1 Rounds'!A:A,Player_2[[#This Row],[Tournament]],'Player 1 Rounds'!C:C,Player_2[[#This Row],[Date]],'Player 1 Rounds'!D:D,Player_2[[#This Row],[Division]])&gt;0,TRUE(),FALSE())</f>
        <v>1</v>
      </c>
      <c r="L400" t="str">
        <f>RIGHT(Player_2[[#This Row],[Date]],4)</f>
        <v>2013</v>
      </c>
      <c r="M400" t="str">
        <f>LEFT(Player_2[[#This Row],[Date]],FIND("-",Player_2[[#This Row],[Date]],1)-1)</f>
        <v>26</v>
      </c>
      <c r="N400" t="str">
        <f>MID(Player_2[[#This Row],[Date]],FIND("-",Player_2[[#This Row],[Date]],1)+1,3)</f>
        <v>Apr</v>
      </c>
      <c r="O400" s="5">
        <f>DATEVALUE(Player_2[[#This Row],[Month]]&amp;" "&amp;Player_2[[#This Row],[Day]]&amp;", "&amp;Player_2[[#This Row],[Year]])</f>
        <v>41390</v>
      </c>
      <c r="P400">
        <f>COUNTIFS(A:A,Player_2[[#This Row],[Tournament]],E:E,Player_2[[#This Row],[Round]])</f>
        <v>1</v>
      </c>
      <c r="Q400" t="str">
        <f t="shared" si="6"/>
        <v>2013 28th Annual "Steady" Ed Memorial Masters Cup - presented by DGA</v>
      </c>
      <c r="R400">
        <f>SUMIFS('Player 1 Rounds'!F:F,'Player 1 Rounds'!Q:Q,Q400,'Player 1 Rounds'!E:E,E400)</f>
        <v>68</v>
      </c>
      <c r="S400">
        <f>IF(AND(Player_2[[#This Row],[Opponent Score]]&gt;0,Player_2[[#This Row],[Opponent Score]]&gt;Player_2[[#This Row],[Score]],K:K=TRUE())=TRUE(),1,0)</f>
        <v>0</v>
      </c>
    </row>
    <row r="401" spans="1:19" x14ac:dyDescent="0.25">
      <c r="A401" t="s">
        <v>191</v>
      </c>
      <c r="B401" t="s">
        <v>58</v>
      </c>
      <c r="C401" t="s">
        <v>510</v>
      </c>
      <c r="D401" t="s">
        <v>17</v>
      </c>
      <c r="E401">
        <v>2</v>
      </c>
      <c r="F401">
        <v>55</v>
      </c>
      <c r="G401">
        <v>1035</v>
      </c>
      <c r="H401" t="s">
        <v>11</v>
      </c>
      <c r="I401" t="s">
        <v>11</v>
      </c>
      <c r="J401" t="b">
        <f>IF(COUNTIFS('Player 1 Rounds'!A:A,Player_2[[#This Row],[Tournament]],'Player 1 Rounds'!C:C,Player_2[[#This Row],[Date]])&gt;0,TRUE(),FALSE())</f>
        <v>1</v>
      </c>
      <c r="K401" t="b">
        <f>IF(COUNTIFS('Player 1 Rounds'!A:A,Player_2[[#This Row],[Tournament]],'Player 1 Rounds'!C:C,Player_2[[#This Row],[Date]],'Player 1 Rounds'!D:D,Player_2[[#This Row],[Division]])&gt;0,TRUE(),FALSE())</f>
        <v>1</v>
      </c>
      <c r="L401" t="str">
        <f>RIGHT(Player_2[[#This Row],[Date]],4)</f>
        <v>2013</v>
      </c>
      <c r="M401" t="str">
        <f>LEFT(Player_2[[#This Row],[Date]],FIND("-",Player_2[[#This Row],[Date]],1)-1)</f>
        <v>31</v>
      </c>
      <c r="N401" t="str">
        <f>MID(Player_2[[#This Row],[Date]],FIND("-",Player_2[[#This Row],[Date]],1)+1,3)</f>
        <v>May</v>
      </c>
      <c r="O401" s="5">
        <f>DATEVALUE(Player_2[[#This Row],[Month]]&amp;" "&amp;Player_2[[#This Row],[Day]]&amp;", "&amp;Player_2[[#This Row],[Year]])</f>
        <v>41425</v>
      </c>
      <c r="P401">
        <f>COUNTIFS(A:A,Player_2[[#This Row],[Tournament]],E:E,Player_2[[#This Row],[Round]])</f>
        <v>1</v>
      </c>
      <c r="Q401" t="str">
        <f t="shared" si="6"/>
        <v>2013 Discraft Great Lakes Open</v>
      </c>
      <c r="R401">
        <f>SUMIFS('Player 1 Rounds'!F:F,'Player 1 Rounds'!Q:Q,Q401,'Player 1 Rounds'!E:E,E401)</f>
        <v>50</v>
      </c>
      <c r="S401">
        <f>IF(AND(Player_2[[#This Row],[Opponent Score]]&gt;0,Player_2[[#This Row],[Opponent Score]]&gt;Player_2[[#This Row],[Score]],K:K=TRUE())=TRUE(),1,0)</f>
        <v>0</v>
      </c>
    </row>
    <row r="402" spans="1:19" x14ac:dyDescent="0.25">
      <c r="A402" t="s">
        <v>512</v>
      </c>
      <c r="B402" t="s">
        <v>9</v>
      </c>
      <c r="C402" t="s">
        <v>513</v>
      </c>
      <c r="D402" t="s">
        <v>17</v>
      </c>
      <c r="E402">
        <v>2</v>
      </c>
      <c r="F402">
        <v>53</v>
      </c>
      <c r="G402">
        <v>1049</v>
      </c>
      <c r="H402" t="s">
        <v>11</v>
      </c>
      <c r="I402" t="s">
        <v>11</v>
      </c>
      <c r="J402" t="b">
        <f>IF(COUNTIFS('Player 1 Rounds'!A:A,Player_2[[#This Row],[Tournament]],'Player 1 Rounds'!C:C,Player_2[[#This Row],[Date]])&gt;0,TRUE(),FALSE())</f>
        <v>0</v>
      </c>
      <c r="K402" t="b">
        <f>IF(COUNTIFS('Player 1 Rounds'!A:A,Player_2[[#This Row],[Tournament]],'Player 1 Rounds'!C:C,Player_2[[#This Row],[Date]],'Player 1 Rounds'!D:D,Player_2[[#This Row],[Division]])&gt;0,TRUE(),FALSE())</f>
        <v>0</v>
      </c>
      <c r="L402" t="str">
        <f>RIGHT(Player_2[[#This Row],[Date]],4)</f>
        <v>2013</v>
      </c>
      <c r="M402" t="str">
        <f>LEFT(Player_2[[#This Row],[Date]],FIND("-",Player_2[[#This Row],[Date]],1)-1)</f>
        <v>25</v>
      </c>
      <c r="N402" t="str">
        <f>MID(Player_2[[#This Row],[Date]],FIND("-",Player_2[[#This Row],[Date]],1)+1,3)</f>
        <v>May</v>
      </c>
      <c r="O402" s="5">
        <f>DATEVALUE(Player_2[[#This Row],[Month]]&amp;" "&amp;Player_2[[#This Row],[Day]]&amp;", "&amp;Player_2[[#This Row],[Year]])</f>
        <v>41419</v>
      </c>
      <c r="P402">
        <f>COUNTIFS(A:A,Player_2[[#This Row],[Tournament]],E:E,Player_2[[#This Row],[Round]])</f>
        <v>1</v>
      </c>
      <c r="Q402" t="str">
        <f t="shared" si="6"/>
        <v>2013 Des Moines Challenge presented by G&amp;L Clothing</v>
      </c>
      <c r="R402">
        <f>SUMIFS('Player 1 Rounds'!F:F,'Player 1 Rounds'!Q:Q,Q402,'Player 1 Rounds'!E:E,E402)</f>
        <v>0</v>
      </c>
      <c r="S402">
        <f>IF(AND(Player_2[[#This Row],[Opponent Score]]&gt;0,Player_2[[#This Row],[Opponent Score]]&gt;Player_2[[#This Row],[Score]],K:K=TRUE())=TRUE(),1,0)</f>
        <v>0</v>
      </c>
    </row>
    <row r="403" spans="1:19" x14ac:dyDescent="0.25">
      <c r="A403" t="s">
        <v>186</v>
      </c>
      <c r="B403" t="s">
        <v>14</v>
      </c>
      <c r="C403" t="s">
        <v>187</v>
      </c>
      <c r="D403" t="s">
        <v>17</v>
      </c>
      <c r="E403">
        <v>2</v>
      </c>
      <c r="F403">
        <v>52</v>
      </c>
      <c r="G403">
        <v>1048</v>
      </c>
      <c r="H403" t="s">
        <v>11</v>
      </c>
      <c r="I403" t="s">
        <v>11</v>
      </c>
      <c r="J403" t="b">
        <f>IF(COUNTIFS('Player 1 Rounds'!A:A,Player_2[[#This Row],[Tournament]],'Player 1 Rounds'!C:C,Player_2[[#This Row],[Date]])&gt;0,TRUE(),FALSE())</f>
        <v>0</v>
      </c>
      <c r="K403" t="b">
        <f>IF(COUNTIFS('Player 1 Rounds'!A:A,Player_2[[#This Row],[Tournament]],'Player 1 Rounds'!C:C,Player_2[[#This Row],[Date]],'Player 1 Rounds'!D:D,Player_2[[#This Row],[Division]])&gt;0,TRUE(),FALSE())</f>
        <v>0</v>
      </c>
      <c r="L403" t="str">
        <f>RIGHT(Player_2[[#This Row],[Date]],4)</f>
        <v>2010</v>
      </c>
      <c r="M403" t="str">
        <f>LEFT(Player_2[[#This Row],[Date]],FIND("-",Player_2[[#This Row],[Date]],1)-1)</f>
        <v>13</v>
      </c>
      <c r="N403" t="str">
        <f>MID(Player_2[[#This Row],[Date]],FIND("-",Player_2[[#This Row],[Date]],1)+1,3)</f>
        <v>Nov</v>
      </c>
      <c r="O403" s="5">
        <f>DATEVALUE(Player_2[[#This Row],[Month]]&amp;" "&amp;Player_2[[#This Row],[Day]]&amp;", "&amp;Player_2[[#This Row],[Year]])</f>
        <v>40495</v>
      </c>
      <c r="P403">
        <f>COUNTIFS(A:A,Player_2[[#This Row],[Tournament]],E:E,Player_2[[#This Row],[Round]])</f>
        <v>1</v>
      </c>
      <c r="Q403" t="str">
        <f t="shared" si="6"/>
        <v>2010 Moccasin Lake Open Pro</v>
      </c>
      <c r="R403">
        <f>SUMIFS('Player 1 Rounds'!F:F,'Player 1 Rounds'!Q:Q,Q403,'Player 1 Rounds'!E:E,E403)</f>
        <v>0</v>
      </c>
      <c r="S403">
        <f>IF(AND(Player_2[[#This Row],[Opponent Score]]&gt;0,Player_2[[#This Row],[Opponent Score]]&gt;Player_2[[#This Row],[Score]],K:K=TRUE())=TRUE(),1,0)</f>
        <v>0</v>
      </c>
    </row>
    <row r="404" spans="1:19" x14ac:dyDescent="0.25">
      <c r="A404" t="s">
        <v>668</v>
      </c>
      <c r="B404" t="s">
        <v>12</v>
      </c>
      <c r="C404" t="s">
        <v>669</v>
      </c>
      <c r="D404" t="s">
        <v>16</v>
      </c>
      <c r="E404">
        <v>2</v>
      </c>
      <c r="F404">
        <v>50</v>
      </c>
      <c r="G404">
        <v>1014</v>
      </c>
      <c r="H404" t="s">
        <v>11</v>
      </c>
      <c r="I404" t="s">
        <v>11</v>
      </c>
      <c r="J404" t="b">
        <f>IF(COUNTIFS('Player 1 Rounds'!A:A,Player_2[[#This Row],[Tournament]],'Player 1 Rounds'!C:C,Player_2[[#This Row],[Date]])&gt;0,TRUE(),FALSE())</f>
        <v>0</v>
      </c>
      <c r="K404" t="b">
        <f>IF(COUNTIFS('Player 1 Rounds'!A:A,Player_2[[#This Row],[Tournament]],'Player 1 Rounds'!C:C,Player_2[[#This Row],[Date]],'Player 1 Rounds'!D:D,Player_2[[#This Row],[Division]])&gt;0,TRUE(),FALSE())</f>
        <v>0</v>
      </c>
      <c r="L404" t="str">
        <f>RIGHT(Player_2[[#This Row],[Date]],4)</f>
        <v>2007</v>
      </c>
      <c r="M404" t="str">
        <f>LEFT(Player_2[[#This Row],[Date]],FIND("-",Player_2[[#This Row],[Date]],1)-1)</f>
        <v>9</v>
      </c>
      <c r="N404" t="str">
        <f>MID(Player_2[[#This Row],[Date]],FIND("-",Player_2[[#This Row],[Date]],1)+1,3)</f>
        <v>Jun</v>
      </c>
      <c r="O404" s="5">
        <f>DATEVALUE(Player_2[[#This Row],[Month]]&amp;" "&amp;Player_2[[#This Row],[Day]]&amp;", "&amp;Player_2[[#This Row],[Year]])</f>
        <v>39242</v>
      </c>
      <c r="P404">
        <f>COUNTIFS(A:A,Player_2[[#This Row],[Tournament]],E:E,Player_2[[#This Row],[Round]])</f>
        <v>1</v>
      </c>
      <c r="Q404" t="str">
        <f t="shared" si="6"/>
        <v>2007 Fling XI</v>
      </c>
      <c r="R404">
        <f>SUMIFS('Player 1 Rounds'!F:F,'Player 1 Rounds'!Q:Q,Q404,'Player 1 Rounds'!E:E,E404)</f>
        <v>0</v>
      </c>
      <c r="S404">
        <f>IF(AND(Player_2[[#This Row],[Opponent Score]]&gt;0,Player_2[[#This Row],[Opponent Score]]&gt;Player_2[[#This Row],[Score]],K:K=TRUE())=TRUE(),1,0)</f>
        <v>0</v>
      </c>
    </row>
    <row r="405" spans="1:19" x14ac:dyDescent="0.25">
      <c r="A405" t="s">
        <v>661</v>
      </c>
      <c r="B405" t="s">
        <v>14</v>
      </c>
      <c r="C405" t="s">
        <v>662</v>
      </c>
      <c r="D405" t="s">
        <v>17</v>
      </c>
      <c r="E405">
        <v>2</v>
      </c>
      <c r="F405">
        <v>64</v>
      </c>
      <c r="G405">
        <v>1045</v>
      </c>
      <c r="H405" t="s">
        <v>11</v>
      </c>
      <c r="I405" t="s">
        <v>11</v>
      </c>
      <c r="J405" t="b">
        <f>IF(COUNTIFS('Player 1 Rounds'!A:A,Player_2[[#This Row],[Tournament]],'Player 1 Rounds'!C:C,Player_2[[#This Row],[Date]])&gt;0,TRUE(),FALSE())</f>
        <v>0</v>
      </c>
      <c r="K405" t="b">
        <f>IF(COUNTIFS('Player 1 Rounds'!A:A,Player_2[[#This Row],[Tournament]],'Player 1 Rounds'!C:C,Player_2[[#This Row],[Date]],'Player 1 Rounds'!D:D,Player_2[[#This Row],[Division]])&gt;0,TRUE(),FALSE())</f>
        <v>0</v>
      </c>
      <c r="L405" t="str">
        <f>RIGHT(Player_2[[#This Row],[Date]],4)</f>
        <v>2007</v>
      </c>
      <c r="M405" t="str">
        <f>LEFT(Player_2[[#This Row],[Date]],FIND("-",Player_2[[#This Row],[Date]],1)-1)</f>
        <v>25</v>
      </c>
      <c r="N405" t="str">
        <f>MID(Player_2[[#This Row],[Date]],FIND("-",Player_2[[#This Row],[Date]],1)+1,3)</f>
        <v>Aug</v>
      </c>
      <c r="O405" s="5">
        <f>DATEVALUE(Player_2[[#This Row],[Month]]&amp;" "&amp;Player_2[[#This Row],[Day]]&amp;", "&amp;Player_2[[#This Row],[Year]])</f>
        <v>39319</v>
      </c>
      <c r="P405">
        <f>COUNTIFS(A:A,Player_2[[#This Row],[Tournament]],E:E,Player_2[[#This Row],[Round]])</f>
        <v>1</v>
      </c>
      <c r="Q405" t="str">
        <f t="shared" si="6"/>
        <v>2007 Sunrise Show Down</v>
      </c>
      <c r="R405">
        <f>SUMIFS('Player 1 Rounds'!F:F,'Player 1 Rounds'!Q:Q,Q405,'Player 1 Rounds'!E:E,E405)</f>
        <v>0</v>
      </c>
      <c r="S405">
        <f>IF(AND(Player_2[[#This Row],[Opponent Score]]&gt;0,Player_2[[#This Row],[Opponent Score]]&gt;Player_2[[#This Row],[Score]],K:K=TRUE())=TRUE(),1,0)</f>
        <v>0</v>
      </c>
    </row>
    <row r="406" spans="1:19" x14ac:dyDescent="0.25">
      <c r="A406" t="s">
        <v>518</v>
      </c>
      <c r="B406" t="s">
        <v>12</v>
      </c>
      <c r="C406" t="s">
        <v>519</v>
      </c>
      <c r="D406" t="s">
        <v>17</v>
      </c>
      <c r="E406">
        <v>2</v>
      </c>
      <c r="F406">
        <v>46</v>
      </c>
      <c r="G406">
        <v>1059</v>
      </c>
      <c r="H406" t="s">
        <v>11</v>
      </c>
      <c r="I406" t="s">
        <v>11</v>
      </c>
      <c r="J406" t="b">
        <f>IF(COUNTIFS('Player 1 Rounds'!A:A,Player_2[[#This Row],[Tournament]],'Player 1 Rounds'!C:C,Player_2[[#This Row],[Date]])&gt;0,TRUE(),FALSE())</f>
        <v>0</v>
      </c>
      <c r="K406" t="b">
        <f>IF(COUNTIFS('Player 1 Rounds'!A:A,Player_2[[#This Row],[Tournament]],'Player 1 Rounds'!C:C,Player_2[[#This Row],[Date]],'Player 1 Rounds'!D:D,Player_2[[#This Row],[Division]])&gt;0,TRUE(),FALSE())</f>
        <v>0</v>
      </c>
      <c r="L406" t="str">
        <f>RIGHT(Player_2[[#This Row],[Date]],4)</f>
        <v>2013</v>
      </c>
      <c r="M406" t="str">
        <f>LEFT(Player_2[[#This Row],[Date]],FIND("-",Player_2[[#This Row],[Date]],1)-1)</f>
        <v>18</v>
      </c>
      <c r="N406" t="str">
        <f>MID(Player_2[[#This Row],[Date]],FIND("-",Player_2[[#This Row],[Date]],1)+1,3)</f>
        <v>May</v>
      </c>
      <c r="O406" s="5">
        <f>DATEVALUE(Player_2[[#This Row],[Month]]&amp;" "&amp;Player_2[[#This Row],[Day]]&amp;", "&amp;Player_2[[#This Row],[Year]])</f>
        <v>41412</v>
      </c>
      <c r="P406">
        <f>COUNTIFS(A:A,Player_2[[#This Row],[Tournament]],E:E,Player_2[[#This Row],[Round]])</f>
        <v>1</v>
      </c>
      <c r="Q406" t="str">
        <f t="shared" si="6"/>
        <v>Legion of Doom 2013</v>
      </c>
      <c r="R406">
        <f>SUMIFS('Player 1 Rounds'!F:F,'Player 1 Rounds'!Q:Q,Q406,'Player 1 Rounds'!E:E,E406)</f>
        <v>0</v>
      </c>
      <c r="S406">
        <f>IF(AND(Player_2[[#This Row],[Opponent Score]]&gt;0,Player_2[[#This Row],[Opponent Score]]&gt;Player_2[[#This Row],[Score]],K:K=TRUE())=TRUE(),1,0)</f>
        <v>0</v>
      </c>
    </row>
    <row r="407" spans="1:19" x14ac:dyDescent="0.25">
      <c r="A407" t="s">
        <v>693</v>
      </c>
      <c r="B407" t="s">
        <v>14</v>
      </c>
      <c r="C407" t="s">
        <v>694</v>
      </c>
      <c r="D407" t="s">
        <v>16</v>
      </c>
      <c r="E407">
        <v>2</v>
      </c>
      <c r="F407">
        <v>46</v>
      </c>
      <c r="G407">
        <v>1010</v>
      </c>
      <c r="H407" t="s">
        <v>11</v>
      </c>
      <c r="I407" t="s">
        <v>11</v>
      </c>
      <c r="J407" t="b">
        <f>IF(COUNTIFS('Player 1 Rounds'!A:A,Player_2[[#This Row],[Tournament]],'Player 1 Rounds'!C:C,Player_2[[#This Row],[Date]])&gt;0,TRUE(),FALSE())</f>
        <v>0</v>
      </c>
      <c r="K407" t="b">
        <f>IF(COUNTIFS('Player 1 Rounds'!A:A,Player_2[[#This Row],[Tournament]],'Player 1 Rounds'!C:C,Player_2[[#This Row],[Date]],'Player 1 Rounds'!D:D,Player_2[[#This Row],[Division]])&gt;0,TRUE(),FALSE())</f>
        <v>0</v>
      </c>
      <c r="L407" t="str">
        <f>RIGHT(Player_2[[#This Row],[Date]],4)</f>
        <v>2007</v>
      </c>
      <c r="M407" t="str">
        <f>LEFT(Player_2[[#This Row],[Date]],FIND("-",Player_2[[#This Row],[Date]],1)-1)</f>
        <v>26</v>
      </c>
      <c r="N407" t="str">
        <f>MID(Player_2[[#This Row],[Date]],FIND("-",Player_2[[#This Row],[Date]],1)+1,3)</f>
        <v>May</v>
      </c>
      <c r="O407" s="5">
        <f>DATEVALUE(Player_2[[#This Row],[Month]]&amp;" "&amp;Player_2[[#This Row],[Day]]&amp;", "&amp;Player_2[[#This Row],[Year]])</f>
        <v>39228</v>
      </c>
      <c r="P407">
        <f>COUNTIFS(A:A,Player_2[[#This Row],[Tournament]],E:E,Player_2[[#This Row],[Round]])</f>
        <v>1</v>
      </c>
      <c r="Q407" t="str">
        <f t="shared" si="6"/>
        <v>2007 Spring Fling</v>
      </c>
      <c r="R407">
        <f>SUMIFS('Player 1 Rounds'!F:F,'Player 1 Rounds'!Q:Q,Q407,'Player 1 Rounds'!E:E,E407)</f>
        <v>0</v>
      </c>
      <c r="S407">
        <f>IF(AND(Player_2[[#This Row],[Opponent Score]]&gt;0,Player_2[[#This Row],[Opponent Score]]&gt;Player_2[[#This Row],[Score]],K:K=TRUE())=TRUE(),1,0)</f>
        <v>0</v>
      </c>
    </row>
    <row r="408" spans="1:19" x14ac:dyDescent="0.25">
      <c r="A408" t="s">
        <v>504</v>
      </c>
      <c r="B408" t="s">
        <v>14</v>
      </c>
      <c r="C408" t="s">
        <v>505</v>
      </c>
      <c r="D408" t="s">
        <v>17</v>
      </c>
      <c r="E408">
        <v>2</v>
      </c>
      <c r="F408">
        <v>44</v>
      </c>
      <c r="G408">
        <v>1067</v>
      </c>
      <c r="H408" t="s">
        <v>11</v>
      </c>
      <c r="I408" t="s">
        <v>11</v>
      </c>
      <c r="J408" t="b">
        <f>IF(COUNTIFS('Player 1 Rounds'!A:A,Player_2[[#This Row],[Tournament]],'Player 1 Rounds'!C:C,Player_2[[#This Row],[Date]])&gt;0,TRUE(),FALSE())</f>
        <v>0</v>
      </c>
      <c r="K408" t="b">
        <f>IF(COUNTIFS('Player 1 Rounds'!A:A,Player_2[[#This Row],[Tournament]],'Player 1 Rounds'!C:C,Player_2[[#This Row],[Date]],'Player 1 Rounds'!D:D,Player_2[[#This Row],[Division]])&gt;0,TRUE(),FALSE())</f>
        <v>0</v>
      </c>
      <c r="L408" t="str">
        <f>RIGHT(Player_2[[#This Row],[Date]],4)</f>
        <v>2013</v>
      </c>
      <c r="M408" t="str">
        <f>LEFT(Player_2[[#This Row],[Date]],FIND("-",Player_2[[#This Row],[Date]],1)-1)</f>
        <v>21</v>
      </c>
      <c r="N408" t="str">
        <f>MID(Player_2[[#This Row],[Date]],FIND("-",Player_2[[#This Row],[Date]],1)+1,3)</f>
        <v>Apr</v>
      </c>
      <c r="O408" s="5">
        <f>DATEVALUE(Player_2[[#This Row],[Month]]&amp;" "&amp;Player_2[[#This Row],[Day]]&amp;", "&amp;Player_2[[#This Row],[Year]])</f>
        <v>41385</v>
      </c>
      <c r="P408">
        <f>COUNTIFS(A:A,Player_2[[#This Row],[Tournament]],E:E,Player_2[[#This Row],[Round]])</f>
        <v>1</v>
      </c>
      <c r="Q408" t="str">
        <f t="shared" si="6"/>
        <v>2013 Spring Fling San Diego / Pros</v>
      </c>
      <c r="R408">
        <f>SUMIFS('Player 1 Rounds'!F:F,'Player 1 Rounds'!Q:Q,Q408,'Player 1 Rounds'!E:E,E408)</f>
        <v>0</v>
      </c>
      <c r="S408">
        <f>IF(AND(Player_2[[#This Row],[Opponent Score]]&gt;0,Player_2[[#This Row],[Opponent Score]]&gt;Player_2[[#This Row],[Score]],K:K=TRUE())=TRUE(),1,0)</f>
        <v>0</v>
      </c>
    </row>
    <row r="409" spans="1:19" x14ac:dyDescent="0.25">
      <c r="A409" t="s">
        <v>748</v>
      </c>
      <c r="B409" t="s">
        <v>9</v>
      </c>
      <c r="C409" t="s">
        <v>749</v>
      </c>
      <c r="D409" t="s">
        <v>17</v>
      </c>
      <c r="E409">
        <v>2</v>
      </c>
      <c r="F409">
        <v>47</v>
      </c>
      <c r="G409">
        <v>1038</v>
      </c>
      <c r="H409" t="s">
        <v>11</v>
      </c>
      <c r="I409" t="s">
        <v>11</v>
      </c>
      <c r="J409" t="b">
        <f>IF(COUNTIFS('Player 1 Rounds'!A:A,Player_2[[#This Row],[Tournament]],'Player 1 Rounds'!C:C,Player_2[[#This Row],[Date]])&gt;0,TRUE(),FALSE())</f>
        <v>0</v>
      </c>
      <c r="K409" t="b">
        <f>IF(COUNTIFS('Player 1 Rounds'!A:A,Player_2[[#This Row],[Tournament]],'Player 1 Rounds'!C:C,Player_2[[#This Row],[Date]],'Player 1 Rounds'!D:D,Player_2[[#This Row],[Division]])&gt;0,TRUE(),FALSE())</f>
        <v>0</v>
      </c>
      <c r="L409" t="str">
        <f>RIGHT(Player_2[[#This Row],[Date]],4)</f>
        <v>2009</v>
      </c>
      <c r="M409" t="str">
        <f>LEFT(Player_2[[#This Row],[Date]],FIND("-",Player_2[[#This Row],[Date]],1)-1)</f>
        <v>6</v>
      </c>
      <c r="N409" t="str">
        <f>MID(Player_2[[#This Row],[Date]],FIND("-",Player_2[[#This Row],[Date]],1)+1,3)</f>
        <v>Jun</v>
      </c>
      <c r="O409" s="5">
        <f>DATEVALUE(Player_2[[#This Row],[Month]]&amp;" "&amp;Player_2[[#This Row],[Day]]&amp;", "&amp;Player_2[[#This Row],[Year]])</f>
        <v>39970</v>
      </c>
      <c r="P409">
        <f>COUNTIFS(A:A,Player_2[[#This Row],[Tournament]],E:E,Player_2[[#This Row],[Round]])</f>
        <v>1</v>
      </c>
      <c r="Q409" t="str">
        <f t="shared" si="6"/>
        <v>2009 Aspen Sports Treebash Open</v>
      </c>
      <c r="R409">
        <f>SUMIFS('Player 1 Rounds'!F:F,'Player 1 Rounds'!Q:Q,Q409,'Player 1 Rounds'!E:E,E409)</f>
        <v>0</v>
      </c>
      <c r="S409">
        <f>IF(AND(Player_2[[#This Row],[Opponent Score]]&gt;0,Player_2[[#This Row],[Opponent Score]]&gt;Player_2[[#This Row],[Score]],K:K=TRUE())=TRUE(),1,0)</f>
        <v>0</v>
      </c>
    </row>
    <row r="410" spans="1:19" x14ac:dyDescent="0.25">
      <c r="A410" t="s">
        <v>81</v>
      </c>
      <c r="B410" t="s">
        <v>58</v>
      </c>
      <c r="C410" t="s">
        <v>102</v>
      </c>
      <c r="D410" t="s">
        <v>17</v>
      </c>
      <c r="E410">
        <v>2</v>
      </c>
      <c r="F410">
        <v>56</v>
      </c>
      <c r="G410">
        <v>1026</v>
      </c>
      <c r="H410" t="s">
        <v>11</v>
      </c>
      <c r="I410" t="s">
        <v>11</v>
      </c>
      <c r="J410" t="b">
        <f>IF(COUNTIFS('Player 1 Rounds'!A:A,Player_2[[#This Row],[Tournament]],'Player 1 Rounds'!C:C,Player_2[[#This Row],[Date]])&gt;0,TRUE(),FALSE())</f>
        <v>1</v>
      </c>
      <c r="K410" t="b">
        <f>IF(COUNTIFS('Player 1 Rounds'!A:A,Player_2[[#This Row],[Tournament]],'Player 1 Rounds'!C:C,Player_2[[#This Row],[Date]],'Player 1 Rounds'!D:D,Player_2[[#This Row],[Division]])&gt;0,TRUE(),FALSE())</f>
        <v>1</v>
      </c>
      <c r="L410" t="str">
        <f>RIGHT(Player_2[[#This Row],[Date]],4)</f>
        <v>2013</v>
      </c>
      <c r="M410" t="str">
        <f>LEFT(Player_2[[#This Row],[Date]],FIND("-",Player_2[[#This Row],[Date]],1)-1)</f>
        <v>28</v>
      </c>
      <c r="N410" t="str">
        <f>MID(Player_2[[#This Row],[Date]],FIND("-",Player_2[[#This Row],[Date]],1)+1,3)</f>
        <v>Jun</v>
      </c>
      <c r="O410" s="5">
        <f>DATEVALUE(Player_2[[#This Row],[Month]]&amp;" "&amp;Player_2[[#This Row],[Day]]&amp;", "&amp;Player_2[[#This Row],[Year]])</f>
        <v>41453</v>
      </c>
      <c r="P410">
        <f>COUNTIFS(A:A,Player_2[[#This Row],[Tournament]],E:E,Player_2[[#This Row],[Round]])</f>
        <v>4</v>
      </c>
      <c r="Q410" t="str">
        <f t="shared" si="6"/>
        <v>2013 Beaver State Fling</v>
      </c>
      <c r="R410">
        <f>SUMIFS('Player 1 Rounds'!F:F,'Player 1 Rounds'!Q:Q,Q410,'Player 1 Rounds'!E:E,E410)</f>
        <v>54</v>
      </c>
      <c r="S410">
        <f>IF(AND(Player_2[[#This Row],[Opponent Score]]&gt;0,Player_2[[#This Row],[Opponent Score]]&gt;Player_2[[#This Row],[Score]],K:K=TRUE())=TRUE(),1,0)</f>
        <v>0</v>
      </c>
    </row>
    <row r="411" spans="1:19" x14ac:dyDescent="0.25">
      <c r="A411" t="s">
        <v>671</v>
      </c>
      <c r="B411" t="s">
        <v>12</v>
      </c>
      <c r="C411" t="s">
        <v>672</v>
      </c>
      <c r="D411" t="s">
        <v>17</v>
      </c>
      <c r="E411">
        <v>2</v>
      </c>
      <c r="F411">
        <v>80</v>
      </c>
      <c r="G411">
        <v>993</v>
      </c>
      <c r="H411" t="s">
        <v>11</v>
      </c>
      <c r="I411" t="s">
        <v>11</v>
      </c>
      <c r="J411" t="b">
        <f>IF(COUNTIFS('Player 1 Rounds'!A:A,Player_2[[#This Row],[Tournament]],'Player 1 Rounds'!C:C,Player_2[[#This Row],[Date]])&gt;0,TRUE(),FALSE())</f>
        <v>0</v>
      </c>
      <c r="K411" t="b">
        <f>IF(COUNTIFS('Player 1 Rounds'!A:A,Player_2[[#This Row],[Tournament]],'Player 1 Rounds'!C:C,Player_2[[#This Row],[Date]],'Player 1 Rounds'!D:D,Player_2[[#This Row],[Division]])&gt;0,TRUE(),FALSE())</f>
        <v>0</v>
      </c>
      <c r="L411" t="str">
        <f>RIGHT(Player_2[[#This Row],[Date]],4)</f>
        <v>2007</v>
      </c>
      <c r="M411" t="str">
        <f>LEFT(Player_2[[#This Row],[Date]],FIND("-",Player_2[[#This Row],[Date]],1)-1)</f>
        <v>29</v>
      </c>
      <c r="N411" t="str">
        <f>MID(Player_2[[#This Row],[Date]],FIND("-",Player_2[[#This Row],[Date]],1)+1,3)</f>
        <v>Sep</v>
      </c>
      <c r="O411" s="5">
        <f>DATEVALUE(Player_2[[#This Row],[Month]]&amp;" "&amp;Player_2[[#This Row],[Day]]&amp;", "&amp;Player_2[[#This Row],[Year]])</f>
        <v>39354</v>
      </c>
      <c r="P411">
        <f>COUNTIFS(A:A,Player_2[[#This Row],[Tournament]],E:E,Player_2[[#This Row],[Round]])</f>
        <v>1</v>
      </c>
      <c r="Q411" t="str">
        <f t="shared" si="6"/>
        <v>2007 Santa Maria Fall Open</v>
      </c>
      <c r="R411">
        <f>SUMIFS('Player 1 Rounds'!F:F,'Player 1 Rounds'!Q:Q,Q411,'Player 1 Rounds'!E:E,E411)</f>
        <v>0</v>
      </c>
      <c r="S411">
        <f>IF(AND(Player_2[[#This Row],[Opponent Score]]&gt;0,Player_2[[#This Row],[Opponent Score]]&gt;Player_2[[#This Row],[Score]],K:K=TRUE())=TRUE(),1,0)</f>
        <v>0</v>
      </c>
    </row>
    <row r="412" spans="1:19" x14ac:dyDescent="0.25">
      <c r="A412" t="s">
        <v>392</v>
      </c>
      <c r="B412" t="s">
        <v>14</v>
      </c>
      <c r="C412" t="s">
        <v>393</v>
      </c>
      <c r="D412" t="s">
        <v>17</v>
      </c>
      <c r="E412">
        <v>2</v>
      </c>
      <c r="F412">
        <v>61</v>
      </c>
      <c r="G412">
        <v>1029</v>
      </c>
      <c r="H412" t="s">
        <v>11</v>
      </c>
      <c r="I412" t="s">
        <v>11</v>
      </c>
      <c r="J412" t="b">
        <f>IF(COUNTIFS('Player 1 Rounds'!A:A,Player_2[[#This Row],[Tournament]],'Player 1 Rounds'!C:C,Player_2[[#This Row],[Date]])&gt;0,TRUE(),FALSE())</f>
        <v>0</v>
      </c>
      <c r="K412" t="b">
        <f>IF(COUNTIFS('Player 1 Rounds'!A:A,Player_2[[#This Row],[Tournament]],'Player 1 Rounds'!C:C,Player_2[[#This Row],[Date]],'Player 1 Rounds'!D:D,Player_2[[#This Row],[Division]])&gt;0,TRUE(),FALSE())</f>
        <v>0</v>
      </c>
      <c r="L412" t="str">
        <f>RIGHT(Player_2[[#This Row],[Date]],4)</f>
        <v>2013</v>
      </c>
      <c r="M412" t="str">
        <f>LEFT(Player_2[[#This Row],[Date]],FIND("-",Player_2[[#This Row],[Date]],1)-1)</f>
        <v>22</v>
      </c>
      <c r="N412" t="str">
        <f>MID(Player_2[[#This Row],[Date]],FIND("-",Player_2[[#This Row],[Date]],1)+1,3)</f>
        <v>Jun</v>
      </c>
      <c r="O412" s="5">
        <f>DATEVALUE(Player_2[[#This Row],[Month]]&amp;" "&amp;Player_2[[#This Row],[Day]]&amp;", "&amp;Player_2[[#This Row],[Year]])</f>
        <v>41447</v>
      </c>
      <c r="P412">
        <f>COUNTIFS(A:A,Player_2[[#This Row],[Tournament]],E:E,Player_2[[#This Row],[Round]])</f>
        <v>1</v>
      </c>
      <c r="Q412" t="str">
        <f t="shared" si="6"/>
        <v>2013 Riverpark Open IX</v>
      </c>
      <c r="R412">
        <f>SUMIFS('Player 1 Rounds'!F:F,'Player 1 Rounds'!Q:Q,Q412,'Player 1 Rounds'!E:E,E412)</f>
        <v>0</v>
      </c>
      <c r="S412">
        <f>IF(AND(Player_2[[#This Row],[Opponent Score]]&gt;0,Player_2[[#This Row],[Opponent Score]]&gt;Player_2[[#This Row],[Score]],K:K=TRUE())=TRUE(),1,0)</f>
        <v>0</v>
      </c>
    </row>
    <row r="413" spans="1:19" x14ac:dyDescent="0.25">
      <c r="A413" t="s">
        <v>716</v>
      </c>
      <c r="B413" t="s">
        <v>9</v>
      </c>
      <c r="C413" t="s">
        <v>717</v>
      </c>
      <c r="D413" t="s">
        <v>17</v>
      </c>
      <c r="E413">
        <v>2</v>
      </c>
      <c r="F413">
        <v>61</v>
      </c>
      <c r="G413">
        <v>1027</v>
      </c>
      <c r="H413" t="s">
        <v>11</v>
      </c>
      <c r="I413" t="s">
        <v>11</v>
      </c>
      <c r="J413" t="b">
        <f>IF(COUNTIFS('Player 1 Rounds'!A:A,Player_2[[#This Row],[Tournament]],'Player 1 Rounds'!C:C,Player_2[[#This Row],[Date]])&gt;0,TRUE(),FALSE())</f>
        <v>0</v>
      </c>
      <c r="K413" t="b">
        <f>IF(COUNTIFS('Player 1 Rounds'!A:A,Player_2[[#This Row],[Tournament]],'Player 1 Rounds'!C:C,Player_2[[#This Row],[Date]],'Player 1 Rounds'!D:D,Player_2[[#This Row],[Division]])&gt;0,TRUE(),FALSE())</f>
        <v>0</v>
      </c>
      <c r="L413" t="str">
        <f>RIGHT(Player_2[[#This Row],[Date]],4)</f>
        <v>2009</v>
      </c>
      <c r="M413" t="str">
        <f>LEFT(Player_2[[#This Row],[Date]],FIND("-",Player_2[[#This Row],[Date]],1)-1)</f>
        <v>13</v>
      </c>
      <c r="N413" t="str">
        <f>MID(Player_2[[#This Row],[Date]],FIND("-",Player_2[[#This Row],[Date]],1)+1,3)</f>
        <v>Jun</v>
      </c>
      <c r="O413" s="5">
        <f>DATEVALUE(Player_2[[#This Row],[Month]]&amp;" "&amp;Player_2[[#This Row],[Day]]&amp;", "&amp;Player_2[[#This Row],[Year]])</f>
        <v>39977</v>
      </c>
      <c r="P413">
        <f>COUNTIFS(A:A,Player_2[[#This Row],[Tournament]],E:E,Player_2[[#This Row],[Round]])</f>
        <v>1</v>
      </c>
      <c r="Q413" t="str">
        <f t="shared" si="6"/>
        <v>2009 Discraft Great Lakes Open - Pro Only</v>
      </c>
      <c r="R413">
        <f>SUMIFS('Player 1 Rounds'!F:F,'Player 1 Rounds'!Q:Q,Q413,'Player 1 Rounds'!E:E,E413)</f>
        <v>0</v>
      </c>
      <c r="S413">
        <f>IF(AND(Player_2[[#This Row],[Opponent Score]]&gt;0,Player_2[[#This Row],[Opponent Score]]&gt;Player_2[[#This Row],[Score]],K:K=TRUE())=TRUE(),1,0)</f>
        <v>0</v>
      </c>
    </row>
    <row r="414" spans="1:19" x14ac:dyDescent="0.25">
      <c r="A414" t="s">
        <v>394</v>
      </c>
      <c r="B414" t="s">
        <v>58</v>
      </c>
      <c r="C414" t="s">
        <v>395</v>
      </c>
      <c r="D414" t="s">
        <v>17</v>
      </c>
      <c r="E414">
        <v>2</v>
      </c>
      <c r="F414">
        <v>49</v>
      </c>
      <c r="G414">
        <v>1044</v>
      </c>
      <c r="H414" t="s">
        <v>11</v>
      </c>
      <c r="I414" t="s">
        <v>11</v>
      </c>
      <c r="J414" t="b">
        <f>IF(COUNTIFS('Player 1 Rounds'!A:A,Player_2[[#This Row],[Tournament]],'Player 1 Rounds'!C:C,Player_2[[#This Row],[Date]])&gt;0,TRUE(),FALSE())</f>
        <v>0</v>
      </c>
      <c r="K414" t="b">
        <f>IF(COUNTIFS('Player 1 Rounds'!A:A,Player_2[[#This Row],[Tournament]],'Player 1 Rounds'!C:C,Player_2[[#This Row],[Date]],'Player 1 Rounds'!D:D,Player_2[[#This Row],[Division]])&gt;0,TRUE(),FALSE())</f>
        <v>0</v>
      </c>
      <c r="L414" t="str">
        <f>RIGHT(Player_2[[#This Row],[Date]],4)</f>
        <v>2013</v>
      </c>
      <c r="M414" t="str">
        <f>LEFT(Player_2[[#This Row],[Date]],FIND("-",Player_2[[#This Row],[Date]],1)-1)</f>
        <v>14</v>
      </c>
      <c r="N414" t="str">
        <f>MID(Player_2[[#This Row],[Date]],FIND("-",Player_2[[#This Row],[Date]],1)+1,3)</f>
        <v>Jun</v>
      </c>
      <c r="O414" s="5">
        <f>DATEVALUE(Player_2[[#This Row],[Month]]&amp;" "&amp;Player_2[[#This Row],[Day]]&amp;", "&amp;Player_2[[#This Row],[Year]])</f>
        <v>41439</v>
      </c>
      <c r="P414">
        <f>COUNTIFS(A:A,Player_2[[#This Row],[Tournament]],E:E,Player_2[[#This Row],[Round]])</f>
        <v>1</v>
      </c>
      <c r="Q414" t="str">
        <f t="shared" si="6"/>
        <v>2013 Grip Equipment Presents The 31st Kansas City Wide Open</v>
      </c>
      <c r="R414">
        <f>SUMIFS('Player 1 Rounds'!F:F,'Player 1 Rounds'!Q:Q,Q414,'Player 1 Rounds'!E:E,E414)</f>
        <v>0</v>
      </c>
      <c r="S414">
        <f>IF(AND(Player_2[[#This Row],[Opponent Score]]&gt;0,Player_2[[#This Row],[Opponent Score]]&gt;Player_2[[#This Row],[Score]],K:K=TRUE())=TRUE(),1,0)</f>
        <v>0</v>
      </c>
    </row>
    <row r="415" spans="1:19" x14ac:dyDescent="0.25">
      <c r="A415" t="s">
        <v>663</v>
      </c>
      <c r="B415" t="s">
        <v>14</v>
      </c>
      <c r="C415" t="s">
        <v>664</v>
      </c>
      <c r="D415" t="s">
        <v>17</v>
      </c>
      <c r="E415">
        <v>2</v>
      </c>
      <c r="F415">
        <v>51</v>
      </c>
      <c r="G415">
        <v>1005</v>
      </c>
      <c r="H415" t="s">
        <v>11</v>
      </c>
      <c r="I415" t="s">
        <v>11</v>
      </c>
      <c r="J415" t="b">
        <f>IF(COUNTIFS('Player 1 Rounds'!A:A,Player_2[[#This Row],[Tournament]],'Player 1 Rounds'!C:C,Player_2[[#This Row],[Date]])&gt;0,TRUE(),FALSE())</f>
        <v>0</v>
      </c>
      <c r="K415" t="b">
        <f>IF(COUNTIFS('Player 1 Rounds'!A:A,Player_2[[#This Row],[Tournament]],'Player 1 Rounds'!C:C,Player_2[[#This Row],[Date]],'Player 1 Rounds'!D:D,Player_2[[#This Row],[Division]])&gt;0,TRUE(),FALSE())</f>
        <v>0</v>
      </c>
      <c r="L415" t="str">
        <f>RIGHT(Player_2[[#This Row],[Date]],4)</f>
        <v>2007</v>
      </c>
      <c r="M415" t="str">
        <f>LEFT(Player_2[[#This Row],[Date]],FIND("-",Player_2[[#This Row],[Date]],1)-1)</f>
        <v>8</v>
      </c>
      <c r="N415" t="str">
        <f>MID(Player_2[[#This Row],[Date]],FIND("-",Player_2[[#This Row],[Date]],1)+1,3)</f>
        <v>Sep</v>
      </c>
      <c r="O415" s="5">
        <f>DATEVALUE(Player_2[[#This Row],[Month]]&amp;" "&amp;Player_2[[#This Row],[Day]]&amp;", "&amp;Player_2[[#This Row],[Year]])</f>
        <v>39333</v>
      </c>
      <c r="P415">
        <f>COUNTIFS(A:A,Player_2[[#This Row],[Tournament]],E:E,Player_2[[#This Row],[Round]])</f>
        <v>1</v>
      </c>
      <c r="Q415" t="str">
        <f t="shared" si="6"/>
        <v>2007 Sun Valley Open</v>
      </c>
      <c r="R415">
        <f>SUMIFS('Player 1 Rounds'!F:F,'Player 1 Rounds'!Q:Q,Q415,'Player 1 Rounds'!E:E,E415)</f>
        <v>0</v>
      </c>
      <c r="S415">
        <f>IF(AND(Player_2[[#This Row],[Opponent Score]]&gt;0,Player_2[[#This Row],[Opponent Score]]&gt;Player_2[[#This Row],[Score]],K:K=TRUE())=TRUE(),1,0)</f>
        <v>0</v>
      </c>
    </row>
    <row r="416" spans="1:19" x14ac:dyDescent="0.25">
      <c r="A416" t="s">
        <v>299</v>
      </c>
      <c r="B416" t="s">
        <v>14</v>
      </c>
      <c r="C416" t="s">
        <v>300</v>
      </c>
      <c r="D416" t="s">
        <v>17</v>
      </c>
      <c r="E416">
        <v>2</v>
      </c>
      <c r="F416">
        <v>61</v>
      </c>
      <c r="G416">
        <v>1045</v>
      </c>
      <c r="H416" t="s">
        <v>11</v>
      </c>
      <c r="I416" t="s">
        <v>11</v>
      </c>
      <c r="J416" t="b">
        <f>IF(COUNTIFS('Player 1 Rounds'!A:A,Player_2[[#This Row],[Tournament]],'Player 1 Rounds'!C:C,Player_2[[#This Row],[Date]])&gt;0,TRUE(),FALSE())</f>
        <v>0</v>
      </c>
      <c r="K416" t="b">
        <f>IF(COUNTIFS('Player 1 Rounds'!A:A,Player_2[[#This Row],[Tournament]],'Player 1 Rounds'!C:C,Player_2[[#This Row],[Date]],'Player 1 Rounds'!D:D,Player_2[[#This Row],[Division]])&gt;0,TRUE(),FALSE())</f>
        <v>0</v>
      </c>
      <c r="L416" t="str">
        <f>RIGHT(Player_2[[#This Row],[Date]],4)</f>
        <v>2010</v>
      </c>
      <c r="M416" t="str">
        <f>LEFT(Player_2[[#This Row],[Date]],FIND("-",Player_2[[#This Row],[Date]],1)-1)</f>
        <v>16</v>
      </c>
      <c r="N416" t="str">
        <f>MID(Player_2[[#This Row],[Date]],FIND("-",Player_2[[#This Row],[Date]],1)+1,3)</f>
        <v>Oct</v>
      </c>
      <c r="O416" s="5">
        <f>DATEVALUE(Player_2[[#This Row],[Month]]&amp;" "&amp;Player_2[[#This Row],[Day]]&amp;", "&amp;Player_2[[#This Row],[Year]])</f>
        <v>40467</v>
      </c>
      <c r="P416">
        <f>COUNTIFS(A:A,Player_2[[#This Row],[Tournament]],E:E,Player_2[[#This Row],[Round]])</f>
        <v>1</v>
      </c>
      <c r="Q416" t="str">
        <f t="shared" si="6"/>
        <v>2010 25th Annual Shelly Sharpe Memorial Presented by Sierra Nevada Brewing Co.</v>
      </c>
      <c r="R416">
        <f>SUMIFS('Player 1 Rounds'!F:F,'Player 1 Rounds'!Q:Q,Q416,'Player 1 Rounds'!E:E,E416)</f>
        <v>0</v>
      </c>
      <c r="S416">
        <f>IF(AND(Player_2[[#This Row],[Opponent Score]]&gt;0,Player_2[[#This Row],[Opponent Score]]&gt;Player_2[[#This Row],[Score]],K:K=TRUE())=TRUE(),1,0)</f>
        <v>0</v>
      </c>
    </row>
    <row r="417" spans="1:19" x14ac:dyDescent="0.25">
      <c r="A417" t="s">
        <v>62</v>
      </c>
      <c r="B417" t="s">
        <v>58</v>
      </c>
      <c r="C417" t="s">
        <v>63</v>
      </c>
      <c r="D417" t="s">
        <v>17</v>
      </c>
      <c r="E417">
        <v>2</v>
      </c>
      <c r="F417">
        <v>76</v>
      </c>
      <c r="G417">
        <v>1016</v>
      </c>
      <c r="H417" t="s">
        <v>11</v>
      </c>
      <c r="I417" t="s">
        <v>11</v>
      </c>
      <c r="J417" t="b">
        <f>IF(COUNTIFS('Player 1 Rounds'!A:A,Player_2[[#This Row],[Tournament]],'Player 1 Rounds'!C:C,Player_2[[#This Row],[Date]])&gt;0,TRUE(),FALSE())</f>
        <v>0</v>
      </c>
      <c r="K417" t="b">
        <f>IF(COUNTIFS('Player 1 Rounds'!A:A,Player_2[[#This Row],[Tournament]],'Player 1 Rounds'!C:C,Player_2[[#This Row],[Date]],'Player 1 Rounds'!D:D,Player_2[[#This Row],[Division]])&gt;0,TRUE(),FALSE())</f>
        <v>0</v>
      </c>
      <c r="L417" t="str">
        <f>RIGHT(Player_2[[#This Row],[Date]],4)</f>
        <v>2009</v>
      </c>
      <c r="M417" t="str">
        <f>LEFT(Player_2[[#This Row],[Date]],FIND("-",Player_2[[#This Row],[Date]],1)-1)</f>
        <v>19</v>
      </c>
      <c r="N417" t="str">
        <f>MID(Player_2[[#This Row],[Date]],FIND("-",Player_2[[#This Row],[Date]],1)+1,3)</f>
        <v>Jun</v>
      </c>
      <c r="O417" s="5">
        <f>DATEVALUE(Player_2[[#This Row],[Month]]&amp;" "&amp;Player_2[[#This Row],[Day]]&amp;", "&amp;Player_2[[#This Row],[Year]])</f>
        <v>39983</v>
      </c>
      <c r="P417">
        <f>COUNTIFS(A:A,Player_2[[#This Row],[Tournament]],E:E,Player_2[[#This Row],[Round]])</f>
        <v>3</v>
      </c>
      <c r="Q417" t="str">
        <f t="shared" si="6"/>
        <v>2009 Minnesota Majestic</v>
      </c>
      <c r="R417">
        <f>SUMIFS('Player 1 Rounds'!F:F,'Player 1 Rounds'!Q:Q,Q417,'Player 1 Rounds'!E:E,E417)</f>
        <v>0</v>
      </c>
      <c r="S417">
        <f>IF(AND(Player_2[[#This Row],[Opponent Score]]&gt;0,Player_2[[#This Row],[Opponent Score]]&gt;Player_2[[#This Row],[Score]],K:K=TRUE())=TRUE(),1,0)</f>
        <v>0</v>
      </c>
    </row>
    <row r="418" spans="1:19" x14ac:dyDescent="0.25">
      <c r="A418" t="s">
        <v>28</v>
      </c>
      <c r="B418" t="s">
        <v>9</v>
      </c>
      <c r="C418" t="s">
        <v>419</v>
      </c>
      <c r="D418" t="s">
        <v>17</v>
      </c>
      <c r="E418">
        <v>2</v>
      </c>
      <c r="F418">
        <v>49</v>
      </c>
      <c r="G418">
        <v>1066</v>
      </c>
      <c r="H418" t="s">
        <v>11</v>
      </c>
      <c r="I418" t="s">
        <v>11</v>
      </c>
      <c r="J418" t="b">
        <f>IF(COUNTIFS('Player 1 Rounds'!A:A,Player_2[[#This Row],[Tournament]],'Player 1 Rounds'!C:C,Player_2[[#This Row],[Date]])&gt;0,TRUE(),FALSE())</f>
        <v>0</v>
      </c>
      <c r="K418" t="b">
        <f>IF(COUNTIFS('Player 1 Rounds'!A:A,Player_2[[#This Row],[Tournament]],'Player 1 Rounds'!C:C,Player_2[[#This Row],[Date]],'Player 1 Rounds'!D:D,Player_2[[#This Row],[Division]])&gt;0,TRUE(),FALSE())</f>
        <v>0</v>
      </c>
      <c r="L418" t="str">
        <f>RIGHT(Player_2[[#This Row],[Date]],4)</f>
        <v>2014</v>
      </c>
      <c r="M418" t="str">
        <f>LEFT(Player_2[[#This Row],[Date]],FIND("-",Player_2[[#This Row],[Date]],1)-1)</f>
        <v>26</v>
      </c>
      <c r="N418" t="str">
        <f>MID(Player_2[[#This Row],[Date]],FIND("-",Player_2[[#This Row],[Date]],1)+1,3)</f>
        <v>Apr</v>
      </c>
      <c r="O418" s="5">
        <f>DATEVALUE(Player_2[[#This Row],[Month]]&amp;" "&amp;Player_2[[#This Row],[Day]]&amp;", "&amp;Player_2[[#This Row],[Year]])</f>
        <v>41755</v>
      </c>
      <c r="P418">
        <f>COUNTIFS(A:A,Player_2[[#This Row],[Tournament]],E:E,Player_2[[#This Row],[Round]])</f>
        <v>1</v>
      </c>
      <c r="Q418" t="str">
        <f t="shared" si="6"/>
        <v>2014 The Rumble</v>
      </c>
      <c r="R418">
        <f>SUMIFS('Player 1 Rounds'!F:F,'Player 1 Rounds'!Q:Q,Q418,'Player 1 Rounds'!E:E,E418)</f>
        <v>0</v>
      </c>
      <c r="S418">
        <f>IF(AND(Player_2[[#This Row],[Opponent Score]]&gt;0,Player_2[[#This Row],[Opponent Score]]&gt;Player_2[[#This Row],[Score]],K:K=TRUE())=TRUE(),1,0)</f>
        <v>0</v>
      </c>
    </row>
    <row r="419" spans="1:19" x14ac:dyDescent="0.25">
      <c r="A419" t="s">
        <v>446</v>
      </c>
      <c r="B419" t="s">
        <v>9</v>
      </c>
      <c r="C419" t="s">
        <v>447</v>
      </c>
      <c r="D419" t="s">
        <v>17</v>
      </c>
      <c r="E419">
        <v>2</v>
      </c>
      <c r="F419">
        <v>44</v>
      </c>
      <c r="G419">
        <v>1062</v>
      </c>
      <c r="H419" t="s">
        <v>11</v>
      </c>
      <c r="I419" t="s">
        <v>11</v>
      </c>
      <c r="J419" t="b">
        <f>IF(COUNTIFS('Player 1 Rounds'!A:A,Player_2[[#This Row],[Tournament]],'Player 1 Rounds'!C:C,Player_2[[#This Row],[Date]])&gt;0,TRUE(),FALSE())</f>
        <v>1</v>
      </c>
      <c r="K419" t="b">
        <f>IF(COUNTIFS('Player 1 Rounds'!A:A,Player_2[[#This Row],[Tournament]],'Player 1 Rounds'!C:C,Player_2[[#This Row],[Date]],'Player 1 Rounds'!D:D,Player_2[[#This Row],[Division]])&gt;0,TRUE(),FALSE())</f>
        <v>1</v>
      </c>
      <c r="L419" t="str">
        <f>RIGHT(Player_2[[#This Row],[Date]],4)</f>
        <v>2014</v>
      </c>
      <c r="M419" t="str">
        <f>LEFT(Player_2[[#This Row],[Date]],FIND("-",Player_2[[#This Row],[Date]],1)-1)</f>
        <v>12</v>
      </c>
      <c r="N419" t="str">
        <f>MID(Player_2[[#This Row],[Date]],FIND("-",Player_2[[#This Row],[Date]],1)+1,3)</f>
        <v>Apr</v>
      </c>
      <c r="O419" s="5">
        <f>DATEVALUE(Player_2[[#This Row],[Month]]&amp;" "&amp;Player_2[[#This Row],[Day]]&amp;", "&amp;Player_2[[#This Row],[Year]])</f>
        <v>41741</v>
      </c>
      <c r="P419">
        <f>COUNTIFS(A:A,Player_2[[#This Row],[Tournament]],E:E,Player_2[[#This Row],[Round]])</f>
        <v>1</v>
      </c>
      <c r="Q419" t="str">
        <f t="shared" si="6"/>
        <v>2014 4 The Chains DG Open</v>
      </c>
      <c r="R419">
        <f>SUMIFS('Player 1 Rounds'!F:F,'Player 1 Rounds'!Q:Q,Q419,'Player 1 Rounds'!E:E,E419)</f>
        <v>45</v>
      </c>
      <c r="S419">
        <f>IF(AND(Player_2[[#This Row],[Opponent Score]]&gt;0,Player_2[[#This Row],[Opponent Score]]&gt;Player_2[[#This Row],[Score]],K:K=TRUE())=TRUE(),1,0)</f>
        <v>1</v>
      </c>
    </row>
    <row r="420" spans="1:19" x14ac:dyDescent="0.25">
      <c r="A420" t="s">
        <v>444</v>
      </c>
      <c r="B420" t="s">
        <v>9</v>
      </c>
      <c r="C420" t="s">
        <v>445</v>
      </c>
      <c r="D420" t="s">
        <v>17</v>
      </c>
      <c r="E420">
        <v>2</v>
      </c>
      <c r="F420">
        <v>53</v>
      </c>
      <c r="G420">
        <v>1024</v>
      </c>
      <c r="H420" t="s">
        <v>11</v>
      </c>
      <c r="I420" t="s">
        <v>11</v>
      </c>
      <c r="J420" t="b">
        <f>IF(COUNTIFS('Player 1 Rounds'!A:A,Player_2[[#This Row],[Tournament]],'Player 1 Rounds'!C:C,Player_2[[#This Row],[Date]])&gt;0,TRUE(),FALSE())</f>
        <v>1</v>
      </c>
      <c r="K420" t="b">
        <f>IF(COUNTIFS('Player 1 Rounds'!A:A,Player_2[[#This Row],[Tournament]],'Player 1 Rounds'!C:C,Player_2[[#This Row],[Date]],'Player 1 Rounds'!D:D,Player_2[[#This Row],[Division]])&gt;0,TRUE(),FALSE())</f>
        <v>1</v>
      </c>
      <c r="L420" t="str">
        <f>RIGHT(Player_2[[#This Row],[Date]],4)</f>
        <v>2014</v>
      </c>
      <c r="M420" t="str">
        <f>LEFT(Player_2[[#This Row],[Date]],FIND("-",Player_2[[#This Row],[Date]],1)-1)</f>
        <v>29</v>
      </c>
      <c r="N420" t="str">
        <f>MID(Player_2[[#This Row],[Date]],FIND("-",Player_2[[#This Row],[Date]],1)+1,3)</f>
        <v>Mar</v>
      </c>
      <c r="O420" s="5">
        <f>DATEVALUE(Player_2[[#This Row],[Month]]&amp;" "&amp;Player_2[[#This Row],[Day]]&amp;", "&amp;Player_2[[#This Row],[Year]])</f>
        <v>41727</v>
      </c>
      <c r="P420">
        <f>COUNTIFS(A:A,Player_2[[#This Row],[Tournament]],E:E,Player_2[[#This Row],[Round]])</f>
        <v>1</v>
      </c>
      <c r="Q420" t="str">
        <f t="shared" si="6"/>
        <v>2014 Journey Post 1st Stop</v>
      </c>
      <c r="R420">
        <f>SUMIFS('Player 1 Rounds'!F:F,'Player 1 Rounds'!Q:Q,Q420,'Player 1 Rounds'!E:E,E420)</f>
        <v>52</v>
      </c>
      <c r="S420">
        <f>IF(AND(Player_2[[#This Row],[Opponent Score]]&gt;0,Player_2[[#This Row],[Opponent Score]]&gt;Player_2[[#This Row],[Score]],K:K=TRUE())=TRUE(),1,0)</f>
        <v>0</v>
      </c>
    </row>
    <row r="421" spans="1:19" x14ac:dyDescent="0.25">
      <c r="A421" t="s">
        <v>417</v>
      </c>
      <c r="B421" t="s">
        <v>9</v>
      </c>
      <c r="C421" t="s">
        <v>418</v>
      </c>
      <c r="D421" t="s">
        <v>17</v>
      </c>
      <c r="E421">
        <v>2</v>
      </c>
      <c r="F421">
        <v>50</v>
      </c>
      <c r="G421">
        <v>1052</v>
      </c>
      <c r="H421" t="s">
        <v>11</v>
      </c>
      <c r="I421" t="s">
        <v>11</v>
      </c>
      <c r="J421" t="b">
        <f>IF(COUNTIFS('Player 1 Rounds'!A:A,Player_2[[#This Row],[Tournament]],'Player 1 Rounds'!C:C,Player_2[[#This Row],[Date]])&gt;0,TRUE(),FALSE())</f>
        <v>1</v>
      </c>
      <c r="K421" t="b">
        <f>IF(COUNTIFS('Player 1 Rounds'!A:A,Player_2[[#This Row],[Tournament]],'Player 1 Rounds'!C:C,Player_2[[#This Row],[Date]],'Player 1 Rounds'!D:D,Player_2[[#This Row],[Division]])&gt;0,TRUE(),FALSE())</f>
        <v>1</v>
      </c>
      <c r="L421" t="str">
        <f>RIGHT(Player_2[[#This Row],[Date]],4)</f>
        <v>2014</v>
      </c>
      <c r="M421" t="str">
        <f>LEFT(Player_2[[#This Row],[Date]],FIND("-",Player_2[[#This Row],[Date]],1)-1)</f>
        <v>2</v>
      </c>
      <c r="N421" t="str">
        <f>MID(Player_2[[#This Row],[Date]],FIND("-",Player_2[[#This Row],[Date]],1)+1,3)</f>
        <v>May</v>
      </c>
      <c r="O421" s="5">
        <f>DATEVALUE(Player_2[[#This Row],[Month]]&amp;" "&amp;Player_2[[#This Row],[Day]]&amp;", "&amp;Player_2[[#This Row],[Year]])</f>
        <v>41761</v>
      </c>
      <c r="P421">
        <f>COUNTIFS(A:A,Player_2[[#This Row],[Tournament]],E:E,Player_2[[#This Row],[Round]])</f>
        <v>3</v>
      </c>
      <c r="Q421" t="str">
        <f t="shared" si="6"/>
        <v>2014 Dynamic Discs Glass Blown Open Sponsored by Latitude 64</v>
      </c>
      <c r="R421">
        <f>SUMIFS('Player 1 Rounds'!F:F,'Player 1 Rounds'!Q:Q,Q421,'Player 1 Rounds'!E:E,E421)</f>
        <v>50</v>
      </c>
      <c r="S421">
        <f>IF(AND(Player_2[[#This Row],[Opponent Score]]&gt;0,Player_2[[#This Row],[Opponent Score]]&gt;Player_2[[#This Row],[Score]],K:K=TRUE())=TRUE(),1,0)</f>
        <v>0</v>
      </c>
    </row>
    <row r="422" spans="1:19" x14ac:dyDescent="0.25">
      <c r="A422" t="s">
        <v>636</v>
      </c>
      <c r="B422" t="s">
        <v>12</v>
      </c>
      <c r="C422" t="s">
        <v>652</v>
      </c>
      <c r="D422" t="s">
        <v>16</v>
      </c>
      <c r="E422">
        <v>2</v>
      </c>
      <c r="F422">
        <v>67</v>
      </c>
      <c r="G422">
        <v>901</v>
      </c>
      <c r="H422" t="s">
        <v>11</v>
      </c>
      <c r="I422" t="s">
        <v>11</v>
      </c>
      <c r="J422" t="b">
        <f>IF(COUNTIFS('Player 1 Rounds'!A:A,Player_2[[#This Row],[Tournament]],'Player 1 Rounds'!C:C,Player_2[[#This Row],[Date]])&gt;0,TRUE(),FALSE())</f>
        <v>0</v>
      </c>
      <c r="K422" t="b">
        <f>IF(COUNTIFS('Player 1 Rounds'!A:A,Player_2[[#This Row],[Tournament]],'Player 1 Rounds'!C:C,Player_2[[#This Row],[Date]],'Player 1 Rounds'!D:D,Player_2[[#This Row],[Division]])&gt;0,TRUE(),FALSE())</f>
        <v>0</v>
      </c>
      <c r="L422" t="str">
        <f>RIGHT(Player_2[[#This Row],[Date]],4)</f>
        <v>2006</v>
      </c>
      <c r="M422" t="str">
        <f>LEFT(Player_2[[#This Row],[Date]],FIND("-",Player_2[[#This Row],[Date]],1)-1)</f>
        <v>18</v>
      </c>
      <c r="N422" t="str">
        <f>MID(Player_2[[#This Row],[Date]],FIND("-",Player_2[[#This Row],[Date]],1)+1,3)</f>
        <v>Mar</v>
      </c>
      <c r="O422" s="5">
        <f>DATEVALUE(Player_2[[#This Row],[Month]]&amp;" "&amp;Player_2[[#This Row],[Day]]&amp;", "&amp;Player_2[[#This Row],[Year]])</f>
        <v>38794</v>
      </c>
      <c r="P422">
        <f>COUNTIFS(A:A,Player_2[[#This Row],[Tournament]],E:E,Player_2[[#This Row],[Round]])</f>
        <v>2</v>
      </c>
      <c r="Q422" t="str">
        <f t="shared" si="6"/>
        <v>2006 Emerald Isle Open (EIEIO)</v>
      </c>
      <c r="R422">
        <f>SUMIFS('Player 1 Rounds'!F:F,'Player 1 Rounds'!Q:Q,Q422,'Player 1 Rounds'!E:E,E422)</f>
        <v>0</v>
      </c>
      <c r="S422">
        <f>IF(AND(Player_2[[#This Row],[Opponent Score]]&gt;0,Player_2[[#This Row],[Opponent Score]]&gt;Player_2[[#This Row],[Score]],K:K=TRUE())=TRUE(),1,0)</f>
        <v>0</v>
      </c>
    </row>
    <row r="423" spans="1:19" x14ac:dyDescent="0.25">
      <c r="A423" t="s">
        <v>93</v>
      </c>
      <c r="B423" t="s">
        <v>58</v>
      </c>
      <c r="C423" t="s">
        <v>181</v>
      </c>
      <c r="D423" t="s">
        <v>17</v>
      </c>
      <c r="E423">
        <v>2</v>
      </c>
      <c r="F423">
        <v>54</v>
      </c>
      <c r="G423">
        <v>1036</v>
      </c>
      <c r="H423" t="s">
        <v>11</v>
      </c>
      <c r="I423" t="s">
        <v>11</v>
      </c>
      <c r="J423" t="b">
        <f>IF(COUNTIFS('Player 1 Rounds'!A:A,Player_2[[#This Row],[Tournament]],'Player 1 Rounds'!C:C,Player_2[[#This Row],[Date]])&gt;0,TRUE(),FALSE())</f>
        <v>0</v>
      </c>
      <c r="K423" t="b">
        <f>IF(COUNTIFS('Player 1 Rounds'!A:A,Player_2[[#This Row],[Tournament]],'Player 1 Rounds'!C:C,Player_2[[#This Row],[Date]],'Player 1 Rounds'!D:D,Player_2[[#This Row],[Division]])&gt;0,TRUE(),FALSE())</f>
        <v>0</v>
      </c>
      <c r="L423" t="str">
        <f>RIGHT(Player_2[[#This Row],[Date]],4)</f>
        <v>2010</v>
      </c>
      <c r="M423" t="str">
        <f>LEFT(Player_2[[#This Row],[Date]],FIND("-",Player_2[[#This Row],[Date]],1)-1)</f>
        <v>3</v>
      </c>
      <c r="N423" t="str">
        <f>MID(Player_2[[#This Row],[Date]],FIND("-",Player_2[[#This Row],[Date]],1)+1,3)</f>
        <v>Mar</v>
      </c>
      <c r="O423" s="5">
        <f>DATEVALUE(Player_2[[#This Row],[Month]]&amp;" "&amp;Player_2[[#This Row],[Day]]&amp;", "&amp;Player_2[[#This Row],[Year]])</f>
        <v>40240</v>
      </c>
      <c r="P423">
        <f>COUNTIFS(A:A,Player_2[[#This Row],[Tournament]],E:E,Player_2[[#This Row],[Round]])</f>
        <v>3</v>
      </c>
      <c r="Q423" t="str">
        <f t="shared" si="6"/>
        <v>2010 The Memorial Championship presented by Discraft</v>
      </c>
      <c r="R423">
        <f>SUMIFS('Player 1 Rounds'!F:F,'Player 1 Rounds'!Q:Q,Q423,'Player 1 Rounds'!E:E,E423)</f>
        <v>0</v>
      </c>
      <c r="S423">
        <f>IF(AND(Player_2[[#This Row],[Opponent Score]]&gt;0,Player_2[[#This Row],[Opponent Score]]&gt;Player_2[[#This Row],[Score]],K:K=TRUE())=TRUE(),1,0)</f>
        <v>0</v>
      </c>
    </row>
    <row r="424" spans="1:19" x14ac:dyDescent="0.25">
      <c r="A424" t="s">
        <v>548</v>
      </c>
      <c r="B424" t="s">
        <v>14</v>
      </c>
      <c r="C424" t="s">
        <v>660</v>
      </c>
      <c r="D424" t="s">
        <v>16</v>
      </c>
      <c r="E424">
        <v>2</v>
      </c>
      <c r="F424">
        <v>52</v>
      </c>
      <c r="G424">
        <v>959</v>
      </c>
      <c r="H424" t="s">
        <v>11</v>
      </c>
      <c r="I424" t="s">
        <v>11</v>
      </c>
      <c r="J424" t="b">
        <f>IF(COUNTIFS('Player 1 Rounds'!A:A,Player_2[[#This Row],[Tournament]],'Player 1 Rounds'!C:C,Player_2[[#This Row],[Date]])&gt;0,TRUE(),FALSE())</f>
        <v>0</v>
      </c>
      <c r="K424" t="b">
        <f>IF(COUNTIFS('Player 1 Rounds'!A:A,Player_2[[#This Row],[Tournament]],'Player 1 Rounds'!C:C,Player_2[[#This Row],[Date]],'Player 1 Rounds'!D:D,Player_2[[#This Row],[Division]])&gt;0,TRUE(),FALSE())</f>
        <v>0</v>
      </c>
      <c r="L424" t="str">
        <f>RIGHT(Player_2[[#This Row],[Date]],4)</f>
        <v>2006</v>
      </c>
      <c r="M424" t="str">
        <f>LEFT(Player_2[[#This Row],[Date]],FIND("-",Player_2[[#This Row],[Date]],1)-1)</f>
        <v>29</v>
      </c>
      <c r="N424" t="str">
        <f>MID(Player_2[[#This Row],[Date]],FIND("-",Player_2[[#This Row],[Date]],1)+1,3)</f>
        <v>Apr</v>
      </c>
      <c r="O424" s="5">
        <f>DATEVALUE(Player_2[[#This Row],[Month]]&amp;" "&amp;Player_2[[#This Row],[Day]]&amp;", "&amp;Player_2[[#This Row],[Year]])</f>
        <v>38836</v>
      </c>
      <c r="P424">
        <f>COUNTIFS(A:A,Player_2[[#This Row],[Tournament]],E:E,Player_2[[#This Row],[Round]])</f>
        <v>4</v>
      </c>
      <c r="Q424" t="str">
        <f t="shared" si="6"/>
        <v>2006 Evergreen Open</v>
      </c>
      <c r="R424">
        <f>SUMIFS('Player 1 Rounds'!F:F,'Player 1 Rounds'!Q:Q,Q424,'Player 1 Rounds'!E:E,E424)</f>
        <v>0</v>
      </c>
      <c r="S424">
        <f>IF(AND(Player_2[[#This Row],[Opponent Score]]&gt;0,Player_2[[#This Row],[Opponent Score]]&gt;Player_2[[#This Row],[Score]],K:K=TRUE())=TRUE(),1,0)</f>
        <v>0</v>
      </c>
    </row>
    <row r="425" spans="1:19" x14ac:dyDescent="0.25">
      <c r="A425" t="s">
        <v>454</v>
      </c>
      <c r="B425" t="s">
        <v>58</v>
      </c>
      <c r="C425" t="s">
        <v>455</v>
      </c>
      <c r="D425" t="s">
        <v>17</v>
      </c>
      <c r="E425">
        <v>2</v>
      </c>
      <c r="F425">
        <v>55</v>
      </c>
      <c r="G425">
        <v>1079</v>
      </c>
      <c r="H425" t="s">
        <v>11</v>
      </c>
      <c r="I425" t="s">
        <v>11</v>
      </c>
      <c r="J425" t="b">
        <f>IF(COUNTIFS('Player 1 Rounds'!A:A,Player_2[[#This Row],[Tournament]],'Player 1 Rounds'!C:C,Player_2[[#This Row],[Date]])&gt;0,TRUE(),FALSE())</f>
        <v>1</v>
      </c>
      <c r="K425" t="b">
        <f>IF(COUNTIFS('Player 1 Rounds'!A:A,Player_2[[#This Row],[Tournament]],'Player 1 Rounds'!C:C,Player_2[[#This Row],[Date]],'Player 1 Rounds'!D:D,Player_2[[#This Row],[Division]])&gt;0,TRUE(),FALSE())</f>
        <v>1</v>
      </c>
      <c r="L425" t="str">
        <f>RIGHT(Player_2[[#This Row],[Date]],4)</f>
        <v>2014</v>
      </c>
      <c r="M425" t="str">
        <f>LEFT(Player_2[[#This Row],[Date]],FIND("-",Player_2[[#This Row],[Date]],1)-1)</f>
        <v>21</v>
      </c>
      <c r="N425" t="str">
        <f>MID(Player_2[[#This Row],[Date]],FIND("-",Player_2[[#This Row],[Date]],1)+1,3)</f>
        <v>Mar</v>
      </c>
      <c r="O425" s="5">
        <f>DATEVALUE(Player_2[[#This Row],[Month]]&amp;" "&amp;Player_2[[#This Row],[Day]]&amp;", "&amp;Player_2[[#This Row],[Year]])</f>
        <v>41719</v>
      </c>
      <c r="P425">
        <f>COUNTIFS(A:A,Player_2[[#This Row],[Tournament]],E:E,Player_2[[#This Row],[Round]])</f>
        <v>2</v>
      </c>
      <c r="Q425" t="str">
        <f t="shared" si="6"/>
        <v>2014 Texas States Championships</v>
      </c>
      <c r="R425">
        <f>SUMIFS('Player 1 Rounds'!F:F,'Player 1 Rounds'!Q:Q,Q425,'Player 1 Rounds'!E:E,E425)</f>
        <v>56</v>
      </c>
      <c r="S425">
        <f>IF(AND(Player_2[[#This Row],[Opponent Score]]&gt;0,Player_2[[#This Row],[Opponent Score]]&gt;Player_2[[#This Row],[Score]],K:K=TRUE())=TRUE(),1,0)</f>
        <v>1</v>
      </c>
    </row>
    <row r="426" spans="1:19" x14ac:dyDescent="0.25">
      <c r="A426" t="s">
        <v>433</v>
      </c>
      <c r="B426" t="s">
        <v>14</v>
      </c>
      <c r="C426" t="s">
        <v>434</v>
      </c>
      <c r="D426" t="s">
        <v>17</v>
      </c>
      <c r="E426">
        <v>2</v>
      </c>
      <c r="F426">
        <v>50</v>
      </c>
      <c r="G426">
        <v>997</v>
      </c>
      <c r="H426" t="s">
        <v>11</v>
      </c>
      <c r="I426" t="s">
        <v>11</v>
      </c>
      <c r="J426" t="b">
        <f>IF(COUNTIFS('Player 1 Rounds'!A:A,Player_2[[#This Row],[Tournament]],'Player 1 Rounds'!C:C,Player_2[[#This Row],[Date]])&gt;0,TRUE(),FALSE())</f>
        <v>0</v>
      </c>
      <c r="K426" t="b">
        <f>IF(COUNTIFS('Player 1 Rounds'!A:A,Player_2[[#This Row],[Tournament]],'Player 1 Rounds'!C:C,Player_2[[#This Row],[Date]],'Player 1 Rounds'!D:D,Player_2[[#This Row],[Division]])&gt;0,TRUE(),FALSE())</f>
        <v>0</v>
      </c>
      <c r="L426" t="str">
        <f>RIGHT(Player_2[[#This Row],[Date]],4)</f>
        <v>2014</v>
      </c>
      <c r="M426" t="str">
        <f>LEFT(Player_2[[#This Row],[Date]],FIND("-",Player_2[[#This Row],[Date]],1)-1)</f>
        <v>8</v>
      </c>
      <c r="N426" t="str">
        <f>MID(Player_2[[#This Row],[Date]],FIND("-",Player_2[[#This Row],[Date]],1)+1,3)</f>
        <v>Mar</v>
      </c>
      <c r="O426" s="5">
        <f>DATEVALUE(Player_2[[#This Row],[Month]]&amp;" "&amp;Player_2[[#This Row],[Day]]&amp;", "&amp;Player_2[[#This Row],[Year]])</f>
        <v>41706</v>
      </c>
      <c r="P426">
        <f>COUNTIFS(A:A,Player_2[[#This Row],[Tournament]],E:E,Player_2[[#This Row],[Round]])</f>
        <v>1</v>
      </c>
      <c r="Q426" t="str">
        <f t="shared" si="6"/>
        <v>2014 North Texas Championships - Rockwall/Audubon DGC</v>
      </c>
      <c r="R426">
        <f>SUMIFS('Player 1 Rounds'!F:F,'Player 1 Rounds'!Q:Q,Q426,'Player 1 Rounds'!E:E,E426)</f>
        <v>0</v>
      </c>
      <c r="S426">
        <f>IF(AND(Player_2[[#This Row],[Opponent Score]]&gt;0,Player_2[[#This Row],[Opponent Score]]&gt;Player_2[[#This Row],[Score]],K:K=TRUE())=TRUE(),1,0)</f>
        <v>0</v>
      </c>
    </row>
    <row r="427" spans="1:19" x14ac:dyDescent="0.25">
      <c r="A427" t="s">
        <v>628</v>
      </c>
      <c r="B427" t="s">
        <v>14</v>
      </c>
      <c r="C427" t="s">
        <v>629</v>
      </c>
      <c r="D427" t="s">
        <v>16</v>
      </c>
      <c r="E427">
        <v>2</v>
      </c>
      <c r="F427">
        <v>70</v>
      </c>
      <c r="G427">
        <v>970</v>
      </c>
      <c r="H427" t="s">
        <v>11</v>
      </c>
      <c r="I427" t="s">
        <v>11</v>
      </c>
      <c r="J427" t="b">
        <f>IF(COUNTIFS('Player 1 Rounds'!A:A,Player_2[[#This Row],[Tournament]],'Player 1 Rounds'!C:C,Player_2[[#This Row],[Date]])&gt;0,TRUE(),FALSE())</f>
        <v>0</v>
      </c>
      <c r="K427" t="b">
        <f>IF(COUNTIFS('Player 1 Rounds'!A:A,Player_2[[#This Row],[Tournament]],'Player 1 Rounds'!C:C,Player_2[[#This Row],[Date]],'Player 1 Rounds'!D:D,Player_2[[#This Row],[Division]])&gt;0,TRUE(),FALSE())</f>
        <v>0</v>
      </c>
      <c r="L427" t="str">
        <f>RIGHT(Player_2[[#This Row],[Date]],4)</f>
        <v>2006</v>
      </c>
      <c r="M427" t="str">
        <f>LEFT(Player_2[[#This Row],[Date]],FIND("-",Player_2[[#This Row],[Date]],1)-1)</f>
        <v>30</v>
      </c>
      <c r="N427" t="str">
        <f>MID(Player_2[[#This Row],[Date]],FIND("-",Player_2[[#This Row],[Date]],1)+1,3)</f>
        <v>Sep</v>
      </c>
      <c r="O427" s="5">
        <f>DATEVALUE(Player_2[[#This Row],[Month]]&amp;" "&amp;Player_2[[#This Row],[Day]]&amp;", "&amp;Player_2[[#This Row],[Year]])</f>
        <v>38990</v>
      </c>
      <c r="P427">
        <f>COUNTIFS(A:A,Player_2[[#This Row],[Tournament]],E:E,Player_2[[#This Row],[Round]])</f>
        <v>1</v>
      </c>
      <c r="Q427" t="str">
        <f t="shared" si="6"/>
        <v>2006 Riverside Rumble</v>
      </c>
      <c r="R427">
        <f>SUMIFS('Player 1 Rounds'!F:F,'Player 1 Rounds'!Q:Q,Q427,'Player 1 Rounds'!E:E,E427)</f>
        <v>0</v>
      </c>
      <c r="S427">
        <f>IF(AND(Player_2[[#This Row],[Opponent Score]]&gt;0,Player_2[[#This Row],[Opponent Score]]&gt;Player_2[[#This Row],[Score]],K:K=TRUE())=TRUE(),1,0)</f>
        <v>0</v>
      </c>
    </row>
    <row r="428" spans="1:19" x14ac:dyDescent="0.25">
      <c r="A428" t="s">
        <v>59</v>
      </c>
      <c r="B428" t="s">
        <v>58</v>
      </c>
      <c r="C428" t="s">
        <v>188</v>
      </c>
      <c r="D428" t="s">
        <v>17</v>
      </c>
      <c r="E428">
        <v>2</v>
      </c>
      <c r="F428">
        <v>69</v>
      </c>
      <c r="G428">
        <v>943</v>
      </c>
      <c r="H428" t="s">
        <v>11</v>
      </c>
      <c r="I428" t="s">
        <v>11</v>
      </c>
      <c r="J428" t="b">
        <f>IF(COUNTIFS('Player 1 Rounds'!A:A,Player_2[[#This Row],[Tournament]],'Player 1 Rounds'!C:C,Player_2[[#This Row],[Date]])&gt;0,TRUE(),FALSE())</f>
        <v>0</v>
      </c>
      <c r="K428" t="b">
        <f>IF(COUNTIFS('Player 1 Rounds'!A:A,Player_2[[#This Row],[Tournament]],'Player 1 Rounds'!C:C,Player_2[[#This Row],[Date]],'Player 1 Rounds'!D:D,Player_2[[#This Row],[Division]])&gt;0,TRUE(),FALSE())</f>
        <v>0</v>
      </c>
      <c r="L428" t="str">
        <f>RIGHT(Player_2[[#This Row],[Date]],4)</f>
        <v>2006</v>
      </c>
      <c r="M428" t="str">
        <f>LEFT(Player_2[[#This Row],[Date]],FIND("-",Player_2[[#This Row],[Date]],1)-1)</f>
        <v>5</v>
      </c>
      <c r="N428" t="str">
        <f>MID(Player_2[[#This Row],[Date]],FIND("-",Player_2[[#This Row],[Date]],1)+1,3)</f>
        <v>May</v>
      </c>
      <c r="O428" s="5">
        <f>DATEVALUE(Player_2[[#This Row],[Month]]&amp;" "&amp;Player_2[[#This Row],[Day]]&amp;", "&amp;Player_2[[#This Row],[Year]])</f>
        <v>38842</v>
      </c>
      <c r="P428">
        <f>COUNTIFS(A:A,Player_2[[#This Row],[Tournament]],E:E,Player_2[[#This Row],[Round]])</f>
        <v>3</v>
      </c>
      <c r="Q428" t="str">
        <f t="shared" si="6"/>
        <v>2006 Golden State Classic</v>
      </c>
      <c r="R428">
        <f>SUMIFS('Player 1 Rounds'!F:F,'Player 1 Rounds'!Q:Q,Q428,'Player 1 Rounds'!E:E,E428)</f>
        <v>0</v>
      </c>
      <c r="S428">
        <f>IF(AND(Player_2[[#This Row],[Opponent Score]]&gt;0,Player_2[[#This Row],[Opponent Score]]&gt;Player_2[[#This Row],[Score]],K:K=TRUE())=TRUE(),1,0)</f>
        <v>0</v>
      </c>
    </row>
    <row r="429" spans="1:19" x14ac:dyDescent="0.25">
      <c r="A429" t="s">
        <v>167</v>
      </c>
      <c r="B429" t="s">
        <v>13</v>
      </c>
      <c r="C429" t="s">
        <v>168</v>
      </c>
      <c r="D429" t="s">
        <v>17</v>
      </c>
      <c r="E429">
        <v>2</v>
      </c>
      <c r="F429">
        <v>51</v>
      </c>
      <c r="G429">
        <v>998</v>
      </c>
      <c r="H429" t="s">
        <v>11</v>
      </c>
      <c r="I429" t="s">
        <v>11</v>
      </c>
      <c r="J429" t="b">
        <f>IF(COUNTIFS('Player 1 Rounds'!A:A,Player_2[[#This Row],[Tournament]],'Player 1 Rounds'!C:C,Player_2[[#This Row],[Date]])&gt;0,TRUE(),FALSE())</f>
        <v>0</v>
      </c>
      <c r="K429" t="b">
        <f>IF(COUNTIFS('Player 1 Rounds'!A:A,Player_2[[#This Row],[Tournament]],'Player 1 Rounds'!C:C,Player_2[[#This Row],[Date]],'Player 1 Rounds'!D:D,Player_2[[#This Row],[Division]])&gt;0,TRUE(),FALSE())</f>
        <v>0</v>
      </c>
      <c r="L429" t="str">
        <f>RIGHT(Player_2[[#This Row],[Date]],4)</f>
        <v>2010</v>
      </c>
      <c r="M429" t="str">
        <f>LEFT(Player_2[[#This Row],[Date]],FIND("-",Player_2[[#This Row],[Date]],1)-1)</f>
        <v>27</v>
      </c>
      <c r="N429" t="str">
        <f>MID(Player_2[[#This Row],[Date]],FIND("-",Player_2[[#This Row],[Date]],1)+1,3)</f>
        <v>Jul</v>
      </c>
      <c r="O429" s="5">
        <f>DATEVALUE(Player_2[[#This Row],[Month]]&amp;" "&amp;Player_2[[#This Row],[Day]]&amp;", "&amp;Player_2[[#This Row],[Year]])</f>
        <v>40386</v>
      </c>
      <c r="P429">
        <f>COUNTIFS(A:A,Player_2[[#This Row],[Tournament]],E:E,Player_2[[#This Row],[Round]])</f>
        <v>1</v>
      </c>
      <c r="Q429" t="str">
        <f t="shared" si="6"/>
        <v>2010 PDGA Professional Disc Golf World Championships</v>
      </c>
      <c r="R429">
        <f>SUMIFS('Player 1 Rounds'!F:F,'Player 1 Rounds'!Q:Q,Q429,'Player 1 Rounds'!E:E,E429)</f>
        <v>0</v>
      </c>
      <c r="S429">
        <f>IF(AND(Player_2[[#This Row],[Opponent Score]]&gt;0,Player_2[[#This Row],[Opponent Score]]&gt;Player_2[[#This Row],[Score]],K:K=TRUE())=TRUE(),1,0)</f>
        <v>0</v>
      </c>
    </row>
    <row r="430" spans="1:19" x14ac:dyDescent="0.25">
      <c r="A430" t="s">
        <v>754</v>
      </c>
      <c r="B430" t="s">
        <v>14</v>
      </c>
      <c r="C430" t="s">
        <v>755</v>
      </c>
      <c r="D430" t="s">
        <v>17</v>
      </c>
      <c r="E430">
        <v>2</v>
      </c>
      <c r="F430">
        <v>59</v>
      </c>
      <c r="G430">
        <v>923</v>
      </c>
      <c r="H430" t="s">
        <v>11</v>
      </c>
      <c r="I430" t="s">
        <v>11</v>
      </c>
      <c r="J430" t="b">
        <f>IF(COUNTIFS('Player 1 Rounds'!A:A,Player_2[[#This Row],[Tournament]],'Player 1 Rounds'!C:C,Player_2[[#This Row],[Date]])&gt;0,TRUE(),FALSE())</f>
        <v>0</v>
      </c>
      <c r="K430" t="b">
        <f>IF(COUNTIFS('Player 1 Rounds'!A:A,Player_2[[#This Row],[Tournament]],'Player 1 Rounds'!C:C,Player_2[[#This Row],[Date]],'Player 1 Rounds'!D:D,Player_2[[#This Row],[Division]])&gt;0,TRUE(),FALSE())</f>
        <v>0</v>
      </c>
      <c r="L430" t="str">
        <f>RIGHT(Player_2[[#This Row],[Date]],4)</f>
        <v>2009</v>
      </c>
      <c r="M430" t="str">
        <f>LEFT(Player_2[[#This Row],[Date]],FIND("-",Player_2[[#This Row],[Date]],1)-1)</f>
        <v>26</v>
      </c>
      <c r="N430" t="str">
        <f>MID(Player_2[[#This Row],[Date]],FIND("-",Player_2[[#This Row],[Date]],1)+1,3)</f>
        <v>Sep</v>
      </c>
      <c r="O430" s="5">
        <f>DATEVALUE(Player_2[[#This Row],[Month]]&amp;" "&amp;Player_2[[#This Row],[Day]]&amp;", "&amp;Player_2[[#This Row],[Year]])</f>
        <v>40082</v>
      </c>
      <c r="P430">
        <f>COUNTIFS(A:A,Player_2[[#This Row],[Tournament]],E:E,Player_2[[#This Row],[Round]])</f>
        <v>1</v>
      </c>
      <c r="Q430" t="str">
        <f t="shared" si="6"/>
        <v>2009 Sun Valley Open (Pro)</v>
      </c>
      <c r="R430">
        <f>SUMIFS('Player 1 Rounds'!F:F,'Player 1 Rounds'!Q:Q,Q430,'Player 1 Rounds'!E:E,E430)</f>
        <v>0</v>
      </c>
      <c r="S430">
        <f>IF(AND(Player_2[[#This Row],[Opponent Score]]&gt;0,Player_2[[#This Row],[Opponent Score]]&gt;Player_2[[#This Row],[Score]],K:K=TRUE())=TRUE(),1,0)</f>
        <v>0</v>
      </c>
    </row>
    <row r="431" spans="1:19" x14ac:dyDescent="0.25">
      <c r="A431" t="s">
        <v>91</v>
      </c>
      <c r="B431" t="s">
        <v>13</v>
      </c>
      <c r="C431" t="s">
        <v>92</v>
      </c>
      <c r="D431" t="s">
        <v>17</v>
      </c>
      <c r="E431">
        <v>2</v>
      </c>
      <c r="F431">
        <v>68</v>
      </c>
      <c r="G431">
        <v>1002</v>
      </c>
      <c r="H431" t="s">
        <v>11</v>
      </c>
      <c r="I431" t="s">
        <v>11</v>
      </c>
      <c r="J431" t="b">
        <f>IF(COUNTIFS('Player 1 Rounds'!A:A,Player_2[[#This Row],[Tournament]],'Player 1 Rounds'!C:C,Player_2[[#This Row],[Date]])&gt;0,TRUE(),FALSE())</f>
        <v>0</v>
      </c>
      <c r="K431" t="b">
        <f>IF(COUNTIFS('Player 1 Rounds'!A:A,Player_2[[#This Row],[Tournament]],'Player 1 Rounds'!C:C,Player_2[[#This Row],[Date]],'Player 1 Rounds'!D:D,Player_2[[#This Row],[Division]])&gt;0,TRUE(),FALSE())</f>
        <v>0</v>
      </c>
      <c r="L431" t="str">
        <f>RIGHT(Player_2[[#This Row],[Date]],4)</f>
        <v>2009</v>
      </c>
      <c r="M431" t="str">
        <f>LEFT(Player_2[[#This Row],[Date]],FIND("-",Player_2[[#This Row],[Date]],1)-1)</f>
        <v>7</v>
      </c>
      <c r="N431" t="str">
        <f>MID(Player_2[[#This Row],[Date]],FIND("-",Player_2[[#This Row],[Date]],1)+1,3)</f>
        <v>Oct</v>
      </c>
      <c r="O431" s="5">
        <f>DATEVALUE(Player_2[[#This Row],[Month]]&amp;" "&amp;Player_2[[#This Row],[Day]]&amp;", "&amp;Player_2[[#This Row],[Year]])</f>
        <v>40093</v>
      </c>
      <c r="P431">
        <f>COUNTIFS(A:A,Player_2[[#This Row],[Tournament]],E:E,Player_2[[#This Row],[Round]])</f>
        <v>6</v>
      </c>
      <c r="Q431" t="str">
        <f t="shared" si="6"/>
        <v>2009 United States Disc Golf Championship</v>
      </c>
      <c r="R431">
        <f>SUMIFS('Player 1 Rounds'!F:F,'Player 1 Rounds'!Q:Q,Q431,'Player 1 Rounds'!E:E,E431)</f>
        <v>0</v>
      </c>
      <c r="S431">
        <f>IF(AND(Player_2[[#This Row],[Opponent Score]]&gt;0,Player_2[[#This Row],[Opponent Score]]&gt;Player_2[[#This Row],[Score]],K:K=TRUE())=TRUE(),1,0)</f>
        <v>0</v>
      </c>
    </row>
    <row r="432" spans="1:19" x14ac:dyDescent="0.25">
      <c r="A432" t="s">
        <v>208</v>
      </c>
      <c r="B432" t="s">
        <v>623</v>
      </c>
      <c r="C432" t="s">
        <v>651</v>
      </c>
      <c r="D432" t="s">
        <v>16</v>
      </c>
      <c r="E432">
        <v>2</v>
      </c>
      <c r="F432">
        <v>60</v>
      </c>
      <c r="G432">
        <v>955</v>
      </c>
      <c r="H432" t="s">
        <v>11</v>
      </c>
      <c r="I432" t="s">
        <v>11</v>
      </c>
      <c r="J432" t="b">
        <f>IF(COUNTIFS('Player 1 Rounds'!A:A,Player_2[[#This Row],[Tournament]],'Player 1 Rounds'!C:C,Player_2[[#This Row],[Date]])&gt;0,TRUE(),FALSE())</f>
        <v>0</v>
      </c>
      <c r="K432" t="b">
        <f>IF(COUNTIFS('Player 1 Rounds'!A:A,Player_2[[#This Row],[Tournament]],'Player 1 Rounds'!C:C,Player_2[[#This Row],[Date]],'Player 1 Rounds'!D:D,Player_2[[#This Row],[Division]])&gt;0,TRUE(),FALSE())</f>
        <v>0</v>
      </c>
      <c r="L432" t="str">
        <f>RIGHT(Player_2[[#This Row],[Date]],4)</f>
        <v>2006</v>
      </c>
      <c r="M432" t="str">
        <f>LEFT(Player_2[[#This Row],[Date]],FIND("-",Player_2[[#This Row],[Date]],1)-1)</f>
        <v>28</v>
      </c>
      <c r="N432" t="str">
        <f>MID(Player_2[[#This Row],[Date]],FIND("-",Player_2[[#This Row],[Date]],1)+1,3)</f>
        <v>Jan</v>
      </c>
      <c r="O432" s="5">
        <f>DATEVALUE(Player_2[[#This Row],[Month]]&amp;" "&amp;Player_2[[#This Row],[Day]]&amp;", "&amp;Player_2[[#This Row],[Year]])</f>
        <v>38745</v>
      </c>
      <c r="P432">
        <f>COUNTIFS(A:A,Player_2[[#This Row],[Tournament]],E:E,Player_2[[#This Row],[Round]])</f>
        <v>4</v>
      </c>
      <c r="Q432" t="str">
        <f t="shared" si="6"/>
        <v>2006 Ice Bowl in Paradise</v>
      </c>
      <c r="R432">
        <f>SUMIFS('Player 1 Rounds'!F:F,'Player 1 Rounds'!Q:Q,Q432,'Player 1 Rounds'!E:E,E432)</f>
        <v>0</v>
      </c>
      <c r="S432">
        <f>IF(AND(Player_2[[#This Row],[Opponent Score]]&gt;0,Player_2[[#This Row],[Opponent Score]]&gt;Player_2[[#This Row],[Score]],K:K=TRUE())=TRUE(),1,0)</f>
        <v>0</v>
      </c>
    </row>
    <row r="433" spans="1:19" x14ac:dyDescent="0.25">
      <c r="A433" t="s">
        <v>312</v>
      </c>
      <c r="B433" t="s">
        <v>14</v>
      </c>
      <c r="C433" t="s">
        <v>149</v>
      </c>
      <c r="D433" t="s">
        <v>17</v>
      </c>
      <c r="E433">
        <v>2</v>
      </c>
      <c r="F433">
        <v>45</v>
      </c>
      <c r="G433">
        <v>1038</v>
      </c>
      <c r="H433" t="s">
        <v>11</v>
      </c>
      <c r="I433" t="s">
        <v>11</v>
      </c>
      <c r="J433" t="b">
        <f>IF(COUNTIFS('Player 1 Rounds'!A:A,Player_2[[#This Row],[Tournament]],'Player 1 Rounds'!C:C,Player_2[[#This Row],[Date]])&gt;0,TRUE(),FALSE())</f>
        <v>0</v>
      </c>
      <c r="K433" t="b">
        <f>IF(COUNTIFS('Player 1 Rounds'!A:A,Player_2[[#This Row],[Tournament]],'Player 1 Rounds'!C:C,Player_2[[#This Row],[Date]],'Player 1 Rounds'!D:D,Player_2[[#This Row],[Division]])&gt;0,TRUE(),FALSE())</f>
        <v>0</v>
      </c>
      <c r="L433" t="str">
        <f>RIGHT(Player_2[[#This Row],[Date]],4)</f>
        <v>2009</v>
      </c>
      <c r="M433" t="str">
        <f>LEFT(Player_2[[#This Row],[Date]],FIND("-",Player_2[[#This Row],[Date]],1)-1)</f>
        <v>14</v>
      </c>
      <c r="N433" t="str">
        <f>MID(Player_2[[#This Row],[Date]],FIND("-",Player_2[[#This Row],[Date]],1)+1,3)</f>
        <v>Nov</v>
      </c>
      <c r="O433" s="5">
        <f>DATEVALUE(Player_2[[#This Row],[Month]]&amp;" "&amp;Player_2[[#This Row],[Day]]&amp;", "&amp;Player_2[[#This Row],[Year]])</f>
        <v>40131</v>
      </c>
      <c r="P433">
        <f>COUNTIFS(A:A,Player_2[[#This Row],[Tournament]],E:E,Player_2[[#This Row],[Round]])</f>
        <v>1</v>
      </c>
      <c r="Q433" t="str">
        <f t="shared" si="6"/>
        <v>2009 Southern California Championships - Pro Weekend</v>
      </c>
      <c r="R433">
        <f>SUMIFS('Player 1 Rounds'!F:F,'Player 1 Rounds'!Q:Q,Q433,'Player 1 Rounds'!E:E,E433)</f>
        <v>0</v>
      </c>
      <c r="S433">
        <f>IF(AND(Player_2[[#This Row],[Opponent Score]]&gt;0,Player_2[[#This Row],[Opponent Score]]&gt;Player_2[[#This Row],[Score]],K:K=TRUE())=TRUE(),1,0)</f>
        <v>0</v>
      </c>
    </row>
    <row r="434" spans="1:19" x14ac:dyDescent="0.25">
      <c r="A434" t="s">
        <v>429</v>
      </c>
      <c r="B434" t="s">
        <v>14</v>
      </c>
      <c r="C434" t="s">
        <v>430</v>
      </c>
      <c r="D434" t="s">
        <v>17</v>
      </c>
      <c r="E434">
        <v>2</v>
      </c>
      <c r="F434">
        <v>47</v>
      </c>
      <c r="G434">
        <v>1069</v>
      </c>
      <c r="H434" t="s">
        <v>11</v>
      </c>
      <c r="I434" t="s">
        <v>11</v>
      </c>
      <c r="J434" t="b">
        <f>IF(COUNTIFS('Player 1 Rounds'!A:A,Player_2[[#This Row],[Tournament]],'Player 1 Rounds'!C:C,Player_2[[#This Row],[Date]])&gt;0,TRUE(),FALSE())</f>
        <v>0</v>
      </c>
      <c r="K434" t="b">
        <f>IF(COUNTIFS('Player 1 Rounds'!A:A,Player_2[[#This Row],[Tournament]],'Player 1 Rounds'!C:C,Player_2[[#This Row],[Date]],'Player 1 Rounds'!D:D,Player_2[[#This Row],[Division]])&gt;0,TRUE(),FALSE())</f>
        <v>0</v>
      </c>
      <c r="L434" t="str">
        <f>RIGHT(Player_2[[#This Row],[Date]],4)</f>
        <v>2014</v>
      </c>
      <c r="M434" t="str">
        <f>LEFT(Player_2[[#This Row],[Date]],FIND("-",Player_2[[#This Row],[Date]],1)-1)</f>
        <v>14</v>
      </c>
      <c r="N434" t="str">
        <f>MID(Player_2[[#This Row],[Date]],FIND("-",Player_2[[#This Row],[Date]],1)+1,3)</f>
        <v>Jun</v>
      </c>
      <c r="O434" s="5">
        <f>DATEVALUE(Player_2[[#This Row],[Month]]&amp;" "&amp;Player_2[[#This Row],[Day]]&amp;", "&amp;Player_2[[#This Row],[Year]])</f>
        <v>41804</v>
      </c>
      <c r="P434">
        <f>COUNTIFS(A:A,Player_2[[#This Row],[Tournament]],E:E,Player_2[[#This Row],[Round]])</f>
        <v>1</v>
      </c>
      <c r="Q434" t="str">
        <f t="shared" si="6"/>
        <v>2014 Cleveland County Classic</v>
      </c>
      <c r="R434">
        <f>SUMIFS('Player 1 Rounds'!F:F,'Player 1 Rounds'!Q:Q,Q434,'Player 1 Rounds'!E:E,E434)</f>
        <v>0</v>
      </c>
      <c r="S434">
        <f>IF(AND(Player_2[[#This Row],[Opponent Score]]&gt;0,Player_2[[#This Row],[Opponent Score]]&gt;Player_2[[#This Row],[Score]],K:K=TRUE())=TRUE(),1,0)</f>
        <v>0</v>
      </c>
    </row>
    <row r="435" spans="1:19" x14ac:dyDescent="0.25">
      <c r="A435" t="s">
        <v>622</v>
      </c>
      <c r="B435" t="s">
        <v>14</v>
      </c>
      <c r="C435" t="s">
        <v>650</v>
      </c>
      <c r="D435" t="s">
        <v>16</v>
      </c>
      <c r="E435">
        <v>2</v>
      </c>
      <c r="F435">
        <v>54</v>
      </c>
      <c r="G435">
        <v>949</v>
      </c>
      <c r="H435" t="s">
        <v>11</v>
      </c>
      <c r="I435" t="s">
        <v>11</v>
      </c>
      <c r="J435" t="b">
        <f>IF(COUNTIFS('Player 1 Rounds'!A:A,Player_2[[#This Row],[Tournament]],'Player 1 Rounds'!C:C,Player_2[[#This Row],[Date]])&gt;0,TRUE(),FALSE())</f>
        <v>0</v>
      </c>
      <c r="K435" t="b">
        <f>IF(COUNTIFS('Player 1 Rounds'!A:A,Player_2[[#This Row],[Tournament]],'Player 1 Rounds'!C:C,Player_2[[#This Row],[Date]],'Player 1 Rounds'!D:D,Player_2[[#This Row],[Division]])&gt;0,TRUE(),FALSE())</f>
        <v>0</v>
      </c>
      <c r="L435" t="str">
        <f>RIGHT(Player_2[[#This Row],[Date]],4)</f>
        <v>2005</v>
      </c>
      <c r="M435" t="str">
        <f>LEFT(Player_2[[#This Row],[Date]],FIND("-",Player_2[[#This Row],[Date]],1)-1)</f>
        <v>19</v>
      </c>
      <c r="N435" t="str">
        <f>MID(Player_2[[#This Row],[Date]],FIND("-",Player_2[[#This Row],[Date]],1)+1,3)</f>
        <v>Nov</v>
      </c>
      <c r="O435" s="5">
        <f>DATEVALUE(Player_2[[#This Row],[Month]]&amp;" "&amp;Player_2[[#This Row],[Day]]&amp;", "&amp;Player_2[[#This Row],[Year]])</f>
        <v>38675</v>
      </c>
      <c r="P435">
        <f>COUNTIFS(A:A,Player_2[[#This Row],[Tournament]],E:E,Player_2[[#This Row],[Round]])</f>
        <v>2</v>
      </c>
      <c r="Q435" t="str">
        <f t="shared" si="6"/>
        <v>2005 Southern California Championships</v>
      </c>
      <c r="R435">
        <f>SUMIFS('Player 1 Rounds'!F:F,'Player 1 Rounds'!Q:Q,Q435,'Player 1 Rounds'!E:E,E435)</f>
        <v>0</v>
      </c>
      <c r="S435">
        <f>IF(AND(Player_2[[#This Row],[Opponent Score]]&gt;0,Player_2[[#This Row],[Opponent Score]]&gt;Player_2[[#This Row],[Score]],K:K=TRUE())=TRUE(),1,0)</f>
        <v>0</v>
      </c>
    </row>
    <row r="436" spans="1:19" x14ac:dyDescent="0.25">
      <c r="A436" t="s">
        <v>389</v>
      </c>
      <c r="B436" t="s">
        <v>58</v>
      </c>
      <c r="C436" t="s">
        <v>424</v>
      </c>
      <c r="D436" t="s">
        <v>17</v>
      </c>
      <c r="E436">
        <v>2</v>
      </c>
      <c r="F436">
        <v>63</v>
      </c>
      <c r="G436">
        <v>1001</v>
      </c>
      <c r="H436" t="s">
        <v>11</v>
      </c>
      <c r="I436" t="s">
        <v>11</v>
      </c>
      <c r="J436" t="b">
        <f>IF(COUNTIFS('Player 1 Rounds'!A:A,Player_2[[#This Row],[Tournament]],'Player 1 Rounds'!C:C,Player_2[[#This Row],[Date]])&gt;0,TRUE(),FALSE())</f>
        <v>1</v>
      </c>
      <c r="K436" t="b">
        <f>IF(COUNTIFS('Player 1 Rounds'!A:A,Player_2[[#This Row],[Tournament]],'Player 1 Rounds'!C:C,Player_2[[#This Row],[Date]],'Player 1 Rounds'!D:D,Player_2[[#This Row],[Division]])&gt;0,TRUE(),FALSE())</f>
        <v>1</v>
      </c>
      <c r="L436" t="str">
        <f>RIGHT(Player_2[[#This Row],[Date]],4)</f>
        <v>2014</v>
      </c>
      <c r="M436" t="str">
        <f>LEFT(Player_2[[#This Row],[Date]],FIND("-",Player_2[[#This Row],[Date]],1)-1)</f>
        <v>3</v>
      </c>
      <c r="N436" t="str">
        <f>MID(Player_2[[#This Row],[Date]],FIND("-",Player_2[[#This Row],[Date]],1)+1,3)</f>
        <v>Jul</v>
      </c>
      <c r="O436" s="5">
        <f>DATEVALUE(Player_2[[#This Row],[Month]]&amp;" "&amp;Player_2[[#This Row],[Day]]&amp;", "&amp;Player_2[[#This Row],[Year]])</f>
        <v>41823</v>
      </c>
      <c r="P436">
        <f>COUNTIFS(A:A,Player_2[[#This Row],[Tournament]],E:E,Player_2[[#This Row],[Round]])</f>
        <v>2</v>
      </c>
      <c r="Q436" t="str">
        <f t="shared" si="6"/>
        <v>2014 Vibram presents the Maple Hill Open</v>
      </c>
      <c r="R436">
        <f>SUMIFS('Player 1 Rounds'!F:F,'Player 1 Rounds'!Q:Q,Q436,'Player 1 Rounds'!E:E,E436)</f>
        <v>63</v>
      </c>
      <c r="S436">
        <f>IF(AND(Player_2[[#This Row],[Opponent Score]]&gt;0,Player_2[[#This Row],[Opponent Score]]&gt;Player_2[[#This Row],[Score]],K:K=TRUE())=TRUE(),1,0)</f>
        <v>0</v>
      </c>
    </row>
    <row r="437" spans="1:19" x14ac:dyDescent="0.25">
      <c r="A437" t="s">
        <v>422</v>
      </c>
      <c r="B437" t="s">
        <v>58</v>
      </c>
      <c r="C437" t="s">
        <v>423</v>
      </c>
      <c r="D437" t="s">
        <v>17</v>
      </c>
      <c r="E437">
        <v>2</v>
      </c>
      <c r="F437">
        <v>56</v>
      </c>
      <c r="G437">
        <v>1051</v>
      </c>
      <c r="H437" t="s">
        <v>11</v>
      </c>
      <c r="I437" t="s">
        <v>11</v>
      </c>
      <c r="J437" t="b">
        <f>IF(COUNTIFS('Player 1 Rounds'!A:A,Player_2[[#This Row],[Tournament]],'Player 1 Rounds'!C:C,Player_2[[#This Row],[Date]])&gt;0,TRUE(),FALSE())</f>
        <v>1</v>
      </c>
      <c r="K437" t="b">
        <f>IF(COUNTIFS('Player 1 Rounds'!A:A,Player_2[[#This Row],[Tournament]],'Player 1 Rounds'!C:C,Player_2[[#This Row],[Date]],'Player 1 Rounds'!D:D,Player_2[[#This Row],[Division]])&gt;0,TRUE(),FALSE())</f>
        <v>1</v>
      </c>
      <c r="L437" t="str">
        <f>RIGHT(Player_2[[#This Row],[Date]],4)</f>
        <v>2014</v>
      </c>
      <c r="M437" t="str">
        <f>LEFT(Player_2[[#This Row],[Date]],FIND("-",Player_2[[#This Row],[Date]],1)-1)</f>
        <v>20</v>
      </c>
      <c r="N437" t="str">
        <f>MID(Player_2[[#This Row],[Date]],FIND("-",Player_2[[#This Row],[Date]],1)+1,3)</f>
        <v>Jun</v>
      </c>
      <c r="O437" s="5">
        <f>DATEVALUE(Player_2[[#This Row],[Month]]&amp;" "&amp;Player_2[[#This Row],[Day]]&amp;", "&amp;Player_2[[#This Row],[Year]])</f>
        <v>41810</v>
      </c>
      <c r="P437">
        <f>COUNTIFS(A:A,Player_2[[#This Row],[Tournament]],E:E,Player_2[[#This Row],[Round]])</f>
        <v>1</v>
      </c>
      <c r="Q437" t="str">
        <f t="shared" si="6"/>
        <v>2014 The 32nd Kansas City Wide Open</v>
      </c>
      <c r="R437">
        <f>SUMIFS('Player 1 Rounds'!F:F,'Player 1 Rounds'!Q:Q,Q437,'Player 1 Rounds'!E:E,E437)</f>
        <v>60</v>
      </c>
      <c r="S437">
        <f>IF(AND(Player_2[[#This Row],[Opponent Score]]&gt;0,Player_2[[#This Row],[Opponent Score]]&gt;Player_2[[#This Row],[Score]],K:K=TRUE())=TRUE(),1,0)</f>
        <v>1</v>
      </c>
    </row>
    <row r="438" spans="1:19" x14ac:dyDescent="0.25">
      <c r="A438" t="s">
        <v>645</v>
      </c>
      <c r="B438" t="s">
        <v>14</v>
      </c>
      <c r="C438" t="s">
        <v>646</v>
      </c>
      <c r="D438" t="s">
        <v>16</v>
      </c>
      <c r="E438">
        <v>2</v>
      </c>
      <c r="F438">
        <v>51</v>
      </c>
      <c r="G438">
        <v>994</v>
      </c>
      <c r="H438" t="s">
        <v>11</v>
      </c>
      <c r="I438" t="s">
        <v>11</v>
      </c>
      <c r="J438" t="b">
        <f>IF(COUNTIFS('Player 1 Rounds'!A:A,Player_2[[#This Row],[Tournament]],'Player 1 Rounds'!C:C,Player_2[[#This Row],[Date]])&gt;0,TRUE(),FALSE())</f>
        <v>0</v>
      </c>
      <c r="K438" t="b">
        <f>IF(COUNTIFS('Player 1 Rounds'!A:A,Player_2[[#This Row],[Tournament]],'Player 1 Rounds'!C:C,Player_2[[#This Row],[Date]],'Player 1 Rounds'!D:D,Player_2[[#This Row],[Division]])&gt;0,TRUE(),FALSE())</f>
        <v>0</v>
      </c>
      <c r="L438" t="str">
        <f>RIGHT(Player_2[[#This Row],[Date]],4)</f>
        <v>2006</v>
      </c>
      <c r="M438" t="str">
        <f>LEFT(Player_2[[#This Row],[Date]],FIND("-",Player_2[[#This Row],[Date]],1)-1)</f>
        <v>11</v>
      </c>
      <c r="N438" t="str">
        <f>MID(Player_2[[#This Row],[Date]],FIND("-",Player_2[[#This Row],[Date]],1)+1,3)</f>
        <v>Feb</v>
      </c>
      <c r="O438" s="5">
        <f>DATEVALUE(Player_2[[#This Row],[Month]]&amp;" "&amp;Player_2[[#This Row],[Day]]&amp;", "&amp;Player_2[[#This Row],[Year]])</f>
        <v>38759</v>
      </c>
      <c r="P438">
        <f>COUNTIFS(A:A,Player_2[[#This Row],[Tournament]],E:E,Player_2[[#This Row],[Round]])</f>
        <v>1</v>
      </c>
      <c r="Q438" t="str">
        <f t="shared" si="6"/>
        <v>2006 28th Wintertime Open</v>
      </c>
      <c r="R438">
        <f>SUMIFS('Player 1 Rounds'!F:F,'Player 1 Rounds'!Q:Q,Q438,'Player 1 Rounds'!E:E,E438)</f>
        <v>0</v>
      </c>
      <c r="S438">
        <f>IF(AND(Player_2[[#This Row],[Opponent Score]]&gt;0,Player_2[[#This Row],[Opponent Score]]&gt;Player_2[[#This Row],[Score]],K:K=TRUE())=TRUE(),1,0)</f>
        <v>0</v>
      </c>
    </row>
    <row r="439" spans="1:19" x14ac:dyDescent="0.25">
      <c r="A439" t="s">
        <v>647</v>
      </c>
      <c r="B439" t="s">
        <v>14</v>
      </c>
      <c r="C439" t="s">
        <v>648</v>
      </c>
      <c r="D439" t="s">
        <v>16</v>
      </c>
      <c r="E439">
        <v>2</v>
      </c>
      <c r="F439">
        <v>47</v>
      </c>
      <c r="G439">
        <v>988</v>
      </c>
      <c r="H439" t="s">
        <v>11</v>
      </c>
      <c r="I439" t="s">
        <v>11</v>
      </c>
      <c r="J439" t="b">
        <f>IF(COUNTIFS('Player 1 Rounds'!A:A,Player_2[[#This Row],[Tournament]],'Player 1 Rounds'!C:C,Player_2[[#This Row],[Date]])&gt;0,TRUE(),FALSE())</f>
        <v>0</v>
      </c>
      <c r="K439" t="b">
        <f>IF(COUNTIFS('Player 1 Rounds'!A:A,Player_2[[#This Row],[Tournament]],'Player 1 Rounds'!C:C,Player_2[[#This Row],[Date]],'Player 1 Rounds'!D:D,Player_2[[#This Row],[Division]])&gt;0,TRUE(),FALSE())</f>
        <v>0</v>
      </c>
      <c r="L439" t="str">
        <f>RIGHT(Player_2[[#This Row],[Date]],4)</f>
        <v>2006</v>
      </c>
      <c r="M439" t="str">
        <f>LEFT(Player_2[[#This Row],[Date]],FIND("-",Player_2[[#This Row],[Date]],1)-1)</f>
        <v>11</v>
      </c>
      <c r="N439" t="str">
        <f>MID(Player_2[[#This Row],[Date]],FIND("-",Player_2[[#This Row],[Date]],1)+1,3)</f>
        <v>Mar</v>
      </c>
      <c r="O439" s="5">
        <f>DATEVALUE(Player_2[[#This Row],[Month]]&amp;" "&amp;Player_2[[#This Row],[Day]]&amp;", "&amp;Player_2[[#This Row],[Year]])</f>
        <v>38787</v>
      </c>
      <c r="P439">
        <f>COUNTIFS(A:A,Player_2[[#This Row],[Tournament]],E:E,Player_2[[#This Row],[Round]])</f>
        <v>1</v>
      </c>
      <c r="Q439" t="str">
        <f t="shared" si="6"/>
        <v>2006 Plastic Pilots El Dorado Open X</v>
      </c>
      <c r="R439">
        <f>SUMIFS('Player 1 Rounds'!F:F,'Player 1 Rounds'!Q:Q,Q439,'Player 1 Rounds'!E:E,E439)</f>
        <v>0</v>
      </c>
      <c r="S439">
        <f>IF(AND(Player_2[[#This Row],[Opponent Score]]&gt;0,Player_2[[#This Row],[Opponent Score]]&gt;Player_2[[#This Row],[Score]],K:K=TRUE())=TRUE(),1,0)</f>
        <v>0</v>
      </c>
    </row>
    <row r="440" spans="1:19" x14ac:dyDescent="0.25">
      <c r="A440" t="s">
        <v>306</v>
      </c>
      <c r="B440" t="s">
        <v>12</v>
      </c>
      <c r="C440" t="s">
        <v>307</v>
      </c>
      <c r="D440" t="s">
        <v>17</v>
      </c>
      <c r="E440">
        <v>2</v>
      </c>
      <c r="F440">
        <v>51</v>
      </c>
      <c r="G440">
        <v>1008</v>
      </c>
      <c r="H440" t="s">
        <v>11</v>
      </c>
      <c r="I440" t="s">
        <v>11</v>
      </c>
      <c r="J440" t="b">
        <f>IF(COUNTIFS('Player 1 Rounds'!A:A,Player_2[[#This Row],[Tournament]],'Player 1 Rounds'!C:C,Player_2[[#This Row],[Date]])&gt;0,TRUE(),FALSE())</f>
        <v>0</v>
      </c>
      <c r="K440" t="b">
        <f>IF(COUNTIFS('Player 1 Rounds'!A:A,Player_2[[#This Row],[Tournament]],'Player 1 Rounds'!C:C,Player_2[[#This Row],[Date]],'Player 1 Rounds'!D:D,Player_2[[#This Row],[Division]])&gt;0,TRUE(),FALSE())</f>
        <v>0</v>
      </c>
      <c r="L440" t="str">
        <f>RIGHT(Player_2[[#This Row],[Date]],4)</f>
        <v>2010</v>
      </c>
      <c r="M440" t="str">
        <f>LEFT(Player_2[[#This Row],[Date]],FIND("-",Player_2[[#This Row],[Date]],1)-1)</f>
        <v>30</v>
      </c>
      <c r="N440" t="str">
        <f>MID(Player_2[[#This Row],[Date]],FIND("-",Player_2[[#This Row],[Date]],1)+1,3)</f>
        <v>Jan</v>
      </c>
      <c r="O440" s="5">
        <f>DATEVALUE(Player_2[[#This Row],[Month]]&amp;" "&amp;Player_2[[#This Row],[Day]]&amp;", "&amp;Player_2[[#This Row],[Year]])</f>
        <v>40208</v>
      </c>
      <c r="P440">
        <f>COUNTIFS(A:A,Player_2[[#This Row],[Tournament]],E:E,Player_2[[#This Row],[Round]])</f>
        <v>1</v>
      </c>
      <c r="Q440" t="str">
        <f t="shared" si="6"/>
        <v>2010 Fountain Hills Thrills</v>
      </c>
      <c r="R440">
        <f>SUMIFS('Player 1 Rounds'!F:F,'Player 1 Rounds'!Q:Q,Q440,'Player 1 Rounds'!E:E,E440)</f>
        <v>0</v>
      </c>
      <c r="S440">
        <f>IF(AND(Player_2[[#This Row],[Opponent Score]]&gt;0,Player_2[[#This Row],[Opponent Score]]&gt;Player_2[[#This Row],[Score]],K:K=TRUE())=TRUE(),1,0)</f>
        <v>0</v>
      </c>
    </row>
    <row r="441" spans="1:19" x14ac:dyDescent="0.25">
      <c r="A441" t="s">
        <v>411</v>
      </c>
      <c r="B441" t="s">
        <v>58</v>
      </c>
      <c r="C441" t="s">
        <v>412</v>
      </c>
      <c r="D441" t="s">
        <v>17</v>
      </c>
      <c r="E441">
        <v>2</v>
      </c>
      <c r="F441">
        <v>63</v>
      </c>
      <c r="G441">
        <v>1064</v>
      </c>
      <c r="H441" t="s">
        <v>11</v>
      </c>
      <c r="I441" t="s">
        <v>11</v>
      </c>
      <c r="J441" t="b">
        <f>IF(COUNTIFS('Player 1 Rounds'!A:A,Player_2[[#This Row],[Tournament]],'Player 1 Rounds'!C:C,Player_2[[#This Row],[Date]])&gt;0,TRUE(),FALSE())</f>
        <v>1</v>
      </c>
      <c r="K441" t="b">
        <f>IF(COUNTIFS('Player 1 Rounds'!A:A,Player_2[[#This Row],[Tournament]],'Player 1 Rounds'!C:C,Player_2[[#This Row],[Date]],'Player 1 Rounds'!D:D,Player_2[[#This Row],[Division]])&gt;0,TRUE(),FALSE())</f>
        <v>1</v>
      </c>
      <c r="L441" t="str">
        <f>RIGHT(Player_2[[#This Row],[Date]],4)</f>
        <v>2014</v>
      </c>
      <c r="M441" t="str">
        <f>LEFT(Player_2[[#This Row],[Date]],FIND("-",Player_2[[#This Row],[Date]],1)-1)</f>
        <v>16</v>
      </c>
      <c r="N441" t="str">
        <f>MID(Player_2[[#This Row],[Date]],FIND("-",Player_2[[#This Row],[Date]],1)+1,3)</f>
        <v>May</v>
      </c>
      <c r="O441" s="5">
        <f>DATEVALUE(Player_2[[#This Row],[Month]]&amp;" "&amp;Player_2[[#This Row],[Day]]&amp;", "&amp;Player_2[[#This Row],[Year]])</f>
        <v>41775</v>
      </c>
      <c r="P441">
        <f>COUNTIFS(A:A,Player_2[[#This Row],[Tournament]],E:E,Player_2[[#This Row],[Round]])</f>
        <v>1</v>
      </c>
      <c r="Q441" t="str">
        <f t="shared" si="6"/>
        <v>2014 29th Annual "Steady" Ed Memorial Masters Cup - presented by DGA</v>
      </c>
      <c r="R441">
        <f>SUMIFS('Player 1 Rounds'!F:F,'Player 1 Rounds'!Q:Q,Q441,'Player 1 Rounds'!E:E,E441)</f>
        <v>67</v>
      </c>
      <c r="S441">
        <f>IF(AND(Player_2[[#This Row],[Opponent Score]]&gt;0,Player_2[[#This Row],[Opponent Score]]&gt;Player_2[[#This Row],[Score]],K:K=TRUE())=TRUE(),1,0)</f>
        <v>1</v>
      </c>
    </row>
    <row r="442" spans="1:19" x14ac:dyDescent="0.25">
      <c r="A442" t="s">
        <v>184</v>
      </c>
      <c r="B442" t="s">
        <v>13</v>
      </c>
      <c r="C442" t="s">
        <v>185</v>
      </c>
      <c r="D442" t="s">
        <v>17</v>
      </c>
      <c r="E442">
        <v>2</v>
      </c>
      <c r="F442">
        <v>54</v>
      </c>
      <c r="G442">
        <v>1046</v>
      </c>
      <c r="H442" t="s">
        <v>11</v>
      </c>
      <c r="I442" t="s">
        <v>11</v>
      </c>
      <c r="J442" t="b">
        <f>IF(COUNTIFS('Player 1 Rounds'!A:A,Player_2[[#This Row],[Tournament]],'Player 1 Rounds'!C:C,Player_2[[#This Row],[Date]])&gt;0,TRUE(),FALSE())</f>
        <v>1</v>
      </c>
      <c r="K442" t="b">
        <f>IF(COUNTIFS('Player 1 Rounds'!A:A,Player_2[[#This Row],[Tournament]],'Player 1 Rounds'!C:C,Player_2[[#This Row],[Date]],'Player 1 Rounds'!D:D,Player_2[[#This Row],[Division]])&gt;0,TRUE(),FALSE())</f>
        <v>1</v>
      </c>
      <c r="L442" t="str">
        <f>RIGHT(Player_2[[#This Row],[Date]],4)</f>
        <v>2014</v>
      </c>
      <c r="M442" t="str">
        <f>LEFT(Player_2[[#This Row],[Date]],FIND("-",Player_2[[#This Row],[Date]],1)-1)</f>
        <v>5</v>
      </c>
      <c r="N442" t="str">
        <f>MID(Player_2[[#This Row],[Date]],FIND("-",Player_2[[#This Row],[Date]],1)+1,3)</f>
        <v>Jun</v>
      </c>
      <c r="O442" s="5">
        <f>DATEVALUE(Player_2[[#This Row],[Month]]&amp;" "&amp;Player_2[[#This Row],[Day]]&amp;", "&amp;Player_2[[#This Row],[Year]])</f>
        <v>41795</v>
      </c>
      <c r="P442">
        <f>COUNTIFS(A:A,Player_2[[#This Row],[Tournament]],E:E,Player_2[[#This Row],[Round]])</f>
        <v>1</v>
      </c>
      <c r="Q442" t="str">
        <f t="shared" si="6"/>
        <v>The 2014 Japan Open</v>
      </c>
      <c r="R442">
        <f>SUMIFS('Player 1 Rounds'!F:F,'Player 1 Rounds'!Q:Q,Q442,'Player 1 Rounds'!E:E,E442)</f>
        <v>51</v>
      </c>
      <c r="S442">
        <f>IF(AND(Player_2[[#This Row],[Opponent Score]]&gt;0,Player_2[[#This Row],[Opponent Score]]&gt;Player_2[[#This Row],[Score]],K:K=TRUE())=TRUE(),1,0)</f>
        <v>0</v>
      </c>
    </row>
    <row r="443" spans="1:19" x14ac:dyDescent="0.25">
      <c r="A443" t="s">
        <v>415</v>
      </c>
      <c r="B443" t="s">
        <v>14</v>
      </c>
      <c r="C443" t="s">
        <v>416</v>
      </c>
      <c r="D443" t="s">
        <v>17</v>
      </c>
      <c r="E443">
        <v>2</v>
      </c>
      <c r="F443">
        <v>47</v>
      </c>
      <c r="G443">
        <v>1029</v>
      </c>
      <c r="H443" t="s">
        <v>11</v>
      </c>
      <c r="I443" t="s">
        <v>11</v>
      </c>
      <c r="J443" t="b">
        <f>IF(COUNTIFS('Player 1 Rounds'!A:A,Player_2[[#This Row],[Tournament]],'Player 1 Rounds'!C:C,Player_2[[#This Row],[Date]])&gt;0,TRUE(),FALSE())</f>
        <v>0</v>
      </c>
      <c r="K443" t="b">
        <f>IF(COUNTIFS('Player 1 Rounds'!A:A,Player_2[[#This Row],[Tournament]],'Player 1 Rounds'!C:C,Player_2[[#This Row],[Date]],'Player 1 Rounds'!D:D,Player_2[[#This Row],[Division]])&gt;0,TRUE(),FALSE())</f>
        <v>0</v>
      </c>
      <c r="L443" t="str">
        <f>RIGHT(Player_2[[#This Row],[Date]],4)</f>
        <v>2014</v>
      </c>
      <c r="M443" t="str">
        <f>LEFT(Player_2[[#This Row],[Date]],FIND("-",Player_2[[#This Row],[Date]],1)-1)</f>
        <v>24</v>
      </c>
      <c r="N443" t="str">
        <f>MID(Player_2[[#This Row],[Date]],FIND("-",Player_2[[#This Row],[Date]],1)+1,3)</f>
        <v>May</v>
      </c>
      <c r="O443" s="5">
        <f>DATEVALUE(Player_2[[#This Row],[Month]]&amp;" "&amp;Player_2[[#This Row],[Day]]&amp;", "&amp;Player_2[[#This Row],[Year]])</f>
        <v>41783</v>
      </c>
      <c r="P443">
        <f>COUNTIFS(A:A,Player_2[[#This Row],[Tournament]],E:E,Player_2[[#This Row],[Round]])</f>
        <v>1</v>
      </c>
      <c r="Q443" t="str">
        <f t="shared" si="6"/>
        <v>2014 36th Annual Norman Pro/Am</v>
      </c>
      <c r="R443">
        <f>SUMIFS('Player 1 Rounds'!F:F,'Player 1 Rounds'!Q:Q,Q443,'Player 1 Rounds'!E:E,E443)</f>
        <v>0</v>
      </c>
      <c r="S443">
        <f>IF(AND(Player_2[[#This Row],[Opponent Score]]&gt;0,Player_2[[#This Row],[Opponent Score]]&gt;Player_2[[#This Row],[Score]],K:K=TRUE())=TRUE(),1,0)</f>
        <v>0</v>
      </c>
    </row>
    <row r="444" spans="1:19" x14ac:dyDescent="0.25">
      <c r="A444" t="s">
        <v>308</v>
      </c>
      <c r="B444" t="s">
        <v>14</v>
      </c>
      <c r="C444" t="s">
        <v>309</v>
      </c>
      <c r="D444" t="s">
        <v>17</v>
      </c>
      <c r="E444">
        <v>2</v>
      </c>
      <c r="F444">
        <v>69</v>
      </c>
      <c r="G444">
        <v>1051</v>
      </c>
      <c r="H444" t="s">
        <v>11</v>
      </c>
      <c r="I444" t="s">
        <v>11</v>
      </c>
      <c r="J444" t="b">
        <f>IF(COUNTIFS('Player 1 Rounds'!A:A,Player_2[[#This Row],[Tournament]],'Player 1 Rounds'!C:C,Player_2[[#This Row],[Date]])&gt;0,TRUE(),FALSE())</f>
        <v>0</v>
      </c>
      <c r="K444" t="b">
        <f>IF(COUNTIFS('Player 1 Rounds'!A:A,Player_2[[#This Row],[Tournament]],'Player 1 Rounds'!C:C,Player_2[[#This Row],[Date]],'Player 1 Rounds'!D:D,Player_2[[#This Row],[Division]])&gt;0,TRUE(),FALSE())</f>
        <v>0</v>
      </c>
      <c r="L444" t="str">
        <f>RIGHT(Player_2[[#This Row],[Date]],4)</f>
        <v>2009</v>
      </c>
      <c r="M444" t="str">
        <f>LEFT(Player_2[[#This Row],[Date]],FIND("-",Player_2[[#This Row],[Date]],1)-1)</f>
        <v>24</v>
      </c>
      <c r="N444" t="str">
        <f>MID(Player_2[[#This Row],[Date]],FIND("-",Player_2[[#This Row],[Date]],1)+1,3)</f>
        <v>Oct</v>
      </c>
      <c r="O444" s="5">
        <f>DATEVALUE(Player_2[[#This Row],[Month]]&amp;" "&amp;Player_2[[#This Row],[Day]]&amp;", "&amp;Player_2[[#This Row],[Year]])</f>
        <v>40110</v>
      </c>
      <c r="P444">
        <f>COUNTIFS(A:A,Player_2[[#This Row],[Tournament]],E:E,Player_2[[#This Row],[Round]])</f>
        <v>1</v>
      </c>
      <c r="Q444" t="str">
        <f t="shared" si="6"/>
        <v>2009 09 Coyote Classic</v>
      </c>
      <c r="R444">
        <f>SUMIFS('Player 1 Rounds'!F:F,'Player 1 Rounds'!Q:Q,Q444,'Player 1 Rounds'!E:E,E444)</f>
        <v>0</v>
      </c>
      <c r="S444">
        <f>IF(AND(Player_2[[#This Row],[Opponent Score]]&gt;0,Player_2[[#This Row],[Opponent Score]]&gt;Player_2[[#This Row],[Score]],K:K=TRUE())=TRUE(),1,0)</f>
        <v>0</v>
      </c>
    </row>
    <row r="445" spans="1:19" x14ac:dyDescent="0.25">
      <c r="A445" t="s">
        <v>385</v>
      </c>
      <c r="B445" t="s">
        <v>9</v>
      </c>
      <c r="C445" t="s">
        <v>386</v>
      </c>
      <c r="D445" t="s">
        <v>17</v>
      </c>
      <c r="E445">
        <v>2</v>
      </c>
      <c r="F445">
        <v>47</v>
      </c>
      <c r="G445">
        <v>1057</v>
      </c>
      <c r="H445" t="s">
        <v>11</v>
      </c>
      <c r="I445" t="s">
        <v>11</v>
      </c>
      <c r="J445" t="b">
        <f>IF(COUNTIFS('Player 1 Rounds'!A:A,Player_2[[#This Row],[Tournament]],'Player 1 Rounds'!C:C,Player_2[[#This Row],[Date]])&gt;0,TRUE(),FALSE())</f>
        <v>1</v>
      </c>
      <c r="K445" t="b">
        <f>IF(COUNTIFS('Player 1 Rounds'!A:A,Player_2[[#This Row],[Tournament]],'Player 1 Rounds'!C:C,Player_2[[#This Row],[Date]],'Player 1 Rounds'!D:D,Player_2[[#This Row],[Division]])&gt;0,TRUE(),FALSE())</f>
        <v>1</v>
      </c>
      <c r="L445" t="str">
        <f>RIGHT(Player_2[[#This Row],[Date]],4)</f>
        <v>2013</v>
      </c>
      <c r="M445" t="str">
        <f>LEFT(Player_2[[#This Row],[Date]],FIND("-",Player_2[[#This Row],[Date]],1)-1)</f>
        <v>26</v>
      </c>
      <c r="N445" t="str">
        <f>MID(Player_2[[#This Row],[Date]],FIND("-",Player_2[[#This Row],[Date]],1)+1,3)</f>
        <v>Oct</v>
      </c>
      <c r="O445" s="5">
        <f>DATEVALUE(Player_2[[#This Row],[Month]]&amp;" "&amp;Player_2[[#This Row],[Day]]&amp;", "&amp;Player_2[[#This Row],[Year]])</f>
        <v>41573</v>
      </c>
      <c r="P445">
        <f>COUNTIFS(A:A,Player_2[[#This Row],[Tournament]],E:E,Player_2[[#This Row],[Round]])</f>
        <v>1</v>
      </c>
      <c r="Q445" t="str">
        <f t="shared" si="6"/>
        <v>2013 Oklahoma Open - Presented by Dynamic Discs &amp; TDSA - Pro &amp; Adv</v>
      </c>
      <c r="R445">
        <f>SUMIFS('Player 1 Rounds'!F:F,'Player 1 Rounds'!Q:Q,Q445,'Player 1 Rounds'!E:E,E445)</f>
        <v>47</v>
      </c>
      <c r="S445">
        <f>IF(AND(Player_2[[#This Row],[Opponent Score]]&gt;0,Player_2[[#This Row],[Opponent Score]]&gt;Player_2[[#This Row],[Score]],K:K=TRUE())=TRUE(),1,0)</f>
        <v>0</v>
      </c>
    </row>
    <row r="446" spans="1:19" x14ac:dyDescent="0.25">
      <c r="A446" t="s">
        <v>370</v>
      </c>
      <c r="B446" t="s">
        <v>164</v>
      </c>
      <c r="C446" t="s">
        <v>371</v>
      </c>
      <c r="D446" t="s">
        <v>17</v>
      </c>
      <c r="E446">
        <v>2</v>
      </c>
      <c r="F446">
        <v>48</v>
      </c>
      <c r="G446">
        <v>1049</v>
      </c>
      <c r="H446" t="s">
        <v>11</v>
      </c>
      <c r="I446" t="s">
        <v>11</v>
      </c>
      <c r="J446" t="b">
        <f>IF(COUNTIFS('Player 1 Rounds'!A:A,Player_2[[#This Row],[Tournament]],'Player 1 Rounds'!C:C,Player_2[[#This Row],[Date]])&gt;0,TRUE(),FALSE())</f>
        <v>0</v>
      </c>
      <c r="K446" t="b">
        <f>IF(COUNTIFS('Player 1 Rounds'!A:A,Player_2[[#This Row],[Tournament]],'Player 1 Rounds'!C:C,Player_2[[#This Row],[Date]],'Player 1 Rounds'!D:D,Player_2[[#This Row],[Division]])&gt;0,TRUE(),FALSE())</f>
        <v>0</v>
      </c>
      <c r="L446" t="str">
        <f>RIGHT(Player_2[[#This Row],[Date]],4)</f>
        <v>2013</v>
      </c>
      <c r="M446" t="str">
        <f>LEFT(Player_2[[#This Row],[Date]],FIND("-",Player_2[[#This Row],[Date]],1)-1)</f>
        <v>12</v>
      </c>
      <c r="N446" t="str">
        <f>MID(Player_2[[#This Row],[Date]],FIND("-",Player_2[[#This Row],[Date]],1)+1,3)</f>
        <v>Oct</v>
      </c>
      <c r="O446" s="5">
        <f>DATEVALUE(Player_2[[#This Row],[Month]]&amp;" "&amp;Player_2[[#This Row],[Day]]&amp;", "&amp;Player_2[[#This Row],[Year]])</f>
        <v>41559</v>
      </c>
      <c r="P446">
        <f>COUNTIFS(A:A,Player_2[[#This Row],[Tournament]],E:E,Player_2[[#This Row],[Round]])</f>
        <v>1</v>
      </c>
      <c r="Q446" t="str">
        <f t="shared" si="6"/>
        <v>2013 South Florida Open</v>
      </c>
      <c r="R446">
        <f>SUMIFS('Player 1 Rounds'!F:F,'Player 1 Rounds'!Q:Q,Q446,'Player 1 Rounds'!E:E,E446)</f>
        <v>0</v>
      </c>
      <c r="S446">
        <f>IF(AND(Player_2[[#This Row],[Opponent Score]]&gt;0,Player_2[[#This Row],[Opponent Score]]&gt;Player_2[[#This Row],[Score]],K:K=TRUE())=TRUE(),1,0)</f>
        <v>0</v>
      </c>
    </row>
    <row r="447" spans="1:19" x14ac:dyDescent="0.25">
      <c r="A447" t="s">
        <v>636</v>
      </c>
      <c r="B447" t="s">
        <v>14</v>
      </c>
      <c r="C447" t="s">
        <v>637</v>
      </c>
      <c r="D447" t="s">
        <v>16</v>
      </c>
      <c r="E447">
        <v>2</v>
      </c>
      <c r="F447">
        <v>58</v>
      </c>
      <c r="G447">
        <v>974</v>
      </c>
      <c r="H447" t="s">
        <v>11</v>
      </c>
      <c r="I447" t="s">
        <v>11</v>
      </c>
      <c r="J447" t="b">
        <f>IF(COUNTIFS('Player 1 Rounds'!A:A,Player_2[[#This Row],[Tournament]],'Player 1 Rounds'!C:C,Player_2[[#This Row],[Date]])&gt;0,TRUE(),FALSE())</f>
        <v>0</v>
      </c>
      <c r="K447" t="b">
        <f>IF(COUNTIFS('Player 1 Rounds'!A:A,Player_2[[#This Row],[Tournament]],'Player 1 Rounds'!C:C,Player_2[[#This Row],[Date]],'Player 1 Rounds'!D:D,Player_2[[#This Row],[Division]])&gt;0,TRUE(),FALSE())</f>
        <v>0</v>
      </c>
      <c r="L447" t="str">
        <f>RIGHT(Player_2[[#This Row],[Date]],4)</f>
        <v>2007</v>
      </c>
      <c r="M447" t="str">
        <f>LEFT(Player_2[[#This Row],[Date]],FIND("-",Player_2[[#This Row],[Date]],1)-1)</f>
        <v>17</v>
      </c>
      <c r="N447" t="str">
        <f>MID(Player_2[[#This Row],[Date]],FIND("-",Player_2[[#This Row],[Date]],1)+1,3)</f>
        <v>Mar</v>
      </c>
      <c r="O447" s="5">
        <f>DATEVALUE(Player_2[[#This Row],[Month]]&amp;" "&amp;Player_2[[#This Row],[Day]]&amp;", "&amp;Player_2[[#This Row],[Year]])</f>
        <v>39158</v>
      </c>
      <c r="P447">
        <f>COUNTIFS(A:A,Player_2[[#This Row],[Tournament]],E:E,Player_2[[#This Row],[Round]])</f>
        <v>2</v>
      </c>
      <c r="Q447" t="str">
        <f t="shared" si="6"/>
        <v>2007 Emerald Isle Open (EIEIO)</v>
      </c>
      <c r="R447">
        <f>SUMIFS('Player 1 Rounds'!F:F,'Player 1 Rounds'!Q:Q,Q447,'Player 1 Rounds'!E:E,E447)</f>
        <v>0</v>
      </c>
      <c r="S447">
        <f>IF(AND(Player_2[[#This Row],[Opponent Score]]&gt;0,Player_2[[#This Row],[Opponent Score]]&gt;Player_2[[#This Row],[Score]],K:K=TRUE())=TRUE(),1,0)</f>
        <v>0</v>
      </c>
    </row>
    <row r="448" spans="1:19" x14ac:dyDescent="0.25">
      <c r="A448" t="s">
        <v>635</v>
      </c>
      <c r="B448" t="s">
        <v>14</v>
      </c>
      <c r="C448" t="s">
        <v>65</v>
      </c>
      <c r="D448" t="s">
        <v>16</v>
      </c>
      <c r="E448">
        <v>2</v>
      </c>
      <c r="F448">
        <v>64</v>
      </c>
      <c r="G448">
        <v>972</v>
      </c>
      <c r="H448" t="s">
        <v>11</v>
      </c>
      <c r="I448" t="s">
        <v>11</v>
      </c>
      <c r="J448" t="b">
        <f>IF(COUNTIFS('Player 1 Rounds'!A:A,Player_2[[#This Row],[Tournament]],'Player 1 Rounds'!C:C,Player_2[[#This Row],[Date]])&gt;0,TRUE(),FALSE())</f>
        <v>0</v>
      </c>
      <c r="K448" t="b">
        <f>IF(COUNTIFS('Player 1 Rounds'!A:A,Player_2[[#This Row],[Tournament]],'Player 1 Rounds'!C:C,Player_2[[#This Row],[Date]],'Player 1 Rounds'!D:D,Player_2[[#This Row],[Division]])&gt;0,TRUE(),FALSE())</f>
        <v>0</v>
      </c>
      <c r="L448" t="str">
        <f>RIGHT(Player_2[[#This Row],[Date]],4)</f>
        <v>2007</v>
      </c>
      <c r="M448" t="str">
        <f>LEFT(Player_2[[#This Row],[Date]],FIND("-",Player_2[[#This Row],[Date]],1)-1)</f>
        <v>10</v>
      </c>
      <c r="N448" t="str">
        <f>MID(Player_2[[#This Row],[Date]],FIND("-",Player_2[[#This Row],[Date]],1)+1,3)</f>
        <v>Mar</v>
      </c>
      <c r="O448" s="5">
        <f>DATEVALUE(Player_2[[#This Row],[Month]]&amp;" "&amp;Player_2[[#This Row],[Day]]&amp;", "&amp;Player_2[[#This Row],[Year]])</f>
        <v>39151</v>
      </c>
      <c r="P448">
        <f>COUNTIFS(A:A,Player_2[[#This Row],[Tournament]],E:E,Player_2[[#This Row],[Round]])</f>
        <v>1</v>
      </c>
      <c r="Q448" t="str">
        <f t="shared" si="6"/>
        <v>2007 Plastic Pilots El Dorado Open 11</v>
      </c>
      <c r="R448">
        <f>SUMIFS('Player 1 Rounds'!F:F,'Player 1 Rounds'!Q:Q,Q448,'Player 1 Rounds'!E:E,E448)</f>
        <v>0</v>
      </c>
      <c r="S448">
        <f>IF(AND(Player_2[[#This Row],[Opponent Score]]&gt;0,Player_2[[#This Row],[Opponent Score]]&gt;Player_2[[#This Row],[Score]],K:K=TRUE())=TRUE(),1,0)</f>
        <v>0</v>
      </c>
    </row>
    <row r="449" spans="1:19" x14ac:dyDescent="0.25">
      <c r="A449" t="s">
        <v>381</v>
      </c>
      <c r="B449" t="s">
        <v>9</v>
      </c>
      <c r="C449" t="s">
        <v>382</v>
      </c>
      <c r="D449" t="s">
        <v>17</v>
      </c>
      <c r="E449">
        <v>2</v>
      </c>
      <c r="F449">
        <v>55</v>
      </c>
      <c r="G449">
        <v>975</v>
      </c>
      <c r="H449" t="s">
        <v>11</v>
      </c>
      <c r="I449" t="s">
        <v>11</v>
      </c>
      <c r="J449" t="b">
        <f>IF(COUNTIFS('Player 1 Rounds'!A:A,Player_2[[#This Row],[Tournament]],'Player 1 Rounds'!C:C,Player_2[[#This Row],[Date]])&gt;0,TRUE(),FALSE())</f>
        <v>0</v>
      </c>
      <c r="K449" t="b">
        <f>IF(COUNTIFS('Player 1 Rounds'!A:A,Player_2[[#This Row],[Tournament]],'Player 1 Rounds'!C:C,Player_2[[#This Row],[Date]],'Player 1 Rounds'!D:D,Player_2[[#This Row],[Division]])&gt;0,TRUE(),FALSE())</f>
        <v>0</v>
      </c>
      <c r="L449" t="str">
        <f>RIGHT(Player_2[[#This Row],[Date]],4)</f>
        <v>2013</v>
      </c>
      <c r="M449" t="str">
        <f>LEFT(Player_2[[#This Row],[Date]],FIND("-",Player_2[[#This Row],[Date]],1)-1)</f>
        <v>2</v>
      </c>
      <c r="N449" t="str">
        <f>MID(Player_2[[#This Row],[Date]],FIND("-",Player_2[[#This Row],[Date]],1)+1,3)</f>
        <v>Nov</v>
      </c>
      <c r="O449" s="5">
        <f>DATEVALUE(Player_2[[#This Row],[Month]]&amp;" "&amp;Player_2[[#This Row],[Day]]&amp;", "&amp;Player_2[[#This Row],[Year]])</f>
        <v>41580</v>
      </c>
      <c r="P449">
        <f>COUNTIFS(A:A,Player_2[[#This Row],[Tournament]],E:E,Player_2[[#This Row],[Round]])</f>
        <v>1</v>
      </c>
      <c r="Q449" t="str">
        <f t="shared" si="6"/>
        <v>2013 23rd Veterans Park Open</v>
      </c>
      <c r="R449">
        <f>SUMIFS('Player 1 Rounds'!F:F,'Player 1 Rounds'!Q:Q,Q449,'Player 1 Rounds'!E:E,E449)</f>
        <v>0</v>
      </c>
      <c r="S449">
        <f>IF(AND(Player_2[[#This Row],[Opponent Score]]&gt;0,Player_2[[#This Row],[Opponent Score]]&gt;Player_2[[#This Row],[Score]],K:K=TRUE())=TRUE(),1,0)</f>
        <v>0</v>
      </c>
    </row>
    <row r="450" spans="1:19" x14ac:dyDescent="0.25">
      <c r="A450" t="s">
        <v>290</v>
      </c>
      <c r="B450" t="s">
        <v>9</v>
      </c>
      <c r="C450" t="s">
        <v>176</v>
      </c>
      <c r="D450" t="s">
        <v>17</v>
      </c>
      <c r="E450">
        <v>2</v>
      </c>
      <c r="F450">
        <v>47</v>
      </c>
      <c r="G450">
        <v>1026</v>
      </c>
      <c r="H450" t="s">
        <v>11</v>
      </c>
      <c r="I450" t="s">
        <v>11</v>
      </c>
      <c r="J450" t="b">
        <f>IF(COUNTIFS('Player 1 Rounds'!A:A,Player_2[[#This Row],[Tournament]],'Player 1 Rounds'!C:C,Player_2[[#This Row],[Date]])&gt;0,TRUE(),FALSE())</f>
        <v>0</v>
      </c>
      <c r="K450" t="b">
        <f>IF(COUNTIFS('Player 1 Rounds'!A:A,Player_2[[#This Row],[Tournament]],'Player 1 Rounds'!C:C,Player_2[[#This Row],[Date]],'Player 1 Rounds'!D:D,Player_2[[#This Row],[Division]])&gt;0,TRUE(),FALSE())</f>
        <v>0</v>
      </c>
      <c r="L450" t="str">
        <f>RIGHT(Player_2[[#This Row],[Date]],4)</f>
        <v>2010</v>
      </c>
      <c r="M450" t="str">
        <f>LEFT(Player_2[[#This Row],[Date]],FIND("-",Player_2[[#This Row],[Date]],1)-1)</f>
        <v>4</v>
      </c>
      <c r="N450" t="str">
        <f>MID(Player_2[[#This Row],[Date]],FIND("-",Player_2[[#This Row],[Date]],1)+1,3)</f>
        <v>Sep</v>
      </c>
      <c r="O450" s="5">
        <f>DATEVALUE(Player_2[[#This Row],[Month]]&amp;" "&amp;Player_2[[#This Row],[Day]]&amp;", "&amp;Player_2[[#This Row],[Year]])</f>
        <v>40425</v>
      </c>
      <c r="P450">
        <f>COUNTIFS(A:A,Player_2[[#This Row],[Tournament]],E:E,Player_2[[#This Row],[Round]])</f>
        <v>2</v>
      </c>
      <c r="Q450" t="str">
        <f t="shared" ref="Q450:Q513" si="7">IF(ISERROR(FIND(L450,A450,1))=TRUE(),L450&amp;" "&amp;A450,A450)</f>
        <v>2010 End of the Trail Classic</v>
      </c>
      <c r="R450">
        <f>SUMIFS('Player 1 Rounds'!F:F,'Player 1 Rounds'!Q:Q,Q450,'Player 1 Rounds'!E:E,E450)</f>
        <v>0</v>
      </c>
      <c r="S450">
        <f>IF(AND(Player_2[[#This Row],[Opponent Score]]&gt;0,Player_2[[#This Row],[Opponent Score]]&gt;Player_2[[#This Row],[Score]],K:K=TRUE())=TRUE(),1,0)</f>
        <v>0</v>
      </c>
    </row>
    <row r="451" spans="1:19" x14ac:dyDescent="0.25">
      <c r="A451" t="s">
        <v>286</v>
      </c>
      <c r="B451" t="s">
        <v>12</v>
      </c>
      <c r="C451" t="s">
        <v>287</v>
      </c>
      <c r="D451" t="s">
        <v>17</v>
      </c>
      <c r="E451">
        <v>2</v>
      </c>
      <c r="F451">
        <v>49</v>
      </c>
      <c r="G451">
        <v>1006</v>
      </c>
      <c r="H451" t="s">
        <v>11</v>
      </c>
      <c r="I451" t="s">
        <v>11</v>
      </c>
      <c r="J451" t="b">
        <f>IF(COUNTIFS('Player 1 Rounds'!A:A,Player_2[[#This Row],[Tournament]],'Player 1 Rounds'!C:C,Player_2[[#This Row],[Date]])&gt;0,TRUE(),FALSE())</f>
        <v>0</v>
      </c>
      <c r="K451" t="b">
        <f>IF(COUNTIFS('Player 1 Rounds'!A:A,Player_2[[#This Row],[Tournament]],'Player 1 Rounds'!C:C,Player_2[[#This Row],[Date]],'Player 1 Rounds'!D:D,Player_2[[#This Row],[Division]])&gt;0,TRUE(),FALSE())</f>
        <v>0</v>
      </c>
      <c r="L451" t="str">
        <f>RIGHT(Player_2[[#This Row],[Date]],4)</f>
        <v>2010</v>
      </c>
      <c r="M451" t="str">
        <f>LEFT(Player_2[[#This Row],[Date]],FIND("-",Player_2[[#This Row],[Date]],1)-1)</f>
        <v>25</v>
      </c>
      <c r="N451" t="str">
        <f>MID(Player_2[[#This Row],[Date]],FIND("-",Player_2[[#This Row],[Date]],1)+1,3)</f>
        <v>Sep</v>
      </c>
      <c r="O451" s="5">
        <f>DATEVALUE(Player_2[[#This Row],[Month]]&amp;" "&amp;Player_2[[#This Row],[Day]]&amp;", "&amp;Player_2[[#This Row],[Year]])</f>
        <v>40446</v>
      </c>
      <c r="P451">
        <f>COUNTIFS(A:A,Player_2[[#This Row],[Tournament]],E:E,Player_2[[#This Row],[Round]])</f>
        <v>1</v>
      </c>
      <c r="Q451" t="str">
        <f t="shared" si="7"/>
        <v>2010 California State Flying Disc Championships</v>
      </c>
      <c r="R451">
        <f>SUMIFS('Player 1 Rounds'!F:F,'Player 1 Rounds'!Q:Q,Q451,'Player 1 Rounds'!E:E,E451)</f>
        <v>0</v>
      </c>
      <c r="S451">
        <f>IF(AND(Player_2[[#This Row],[Opponent Score]]&gt;0,Player_2[[#This Row],[Opponent Score]]&gt;Player_2[[#This Row],[Score]],K:K=TRUE())=TRUE(),1,0)</f>
        <v>0</v>
      </c>
    </row>
    <row r="452" spans="1:19" x14ac:dyDescent="0.25">
      <c r="A452" t="s">
        <v>375</v>
      </c>
      <c r="B452" t="s">
        <v>14</v>
      </c>
      <c r="C452" t="s">
        <v>376</v>
      </c>
      <c r="D452" t="s">
        <v>17</v>
      </c>
      <c r="E452">
        <v>2</v>
      </c>
      <c r="F452">
        <v>49</v>
      </c>
      <c r="G452">
        <v>1061</v>
      </c>
      <c r="H452" t="s">
        <v>11</v>
      </c>
      <c r="I452" t="s">
        <v>11</v>
      </c>
      <c r="J452" t="b">
        <f>IF(COUNTIFS('Player 1 Rounds'!A:A,Player_2[[#This Row],[Tournament]],'Player 1 Rounds'!C:C,Player_2[[#This Row],[Date]])&gt;0,TRUE(),FALSE())</f>
        <v>0</v>
      </c>
      <c r="K452" t="b">
        <f>IF(COUNTIFS('Player 1 Rounds'!A:A,Player_2[[#This Row],[Tournament]],'Player 1 Rounds'!C:C,Player_2[[#This Row],[Date]],'Player 1 Rounds'!D:D,Player_2[[#This Row],[Division]])&gt;0,TRUE(),FALSE())</f>
        <v>0</v>
      </c>
      <c r="L452" t="str">
        <f>RIGHT(Player_2[[#This Row],[Date]],4)</f>
        <v>2013</v>
      </c>
      <c r="M452" t="str">
        <f>LEFT(Player_2[[#This Row],[Date]],FIND("-",Player_2[[#This Row],[Date]],1)-1)</f>
        <v>14</v>
      </c>
      <c r="N452" t="str">
        <f>MID(Player_2[[#This Row],[Date]],FIND("-",Player_2[[#This Row],[Date]],1)+1,3)</f>
        <v>Sep</v>
      </c>
      <c r="O452" s="5">
        <f>DATEVALUE(Player_2[[#This Row],[Month]]&amp;" "&amp;Player_2[[#This Row],[Day]]&amp;", "&amp;Player_2[[#This Row],[Year]])</f>
        <v>41531</v>
      </c>
      <c r="P452">
        <f>COUNTIFS(A:A,Player_2[[#This Row],[Tournament]],E:E,Player_2[[#This Row],[Round]])</f>
        <v>1</v>
      </c>
      <c r="Q452" t="str">
        <f t="shared" si="7"/>
        <v>2013 The San Diego Open</v>
      </c>
      <c r="R452">
        <f>SUMIFS('Player 1 Rounds'!F:F,'Player 1 Rounds'!Q:Q,Q452,'Player 1 Rounds'!E:E,E452)</f>
        <v>0</v>
      </c>
      <c r="S452">
        <f>IF(AND(Player_2[[#This Row],[Opponent Score]]&gt;0,Player_2[[#This Row],[Opponent Score]]&gt;Player_2[[#This Row],[Score]],K:K=TRUE())=TRUE(),1,0)</f>
        <v>0</v>
      </c>
    </row>
    <row r="453" spans="1:19" x14ac:dyDescent="0.25">
      <c r="A453" t="s">
        <v>276</v>
      </c>
      <c r="B453" t="s">
        <v>12</v>
      </c>
      <c r="C453" t="s">
        <v>690</v>
      </c>
      <c r="D453" t="s">
        <v>16</v>
      </c>
      <c r="E453">
        <v>2</v>
      </c>
      <c r="F453">
        <v>47</v>
      </c>
      <c r="G453">
        <v>1019</v>
      </c>
      <c r="H453" t="s">
        <v>11</v>
      </c>
      <c r="I453" t="s">
        <v>11</v>
      </c>
      <c r="J453" t="b">
        <f>IF(COUNTIFS('Player 1 Rounds'!A:A,Player_2[[#This Row],[Tournament]],'Player 1 Rounds'!C:C,Player_2[[#This Row],[Date]])&gt;0,TRUE(),FALSE())</f>
        <v>0</v>
      </c>
      <c r="K453" t="b">
        <f>IF(COUNTIFS('Player 1 Rounds'!A:A,Player_2[[#This Row],[Tournament]],'Player 1 Rounds'!C:C,Player_2[[#This Row],[Date]],'Player 1 Rounds'!D:D,Player_2[[#This Row],[Division]])&gt;0,TRUE(),FALSE())</f>
        <v>0</v>
      </c>
      <c r="L453" t="str">
        <f>RIGHT(Player_2[[#This Row],[Date]],4)</f>
        <v>2007</v>
      </c>
      <c r="M453" t="str">
        <f>LEFT(Player_2[[#This Row],[Date]],FIND("-",Player_2[[#This Row],[Date]],1)-1)</f>
        <v>7</v>
      </c>
      <c r="N453" t="str">
        <f>MID(Player_2[[#This Row],[Date]],FIND("-",Player_2[[#This Row],[Date]],1)+1,3)</f>
        <v>Apr</v>
      </c>
      <c r="O453" s="5">
        <f>DATEVALUE(Player_2[[#This Row],[Month]]&amp;" "&amp;Player_2[[#This Row],[Day]]&amp;", "&amp;Player_2[[#This Row],[Year]])</f>
        <v>39179</v>
      </c>
      <c r="P453">
        <f>COUNTIFS(A:A,Player_2[[#This Row],[Tournament]],E:E,Player_2[[#This Row],[Round]])</f>
        <v>4</v>
      </c>
      <c r="Q453" t="str">
        <f t="shared" si="7"/>
        <v>2007 Sylmar Open</v>
      </c>
      <c r="R453">
        <f>SUMIFS('Player 1 Rounds'!F:F,'Player 1 Rounds'!Q:Q,Q453,'Player 1 Rounds'!E:E,E453)</f>
        <v>0</v>
      </c>
      <c r="S453">
        <f>IF(AND(Player_2[[#This Row],[Opponent Score]]&gt;0,Player_2[[#This Row],[Opponent Score]]&gt;Player_2[[#This Row],[Score]],K:K=TRUE())=TRUE(),1,0)</f>
        <v>0</v>
      </c>
    </row>
    <row r="454" spans="1:19" x14ac:dyDescent="0.25">
      <c r="A454" t="s">
        <v>403</v>
      </c>
      <c r="B454" t="s">
        <v>9</v>
      </c>
      <c r="C454" t="s">
        <v>404</v>
      </c>
      <c r="D454" t="s">
        <v>17</v>
      </c>
      <c r="E454">
        <v>2</v>
      </c>
      <c r="F454">
        <v>45</v>
      </c>
      <c r="G454">
        <v>1037</v>
      </c>
      <c r="H454" t="s">
        <v>11</v>
      </c>
      <c r="I454" t="s">
        <v>11</v>
      </c>
      <c r="J454" t="b">
        <f>IF(COUNTIFS('Player 1 Rounds'!A:A,Player_2[[#This Row],[Tournament]],'Player 1 Rounds'!C:C,Player_2[[#This Row],[Date]])&gt;0,TRUE(),FALSE())</f>
        <v>0</v>
      </c>
      <c r="K454" t="b">
        <f>IF(COUNTIFS('Player 1 Rounds'!A:A,Player_2[[#This Row],[Tournament]],'Player 1 Rounds'!C:C,Player_2[[#This Row],[Date]],'Player 1 Rounds'!D:D,Player_2[[#This Row],[Division]])&gt;0,TRUE(),FALSE())</f>
        <v>0</v>
      </c>
      <c r="L454" t="str">
        <f>RIGHT(Player_2[[#This Row],[Date]],4)</f>
        <v>2013</v>
      </c>
      <c r="M454" t="str">
        <f>LEFT(Player_2[[#This Row],[Date]],FIND("-",Player_2[[#This Row],[Date]],1)-1)</f>
        <v>31</v>
      </c>
      <c r="N454" t="str">
        <f>MID(Player_2[[#This Row],[Date]],FIND("-",Player_2[[#This Row],[Date]],1)+1,3)</f>
        <v>Aug</v>
      </c>
      <c r="O454" s="5">
        <f>DATEVALUE(Player_2[[#This Row],[Month]]&amp;" "&amp;Player_2[[#This Row],[Day]]&amp;", "&amp;Player_2[[#This Row],[Year]])</f>
        <v>41517</v>
      </c>
      <c r="P454">
        <f>COUNTIFS(A:A,Player_2[[#This Row],[Tournament]],E:E,Player_2[[#This Row],[Round]])</f>
        <v>1</v>
      </c>
      <c r="Q454" t="str">
        <f t="shared" si="7"/>
        <v>End of the Trail (SJVC) Classic 2013</v>
      </c>
      <c r="R454">
        <f>SUMIFS('Player 1 Rounds'!F:F,'Player 1 Rounds'!Q:Q,Q454,'Player 1 Rounds'!E:E,E454)</f>
        <v>0</v>
      </c>
      <c r="S454">
        <f>IF(AND(Player_2[[#This Row],[Opponent Score]]&gt;0,Player_2[[#This Row],[Opponent Score]]&gt;Player_2[[#This Row],[Score]],K:K=TRUE())=TRUE(),1,0)</f>
        <v>0</v>
      </c>
    </row>
    <row r="455" spans="1:19" x14ac:dyDescent="0.25">
      <c r="A455" t="s">
        <v>106</v>
      </c>
      <c r="B455" t="s">
        <v>13</v>
      </c>
      <c r="C455" t="s">
        <v>107</v>
      </c>
      <c r="D455" t="s">
        <v>17</v>
      </c>
      <c r="E455">
        <v>2</v>
      </c>
      <c r="F455">
        <v>62</v>
      </c>
      <c r="G455">
        <v>1031</v>
      </c>
      <c r="H455" t="s">
        <v>11</v>
      </c>
      <c r="I455" t="s">
        <v>11</v>
      </c>
      <c r="J455" t="b">
        <f>IF(COUNTIFS('Player 1 Rounds'!A:A,Player_2[[#This Row],[Tournament]],'Player 1 Rounds'!C:C,Player_2[[#This Row],[Date]])&gt;0,TRUE(),FALSE())</f>
        <v>1</v>
      </c>
      <c r="K455" t="b">
        <f>IF(COUNTIFS('Player 1 Rounds'!A:A,Player_2[[#This Row],[Tournament]],'Player 1 Rounds'!C:C,Player_2[[#This Row],[Date]],'Player 1 Rounds'!D:D,Player_2[[#This Row],[Division]])&gt;0,TRUE(),FALSE())</f>
        <v>1</v>
      </c>
      <c r="L455" t="str">
        <f>RIGHT(Player_2[[#This Row],[Date]],4)</f>
        <v>2013</v>
      </c>
      <c r="M455" t="str">
        <f>LEFT(Player_2[[#This Row],[Date]],FIND("-",Player_2[[#This Row],[Date]],1)-1)</f>
        <v>2</v>
      </c>
      <c r="N455" t="str">
        <f>MID(Player_2[[#This Row],[Date]],FIND("-",Player_2[[#This Row],[Date]],1)+1,3)</f>
        <v>Oct</v>
      </c>
      <c r="O455" s="5">
        <f>DATEVALUE(Player_2[[#This Row],[Month]]&amp;" "&amp;Player_2[[#This Row],[Day]]&amp;", "&amp;Player_2[[#This Row],[Year]])</f>
        <v>41549</v>
      </c>
      <c r="P455">
        <f>COUNTIFS(A:A,Player_2[[#This Row],[Tournament]],E:E,Player_2[[#This Row],[Round]])</f>
        <v>4</v>
      </c>
      <c r="Q455" t="str">
        <f t="shared" si="7"/>
        <v>2013 United States Disc Golf Championship - Open Flight</v>
      </c>
      <c r="R455">
        <f>SUMIFS('Player 1 Rounds'!F:F,'Player 1 Rounds'!Q:Q,Q455,'Player 1 Rounds'!E:E,E455)</f>
        <v>67</v>
      </c>
      <c r="S455">
        <f>IF(AND(Player_2[[#This Row],[Opponent Score]]&gt;0,Player_2[[#This Row],[Opponent Score]]&gt;Player_2[[#This Row],[Score]],K:K=TRUE())=TRUE(),1,0)</f>
        <v>1</v>
      </c>
    </row>
    <row r="456" spans="1:19" x14ac:dyDescent="0.25">
      <c r="A456" t="s">
        <v>97</v>
      </c>
      <c r="B456" t="s">
        <v>13</v>
      </c>
      <c r="C456" t="s">
        <v>98</v>
      </c>
      <c r="D456" t="s">
        <v>17</v>
      </c>
      <c r="E456">
        <v>2</v>
      </c>
      <c r="F456">
        <v>50</v>
      </c>
      <c r="G456">
        <v>1041</v>
      </c>
      <c r="H456" t="s">
        <v>11</v>
      </c>
      <c r="I456" t="s">
        <v>11</v>
      </c>
      <c r="J456" t="b">
        <f>IF(COUNTIFS('Player 1 Rounds'!A:A,Player_2[[#This Row],[Tournament]],'Player 1 Rounds'!C:C,Player_2[[#This Row],[Date]])&gt;0,TRUE(),FALSE())</f>
        <v>0</v>
      </c>
      <c r="K456" t="b">
        <f>IF(COUNTIFS('Player 1 Rounds'!A:A,Player_2[[#This Row],[Tournament]],'Player 1 Rounds'!C:C,Player_2[[#This Row],[Date]],'Player 1 Rounds'!D:D,Player_2[[#This Row],[Division]])&gt;0,TRUE(),FALSE())</f>
        <v>0</v>
      </c>
      <c r="L456" t="str">
        <f>RIGHT(Player_2[[#This Row],[Date]],4)</f>
        <v>2009</v>
      </c>
      <c r="M456" t="str">
        <f>LEFT(Player_2[[#This Row],[Date]],FIND("-",Player_2[[#This Row],[Date]],1)-1)</f>
        <v>27</v>
      </c>
      <c r="N456" t="str">
        <f>MID(Player_2[[#This Row],[Date]],FIND("-",Player_2[[#This Row],[Date]],1)+1,3)</f>
        <v>Jul</v>
      </c>
      <c r="O456" s="5">
        <f>DATEVALUE(Player_2[[#This Row],[Month]]&amp;" "&amp;Player_2[[#This Row],[Day]]&amp;", "&amp;Player_2[[#This Row],[Year]])</f>
        <v>40021</v>
      </c>
      <c r="P456">
        <f>COUNTIFS(A:A,Player_2[[#This Row],[Tournament]],E:E,Player_2[[#This Row],[Round]])</f>
        <v>1</v>
      </c>
      <c r="Q456" t="str">
        <f t="shared" si="7"/>
        <v>2009 PDGA Professional Disc Golf World Championships</v>
      </c>
      <c r="R456">
        <f>SUMIFS('Player 1 Rounds'!F:F,'Player 1 Rounds'!Q:Q,Q456,'Player 1 Rounds'!E:E,E456)</f>
        <v>0</v>
      </c>
      <c r="S456">
        <f>IF(AND(Player_2[[#This Row],[Opponent Score]]&gt;0,Player_2[[#This Row],[Opponent Score]]&gt;Player_2[[#This Row],[Score]],K:K=TRUE())=TRUE(),1,0)</f>
        <v>0</v>
      </c>
    </row>
    <row r="457" spans="1:19" x14ac:dyDescent="0.25">
      <c r="A457" t="s">
        <v>638</v>
      </c>
      <c r="B457" t="s">
        <v>12</v>
      </c>
      <c r="C457" t="s">
        <v>67</v>
      </c>
      <c r="D457" t="s">
        <v>16</v>
      </c>
      <c r="E457">
        <v>2</v>
      </c>
      <c r="F457">
        <v>54</v>
      </c>
      <c r="G457">
        <v>948</v>
      </c>
      <c r="H457" t="s">
        <v>11</v>
      </c>
      <c r="I457" t="s">
        <v>11</v>
      </c>
      <c r="J457" t="b">
        <f>IF(COUNTIFS('Player 1 Rounds'!A:A,Player_2[[#This Row],[Tournament]],'Player 1 Rounds'!C:C,Player_2[[#This Row],[Date]])&gt;0,TRUE(),FALSE())</f>
        <v>0</v>
      </c>
      <c r="K457" t="b">
        <f>IF(COUNTIFS('Player 1 Rounds'!A:A,Player_2[[#This Row],[Tournament]],'Player 1 Rounds'!C:C,Player_2[[#This Row],[Date]],'Player 1 Rounds'!D:D,Player_2[[#This Row],[Division]])&gt;0,TRUE(),FALSE())</f>
        <v>0</v>
      </c>
      <c r="L457" t="str">
        <f>RIGHT(Player_2[[#This Row],[Date]],4)</f>
        <v>2007</v>
      </c>
      <c r="M457" t="str">
        <f>LEFT(Player_2[[#This Row],[Date]],FIND("-",Player_2[[#This Row],[Date]],1)-1)</f>
        <v>24</v>
      </c>
      <c r="N457" t="str">
        <f>MID(Player_2[[#This Row],[Date]],FIND("-",Player_2[[#This Row],[Date]],1)+1,3)</f>
        <v>Mar</v>
      </c>
      <c r="O457" s="5">
        <f>DATEVALUE(Player_2[[#This Row],[Month]]&amp;" "&amp;Player_2[[#This Row],[Day]]&amp;", "&amp;Player_2[[#This Row],[Year]])</f>
        <v>39165</v>
      </c>
      <c r="P457">
        <f>COUNTIFS(A:A,Player_2[[#This Row],[Tournament]],E:E,Player_2[[#This Row],[Round]])</f>
        <v>1</v>
      </c>
      <c r="Q457" t="str">
        <f t="shared" si="7"/>
        <v>2007 C.V. Safari</v>
      </c>
      <c r="R457">
        <f>SUMIFS('Player 1 Rounds'!F:F,'Player 1 Rounds'!Q:Q,Q457,'Player 1 Rounds'!E:E,E457)</f>
        <v>0</v>
      </c>
      <c r="S457">
        <f>IF(AND(Player_2[[#This Row],[Opponent Score]]&gt;0,Player_2[[#This Row],[Opponent Score]]&gt;Player_2[[#This Row],[Score]],K:K=TRUE())=TRUE(),1,0)</f>
        <v>0</v>
      </c>
    </row>
    <row r="458" spans="1:19" x14ac:dyDescent="0.25">
      <c r="A458" t="s">
        <v>639</v>
      </c>
      <c r="B458" t="s">
        <v>14</v>
      </c>
      <c r="C458" t="s">
        <v>101</v>
      </c>
      <c r="D458" t="s">
        <v>16</v>
      </c>
      <c r="E458">
        <v>2</v>
      </c>
      <c r="F458">
        <v>63</v>
      </c>
      <c r="G458">
        <v>958</v>
      </c>
      <c r="H458" t="s">
        <v>11</v>
      </c>
      <c r="I458" t="s">
        <v>11</v>
      </c>
      <c r="J458" t="b">
        <f>IF(COUNTIFS('Player 1 Rounds'!A:A,Player_2[[#This Row],[Tournament]],'Player 1 Rounds'!C:C,Player_2[[#This Row],[Date]])&gt;0,TRUE(),FALSE())</f>
        <v>0</v>
      </c>
      <c r="K458" t="b">
        <f>IF(COUNTIFS('Player 1 Rounds'!A:A,Player_2[[#This Row],[Tournament]],'Player 1 Rounds'!C:C,Player_2[[#This Row],[Date]],'Player 1 Rounds'!D:D,Player_2[[#This Row],[Division]])&gt;0,TRUE(),FALSE())</f>
        <v>0</v>
      </c>
      <c r="L458" t="str">
        <f>RIGHT(Player_2[[#This Row],[Date]],4)</f>
        <v>2007</v>
      </c>
      <c r="M458" t="str">
        <f>LEFT(Player_2[[#This Row],[Date]],FIND("-",Player_2[[#This Row],[Date]],1)-1)</f>
        <v>10</v>
      </c>
      <c r="N458" t="str">
        <f>MID(Player_2[[#This Row],[Date]],FIND("-",Player_2[[#This Row],[Date]],1)+1,3)</f>
        <v>Feb</v>
      </c>
      <c r="O458" s="5">
        <f>DATEVALUE(Player_2[[#This Row],[Month]]&amp;" "&amp;Player_2[[#This Row],[Day]]&amp;", "&amp;Player_2[[#This Row],[Year]])</f>
        <v>39123</v>
      </c>
      <c r="P458">
        <f>COUNTIFS(A:A,Player_2[[#This Row],[Tournament]],E:E,Player_2[[#This Row],[Round]])</f>
        <v>1</v>
      </c>
      <c r="Q458" t="str">
        <f t="shared" si="7"/>
        <v>2007 29th Wintertime Open</v>
      </c>
      <c r="R458">
        <f>SUMIFS('Player 1 Rounds'!F:F,'Player 1 Rounds'!Q:Q,Q458,'Player 1 Rounds'!E:E,E458)</f>
        <v>0</v>
      </c>
      <c r="S458">
        <f>IF(AND(Player_2[[#This Row],[Opponent Score]]&gt;0,Player_2[[#This Row],[Opponent Score]]&gt;Player_2[[#This Row],[Score]],K:K=TRUE())=TRUE(),1,0)</f>
        <v>0</v>
      </c>
    </row>
    <row r="459" spans="1:19" x14ac:dyDescent="0.25">
      <c r="A459" t="s">
        <v>720</v>
      </c>
      <c r="B459" t="s">
        <v>9</v>
      </c>
      <c r="C459" t="s">
        <v>721</v>
      </c>
      <c r="D459" t="s">
        <v>17</v>
      </c>
      <c r="E459">
        <v>2</v>
      </c>
      <c r="F459">
        <v>48</v>
      </c>
      <c r="G459">
        <v>1018</v>
      </c>
      <c r="H459" t="s">
        <v>11</v>
      </c>
      <c r="I459" t="s">
        <v>11</v>
      </c>
      <c r="J459" t="b">
        <f>IF(COUNTIFS('Player 1 Rounds'!A:A,Player_2[[#This Row],[Tournament]],'Player 1 Rounds'!C:C,Player_2[[#This Row],[Date]])&gt;0,TRUE(),FALSE())</f>
        <v>0</v>
      </c>
      <c r="K459" t="b">
        <f>IF(COUNTIFS('Player 1 Rounds'!A:A,Player_2[[#This Row],[Tournament]],'Player 1 Rounds'!C:C,Player_2[[#This Row],[Date]],'Player 1 Rounds'!D:D,Player_2[[#This Row],[Division]])&gt;0,TRUE(),FALSE())</f>
        <v>0</v>
      </c>
      <c r="L459" t="str">
        <f>RIGHT(Player_2[[#This Row],[Date]],4)</f>
        <v>2009</v>
      </c>
      <c r="M459" t="str">
        <f>LEFT(Player_2[[#This Row],[Date]],FIND("-",Player_2[[#This Row],[Date]],1)-1)</f>
        <v>5</v>
      </c>
      <c r="N459" t="str">
        <f>MID(Player_2[[#This Row],[Date]],FIND("-",Player_2[[#This Row],[Date]],1)+1,3)</f>
        <v>Sep</v>
      </c>
      <c r="O459" s="5">
        <f>DATEVALUE(Player_2[[#This Row],[Month]]&amp;" "&amp;Player_2[[#This Row],[Day]]&amp;", "&amp;Player_2[[#This Row],[Year]])</f>
        <v>40061</v>
      </c>
      <c r="P459">
        <f>COUNTIFS(A:A,Player_2[[#This Row],[Tournament]],E:E,Player_2[[#This Row],[Round]])</f>
        <v>1</v>
      </c>
      <c r="Q459" t="str">
        <f t="shared" si="7"/>
        <v>End of the Trail Classic 2009</v>
      </c>
      <c r="R459">
        <f>SUMIFS('Player 1 Rounds'!F:F,'Player 1 Rounds'!Q:Q,Q459,'Player 1 Rounds'!E:E,E459)</f>
        <v>0</v>
      </c>
      <c r="S459">
        <f>IF(AND(Player_2[[#This Row],[Opponent Score]]&gt;0,Player_2[[#This Row],[Opponent Score]]&gt;Player_2[[#This Row],[Score]],K:K=TRUE())=TRUE(),1,0)</f>
        <v>0</v>
      </c>
    </row>
    <row r="460" spans="1:19" x14ac:dyDescent="0.25">
      <c r="A460" t="s">
        <v>622</v>
      </c>
      <c r="B460" t="s">
        <v>14</v>
      </c>
      <c r="C460" t="s">
        <v>90</v>
      </c>
      <c r="D460" t="s">
        <v>16</v>
      </c>
      <c r="E460">
        <v>2</v>
      </c>
      <c r="F460">
        <v>54</v>
      </c>
      <c r="G460">
        <v>975</v>
      </c>
      <c r="H460" t="s">
        <v>11</v>
      </c>
      <c r="I460" t="s">
        <v>11</v>
      </c>
      <c r="J460" t="b">
        <f>IF(COUNTIFS('Player 1 Rounds'!A:A,Player_2[[#This Row],[Tournament]],'Player 1 Rounds'!C:C,Player_2[[#This Row],[Date]])&gt;0,TRUE(),FALSE())</f>
        <v>0</v>
      </c>
      <c r="K460" t="b">
        <f>IF(COUNTIFS('Player 1 Rounds'!A:A,Player_2[[#This Row],[Tournament]],'Player 1 Rounds'!C:C,Player_2[[#This Row],[Date]],'Player 1 Rounds'!D:D,Player_2[[#This Row],[Division]])&gt;0,TRUE(),FALSE())</f>
        <v>0</v>
      </c>
      <c r="L460" t="str">
        <f>RIGHT(Player_2[[#This Row],[Date]],4)</f>
        <v>2006</v>
      </c>
      <c r="M460" t="str">
        <f>LEFT(Player_2[[#This Row],[Date]],FIND("-",Player_2[[#This Row],[Date]],1)-1)</f>
        <v>11</v>
      </c>
      <c r="N460" t="str">
        <f>MID(Player_2[[#This Row],[Date]],FIND("-",Player_2[[#This Row],[Date]],1)+1,3)</f>
        <v>Nov</v>
      </c>
      <c r="O460" s="5">
        <f>DATEVALUE(Player_2[[#This Row],[Month]]&amp;" "&amp;Player_2[[#This Row],[Day]]&amp;", "&amp;Player_2[[#This Row],[Year]])</f>
        <v>39032</v>
      </c>
      <c r="P460">
        <f>COUNTIFS(A:A,Player_2[[#This Row],[Tournament]],E:E,Player_2[[#This Row],[Round]])</f>
        <v>2</v>
      </c>
      <c r="Q460" t="str">
        <f t="shared" si="7"/>
        <v>2006 Southern California Championships</v>
      </c>
      <c r="R460">
        <f>SUMIFS('Player 1 Rounds'!F:F,'Player 1 Rounds'!Q:Q,Q460,'Player 1 Rounds'!E:E,E460)</f>
        <v>0</v>
      </c>
      <c r="S460">
        <f>IF(AND(Player_2[[#This Row],[Opponent Score]]&gt;0,Player_2[[#This Row],[Opponent Score]]&gt;Player_2[[#This Row],[Score]],K:K=TRUE())=TRUE(),1,0)</f>
        <v>0</v>
      </c>
    </row>
    <row r="461" spans="1:19" x14ac:dyDescent="0.25">
      <c r="A461" t="s">
        <v>440</v>
      </c>
      <c r="B461" t="s">
        <v>9</v>
      </c>
      <c r="C461" t="s">
        <v>441</v>
      </c>
      <c r="D461" t="s">
        <v>17</v>
      </c>
      <c r="E461">
        <v>2</v>
      </c>
      <c r="F461">
        <v>52</v>
      </c>
      <c r="G461">
        <v>1049</v>
      </c>
      <c r="H461" t="s">
        <v>11</v>
      </c>
      <c r="I461" t="s">
        <v>11</v>
      </c>
      <c r="J461" t="b">
        <f>IF(COUNTIFS('Player 1 Rounds'!A:A,Player_2[[#This Row],[Tournament]],'Player 1 Rounds'!C:C,Player_2[[#This Row],[Date]])&gt;0,TRUE(),FALSE())</f>
        <v>1</v>
      </c>
      <c r="K461" t="b">
        <f>IF(COUNTIFS('Player 1 Rounds'!A:A,Player_2[[#This Row],[Tournament]],'Player 1 Rounds'!C:C,Player_2[[#This Row],[Date]],'Player 1 Rounds'!D:D,Player_2[[#This Row],[Division]])&gt;0,TRUE(),FALSE())</f>
        <v>1</v>
      </c>
      <c r="L461" t="str">
        <f>RIGHT(Player_2[[#This Row],[Date]],4)</f>
        <v>2014</v>
      </c>
      <c r="M461" t="str">
        <f>LEFT(Player_2[[#This Row],[Date]],FIND("-",Player_2[[#This Row],[Date]],1)-1)</f>
        <v>21</v>
      </c>
      <c r="N461" t="str">
        <f>MID(Player_2[[#This Row],[Date]],FIND("-",Player_2[[#This Row],[Date]],1)+1,3)</f>
        <v>Feb</v>
      </c>
      <c r="O461" s="5">
        <f>DATEVALUE(Player_2[[#This Row],[Month]]&amp;" "&amp;Player_2[[#This Row],[Day]]&amp;", "&amp;Player_2[[#This Row],[Year]])</f>
        <v>41691</v>
      </c>
      <c r="P461">
        <f>COUNTIFS(A:A,Player_2[[#This Row],[Tournament]],E:E,Player_2[[#This Row],[Round]])</f>
        <v>1</v>
      </c>
      <c r="Q461" t="str">
        <f t="shared" si="7"/>
        <v>2014 Gentlemen's Club Challenge Innova Champion Discs Pro Weekend</v>
      </c>
      <c r="R461">
        <f>SUMIFS('Player 1 Rounds'!F:F,'Player 1 Rounds'!Q:Q,Q461,'Player 1 Rounds'!E:E,E461)</f>
        <v>54</v>
      </c>
      <c r="S461">
        <f>IF(AND(Player_2[[#This Row],[Opponent Score]]&gt;0,Player_2[[#This Row],[Opponent Score]]&gt;Player_2[[#This Row],[Score]],K:K=TRUE())=TRUE(),1,0)</f>
        <v>1</v>
      </c>
    </row>
    <row r="462" spans="1:19" x14ac:dyDescent="0.25">
      <c r="A462" t="s">
        <v>632</v>
      </c>
      <c r="B462" t="s">
        <v>12</v>
      </c>
      <c r="C462" t="s">
        <v>633</v>
      </c>
      <c r="D462" t="s">
        <v>16</v>
      </c>
      <c r="E462">
        <v>2</v>
      </c>
      <c r="F462">
        <v>81</v>
      </c>
      <c r="G462">
        <v>951</v>
      </c>
      <c r="H462" t="s">
        <v>11</v>
      </c>
      <c r="I462" t="s">
        <v>11</v>
      </c>
      <c r="J462" t="b">
        <f>IF(COUNTIFS('Player 1 Rounds'!A:A,Player_2[[#This Row],[Tournament]],'Player 1 Rounds'!C:C,Player_2[[#This Row],[Date]])&gt;0,TRUE(),FALSE())</f>
        <v>0</v>
      </c>
      <c r="K462" t="b">
        <f>IF(COUNTIFS('Player 1 Rounds'!A:A,Player_2[[#This Row],[Tournament]],'Player 1 Rounds'!C:C,Player_2[[#This Row],[Date]],'Player 1 Rounds'!D:D,Player_2[[#This Row],[Division]])&gt;0,TRUE(),FALSE())</f>
        <v>0</v>
      </c>
      <c r="L462" t="str">
        <f>RIGHT(Player_2[[#This Row],[Date]],4)</f>
        <v>2006</v>
      </c>
      <c r="M462" t="str">
        <f>LEFT(Player_2[[#This Row],[Date]],FIND("-",Player_2[[#This Row],[Date]],1)-1)</f>
        <v>21</v>
      </c>
      <c r="N462" t="str">
        <f>MID(Player_2[[#This Row],[Date]],FIND("-",Player_2[[#This Row],[Date]],1)+1,3)</f>
        <v>Oct</v>
      </c>
      <c r="O462" s="5">
        <f>DATEVALUE(Player_2[[#This Row],[Month]]&amp;" "&amp;Player_2[[#This Row],[Day]]&amp;", "&amp;Player_2[[#This Row],[Year]])</f>
        <v>39011</v>
      </c>
      <c r="P462">
        <f>COUNTIFS(A:A,Player_2[[#This Row],[Tournament]],E:E,Player_2[[#This Row],[Round]])</f>
        <v>1</v>
      </c>
      <c r="Q462" t="str">
        <f t="shared" si="7"/>
        <v>2006 Coyote Pointe Classic</v>
      </c>
      <c r="R462">
        <f>SUMIFS('Player 1 Rounds'!F:F,'Player 1 Rounds'!Q:Q,Q462,'Player 1 Rounds'!E:E,E462)</f>
        <v>0</v>
      </c>
      <c r="S462">
        <f>IF(AND(Player_2[[#This Row],[Opponent Score]]&gt;0,Player_2[[#This Row],[Opponent Score]]&gt;Player_2[[#This Row],[Score]],K:K=TRUE())=TRUE(),1,0)</f>
        <v>0</v>
      </c>
    </row>
    <row r="463" spans="1:19" x14ac:dyDescent="0.25">
      <c r="A463" t="s">
        <v>95</v>
      </c>
      <c r="B463" t="s">
        <v>58</v>
      </c>
      <c r="C463" t="s">
        <v>96</v>
      </c>
      <c r="D463" t="s">
        <v>17</v>
      </c>
      <c r="E463">
        <v>2</v>
      </c>
      <c r="F463">
        <v>51</v>
      </c>
      <c r="G463">
        <v>1052</v>
      </c>
      <c r="H463" t="s">
        <v>11</v>
      </c>
      <c r="I463" t="s">
        <v>11</v>
      </c>
      <c r="J463" t="b">
        <f>IF(COUNTIFS('Player 1 Rounds'!A:A,Player_2[[#This Row],[Tournament]],'Player 1 Rounds'!C:C,Player_2[[#This Row],[Date]])&gt;0,TRUE(),FALSE())</f>
        <v>1</v>
      </c>
      <c r="K463" t="b">
        <f>IF(COUNTIFS('Player 1 Rounds'!A:A,Player_2[[#This Row],[Tournament]],'Player 1 Rounds'!C:C,Player_2[[#This Row],[Date]],'Player 1 Rounds'!D:D,Player_2[[#This Row],[Division]])&gt;0,TRUE(),FALSE())</f>
        <v>1</v>
      </c>
      <c r="L463" t="str">
        <f>RIGHT(Player_2[[#This Row],[Date]],4)</f>
        <v>2014</v>
      </c>
      <c r="M463" t="str">
        <f>LEFT(Player_2[[#This Row],[Date]],FIND("-",Player_2[[#This Row],[Date]],1)-1)</f>
        <v>26</v>
      </c>
      <c r="N463" t="str">
        <f>MID(Player_2[[#This Row],[Date]],FIND("-",Player_2[[#This Row],[Date]],1)+1,3)</f>
        <v>Feb</v>
      </c>
      <c r="O463" s="5">
        <f>DATEVALUE(Player_2[[#This Row],[Month]]&amp;" "&amp;Player_2[[#This Row],[Day]]&amp;", "&amp;Player_2[[#This Row],[Year]])</f>
        <v>41696</v>
      </c>
      <c r="P463">
        <f>COUNTIFS(A:A,Player_2[[#This Row],[Tournament]],E:E,Player_2[[#This Row],[Round]])</f>
        <v>1</v>
      </c>
      <c r="Q463" t="str">
        <f t="shared" si="7"/>
        <v>2014 The 26th Annual Memorial Championship presented by Discraft</v>
      </c>
      <c r="R463">
        <f>SUMIFS('Player 1 Rounds'!F:F,'Player 1 Rounds'!Q:Q,Q463,'Player 1 Rounds'!E:E,E463)</f>
        <v>51</v>
      </c>
      <c r="S463">
        <f>IF(AND(Player_2[[#This Row],[Opponent Score]]&gt;0,Player_2[[#This Row],[Opponent Score]]&gt;Player_2[[#This Row],[Score]],K:K=TRUE())=TRUE(),1,0)</f>
        <v>0</v>
      </c>
    </row>
    <row r="464" spans="1:19" x14ac:dyDescent="0.25">
      <c r="A464" t="s">
        <v>322</v>
      </c>
      <c r="B464" t="s">
        <v>12</v>
      </c>
      <c r="C464" t="s">
        <v>323</v>
      </c>
      <c r="D464" t="s">
        <v>17</v>
      </c>
      <c r="E464">
        <v>2</v>
      </c>
      <c r="F464">
        <v>68</v>
      </c>
      <c r="G464">
        <v>1010</v>
      </c>
      <c r="H464" t="s">
        <v>11</v>
      </c>
      <c r="I464" t="s">
        <v>11</v>
      </c>
      <c r="J464" t="b">
        <f>IF(COUNTIFS('Player 1 Rounds'!A:A,Player_2[[#This Row],[Tournament]],'Player 1 Rounds'!C:C,Player_2[[#This Row],[Date]])&gt;0,TRUE(),FALSE())</f>
        <v>0</v>
      </c>
      <c r="K464" t="b">
        <f>IF(COUNTIFS('Player 1 Rounds'!A:A,Player_2[[#This Row],[Tournament]],'Player 1 Rounds'!C:C,Player_2[[#This Row],[Date]],'Player 1 Rounds'!D:D,Player_2[[#This Row],[Division]])&gt;0,TRUE(),FALSE())</f>
        <v>0</v>
      </c>
      <c r="L464" t="str">
        <f>RIGHT(Player_2[[#This Row],[Date]],4)</f>
        <v>2010</v>
      </c>
      <c r="M464" t="str">
        <f>LEFT(Player_2[[#This Row],[Date]],FIND("-",Player_2[[#This Row],[Date]],1)-1)</f>
        <v>14</v>
      </c>
      <c r="N464" t="str">
        <f>MID(Player_2[[#This Row],[Date]],FIND("-",Player_2[[#This Row],[Date]],1)+1,3)</f>
        <v>Aug</v>
      </c>
      <c r="O464" s="5">
        <f>DATEVALUE(Player_2[[#This Row],[Month]]&amp;" "&amp;Player_2[[#This Row],[Day]]&amp;", "&amp;Player_2[[#This Row],[Year]])</f>
        <v>40404</v>
      </c>
      <c r="P464">
        <f>COUNTIFS(A:A,Player_2[[#This Row],[Tournament]],E:E,Player_2[[#This Row],[Round]])</f>
        <v>1</v>
      </c>
      <c r="Q464" t="str">
        <f t="shared" si="7"/>
        <v>2010 Sunrise Showdown at Sky High DGC</v>
      </c>
      <c r="R464">
        <f>SUMIFS('Player 1 Rounds'!F:F,'Player 1 Rounds'!Q:Q,Q464,'Player 1 Rounds'!E:E,E464)</f>
        <v>0</v>
      </c>
      <c r="S464">
        <f>IF(AND(Player_2[[#This Row],[Opponent Score]]&gt;0,Player_2[[#This Row],[Opponent Score]]&gt;Player_2[[#This Row],[Score]],K:K=TRUE())=TRUE(),1,0)</f>
        <v>0</v>
      </c>
    </row>
    <row r="465" spans="1:19" x14ac:dyDescent="0.25">
      <c r="A465" t="s">
        <v>313</v>
      </c>
      <c r="B465" t="s">
        <v>164</v>
      </c>
      <c r="C465" t="s">
        <v>314</v>
      </c>
      <c r="D465" t="s">
        <v>17</v>
      </c>
      <c r="E465">
        <v>2</v>
      </c>
      <c r="F465">
        <v>72</v>
      </c>
      <c r="G465">
        <v>1037</v>
      </c>
      <c r="H465" t="s">
        <v>11</v>
      </c>
      <c r="I465" t="s">
        <v>11</v>
      </c>
      <c r="J465" t="b">
        <f>IF(COUNTIFS('Player 1 Rounds'!A:A,Player_2[[#This Row],[Tournament]],'Player 1 Rounds'!C:C,Player_2[[#This Row],[Date]])&gt;0,TRUE(),FALSE())</f>
        <v>0</v>
      </c>
      <c r="K465" t="b">
        <f>IF(COUNTIFS('Player 1 Rounds'!A:A,Player_2[[#This Row],[Tournament]],'Player 1 Rounds'!C:C,Player_2[[#This Row],[Date]],'Player 1 Rounds'!D:D,Player_2[[#This Row],[Division]])&gt;0,TRUE(),FALSE())</f>
        <v>0</v>
      </c>
      <c r="L465" t="str">
        <f>RIGHT(Player_2[[#This Row],[Date]],4)</f>
        <v>2010</v>
      </c>
      <c r="M465" t="str">
        <f>LEFT(Player_2[[#This Row],[Date]],FIND("-",Player_2[[#This Row],[Date]],1)-1)</f>
        <v>20</v>
      </c>
      <c r="N465" t="str">
        <f>MID(Player_2[[#This Row],[Date]],FIND("-",Player_2[[#This Row],[Date]],1)+1,3)</f>
        <v>Aug</v>
      </c>
      <c r="O465" s="5">
        <f>DATEVALUE(Player_2[[#This Row],[Month]]&amp;" "&amp;Player_2[[#This Row],[Day]]&amp;", "&amp;Player_2[[#This Row],[Year]])</f>
        <v>40410</v>
      </c>
      <c r="P465">
        <f>COUNTIFS(A:A,Player_2[[#This Row],[Tournament]],E:E,Player_2[[#This Row],[Round]])</f>
        <v>2</v>
      </c>
      <c r="Q465" t="str">
        <f t="shared" si="7"/>
        <v>2010 Full Throttle Challenge at Solitude Mountain Resort</v>
      </c>
      <c r="R465">
        <f>SUMIFS('Player 1 Rounds'!F:F,'Player 1 Rounds'!Q:Q,Q465,'Player 1 Rounds'!E:E,E465)</f>
        <v>0</v>
      </c>
      <c r="S465">
        <f>IF(AND(Player_2[[#This Row],[Opponent Score]]&gt;0,Player_2[[#This Row],[Opponent Score]]&gt;Player_2[[#This Row],[Score]],K:K=TRUE())=TRUE(),1,0)</f>
        <v>0</v>
      </c>
    </row>
    <row r="466" spans="1:19" x14ac:dyDescent="0.25">
      <c r="A466" t="s">
        <v>316</v>
      </c>
      <c r="B466" t="s">
        <v>14</v>
      </c>
      <c r="C466" t="s">
        <v>317</v>
      </c>
      <c r="D466" t="s">
        <v>17</v>
      </c>
      <c r="E466">
        <v>2</v>
      </c>
      <c r="F466">
        <v>44</v>
      </c>
      <c r="G466">
        <v>1077</v>
      </c>
      <c r="H466" t="s">
        <v>11</v>
      </c>
      <c r="I466" t="s">
        <v>11</v>
      </c>
      <c r="J466" t="b">
        <f>IF(COUNTIFS('Player 1 Rounds'!A:A,Player_2[[#This Row],[Tournament]],'Player 1 Rounds'!C:C,Player_2[[#This Row],[Date]])&gt;0,TRUE(),FALSE())</f>
        <v>0</v>
      </c>
      <c r="K466" t="b">
        <f>IF(COUNTIFS('Player 1 Rounds'!A:A,Player_2[[#This Row],[Tournament]],'Player 1 Rounds'!C:C,Player_2[[#This Row],[Date]],'Player 1 Rounds'!D:D,Player_2[[#This Row],[Division]])&gt;0,TRUE(),FALSE())</f>
        <v>0</v>
      </c>
      <c r="L466" t="str">
        <f>RIGHT(Player_2[[#This Row],[Date]],4)</f>
        <v>2010</v>
      </c>
      <c r="M466" t="str">
        <f>LEFT(Player_2[[#This Row],[Date]],FIND("-",Player_2[[#This Row],[Date]],1)-1)</f>
        <v>28</v>
      </c>
      <c r="N466" t="str">
        <f>MID(Player_2[[#This Row],[Date]],FIND("-",Player_2[[#This Row],[Date]],1)+1,3)</f>
        <v>Aug</v>
      </c>
      <c r="O466" s="5">
        <f>DATEVALUE(Player_2[[#This Row],[Month]]&amp;" "&amp;Player_2[[#This Row],[Day]]&amp;", "&amp;Player_2[[#This Row],[Year]])</f>
        <v>40418</v>
      </c>
      <c r="P466">
        <f>COUNTIFS(A:A,Player_2[[#This Row],[Tournament]],E:E,Player_2[[#This Row],[Round]])</f>
        <v>1</v>
      </c>
      <c r="Q466" t="str">
        <f t="shared" si="7"/>
        <v>2010 Sun Valley Open</v>
      </c>
      <c r="R466">
        <f>SUMIFS('Player 1 Rounds'!F:F,'Player 1 Rounds'!Q:Q,Q466,'Player 1 Rounds'!E:E,E466)</f>
        <v>0</v>
      </c>
      <c r="S466">
        <f>IF(AND(Player_2[[#This Row],[Opponent Score]]&gt;0,Player_2[[#This Row],[Opponent Score]]&gt;Player_2[[#This Row],[Score]],K:K=TRUE())=TRUE(),1,0)</f>
        <v>0</v>
      </c>
    </row>
    <row r="467" spans="1:19" x14ac:dyDescent="0.25">
      <c r="A467" t="s">
        <v>87</v>
      </c>
      <c r="B467" t="s">
        <v>14</v>
      </c>
      <c r="C467" t="s">
        <v>88</v>
      </c>
      <c r="D467" t="s">
        <v>17</v>
      </c>
      <c r="E467">
        <v>2</v>
      </c>
      <c r="F467">
        <v>55</v>
      </c>
      <c r="G467">
        <v>1065</v>
      </c>
      <c r="H467" t="s">
        <v>11</v>
      </c>
      <c r="I467" t="s">
        <v>11</v>
      </c>
      <c r="J467" t="b">
        <f>IF(COUNTIFS('Player 1 Rounds'!A:A,Player_2[[#This Row],[Tournament]],'Player 1 Rounds'!C:C,Player_2[[#This Row],[Date]])&gt;0,TRUE(),FALSE())</f>
        <v>0</v>
      </c>
      <c r="K467" t="b">
        <f>IF(COUNTIFS('Player 1 Rounds'!A:A,Player_2[[#This Row],[Tournament]],'Player 1 Rounds'!C:C,Player_2[[#This Row],[Date]],'Player 1 Rounds'!D:D,Player_2[[#This Row],[Division]])&gt;0,TRUE(),FALSE())</f>
        <v>0</v>
      </c>
      <c r="L467" t="str">
        <f>RIGHT(Player_2[[#This Row],[Date]],4)</f>
        <v>2013</v>
      </c>
      <c r="M467" t="str">
        <f>LEFT(Player_2[[#This Row],[Date]],FIND("-",Player_2[[#This Row],[Date]],1)-1)</f>
        <v>9</v>
      </c>
      <c r="N467" t="str">
        <f>MID(Player_2[[#This Row],[Date]],FIND("-",Player_2[[#This Row],[Date]],1)+1,3)</f>
        <v>Nov</v>
      </c>
      <c r="O467" s="5">
        <f>DATEVALUE(Player_2[[#This Row],[Month]]&amp;" "&amp;Player_2[[#This Row],[Day]]&amp;", "&amp;Player_2[[#This Row],[Year]])</f>
        <v>41587</v>
      </c>
      <c r="P467">
        <f>COUNTIFS(A:A,Player_2[[#This Row],[Tournament]],E:E,Player_2[[#This Row],[Round]])</f>
        <v>1</v>
      </c>
      <c r="Q467" t="str">
        <f t="shared" si="7"/>
        <v>2013 Coachman Classic Pros</v>
      </c>
      <c r="R467">
        <f>SUMIFS('Player 1 Rounds'!F:F,'Player 1 Rounds'!Q:Q,Q467,'Player 1 Rounds'!E:E,E467)</f>
        <v>0</v>
      </c>
      <c r="S467">
        <f>IF(AND(Player_2[[#This Row],[Opponent Score]]&gt;0,Player_2[[#This Row],[Opponent Score]]&gt;Player_2[[#This Row],[Score]],K:K=TRUE())=TRUE(),1,0)</f>
        <v>0</v>
      </c>
    </row>
    <row r="468" spans="1:19" x14ac:dyDescent="0.25">
      <c r="A468" t="s">
        <v>703</v>
      </c>
      <c r="B468" t="s">
        <v>12</v>
      </c>
      <c r="C468" t="s">
        <v>704</v>
      </c>
      <c r="D468" t="s">
        <v>17</v>
      </c>
      <c r="E468">
        <v>2</v>
      </c>
      <c r="F468">
        <v>65</v>
      </c>
      <c r="G468">
        <v>1039</v>
      </c>
      <c r="H468" t="s">
        <v>11</v>
      </c>
      <c r="I468" t="s">
        <v>11</v>
      </c>
      <c r="J468" t="b">
        <f>IF(COUNTIFS('Player 1 Rounds'!A:A,Player_2[[#This Row],[Tournament]],'Player 1 Rounds'!C:C,Player_2[[#This Row],[Date]])&gt;0,TRUE(),FALSE())</f>
        <v>0</v>
      </c>
      <c r="K468" t="b">
        <f>IF(COUNTIFS('Player 1 Rounds'!A:A,Player_2[[#This Row],[Tournament]],'Player 1 Rounds'!C:C,Player_2[[#This Row],[Date]],'Player 1 Rounds'!D:D,Player_2[[#This Row],[Division]])&gt;0,TRUE(),FALSE())</f>
        <v>0</v>
      </c>
      <c r="L468" t="str">
        <f>RIGHT(Player_2[[#This Row],[Date]],4)</f>
        <v>2009</v>
      </c>
      <c r="M468" t="str">
        <f>LEFT(Player_2[[#This Row],[Date]],FIND("-",Player_2[[#This Row],[Date]],1)-1)</f>
        <v>22</v>
      </c>
      <c r="N468" t="str">
        <f>MID(Player_2[[#This Row],[Date]],FIND("-",Player_2[[#This Row],[Date]],1)+1,3)</f>
        <v>Aug</v>
      </c>
      <c r="O468" s="5">
        <f>DATEVALUE(Player_2[[#This Row],[Month]]&amp;" "&amp;Player_2[[#This Row],[Day]]&amp;", "&amp;Player_2[[#This Row],[Year]])</f>
        <v>40047</v>
      </c>
      <c r="P468">
        <f>COUNTIFS(A:A,Player_2[[#This Row],[Tournament]],E:E,Player_2[[#This Row],[Round]])</f>
        <v>1</v>
      </c>
      <c r="Q468" t="str">
        <f t="shared" si="7"/>
        <v>2009 Sunrise Showdown</v>
      </c>
      <c r="R468">
        <f>SUMIFS('Player 1 Rounds'!F:F,'Player 1 Rounds'!Q:Q,Q468,'Player 1 Rounds'!E:E,E468)</f>
        <v>0</v>
      </c>
      <c r="S468">
        <f>IF(AND(Player_2[[#This Row],[Opponent Score]]&gt;0,Player_2[[#This Row],[Opponent Score]]&gt;Player_2[[#This Row],[Score]],K:K=TRUE())=TRUE(),1,0)</f>
        <v>0</v>
      </c>
    </row>
    <row r="469" spans="1:19" x14ac:dyDescent="0.25">
      <c r="A469" t="s">
        <v>438</v>
      </c>
      <c r="B469" t="s">
        <v>14</v>
      </c>
      <c r="C469" t="s">
        <v>439</v>
      </c>
      <c r="D469" t="s">
        <v>437</v>
      </c>
      <c r="E469">
        <v>2</v>
      </c>
      <c r="F469">
        <v>50</v>
      </c>
      <c r="G469">
        <v>1065</v>
      </c>
      <c r="H469" t="s">
        <v>11</v>
      </c>
      <c r="I469" t="s">
        <v>11</v>
      </c>
      <c r="J469" t="b">
        <f>IF(COUNTIFS('Player 1 Rounds'!A:A,Player_2[[#This Row],[Tournament]],'Player 1 Rounds'!C:C,Player_2[[#This Row],[Date]])&gt;0,TRUE(),FALSE())</f>
        <v>0</v>
      </c>
      <c r="K469" t="b">
        <f>IF(COUNTIFS('Player 1 Rounds'!A:A,Player_2[[#This Row],[Tournament]],'Player 1 Rounds'!C:C,Player_2[[#This Row],[Date]],'Player 1 Rounds'!D:D,Player_2[[#This Row],[Division]])&gt;0,TRUE(),FALSE())</f>
        <v>0</v>
      </c>
      <c r="L469" t="str">
        <f>RIGHT(Player_2[[#This Row],[Date]],4)</f>
        <v>2014</v>
      </c>
      <c r="M469" t="str">
        <f>LEFT(Player_2[[#This Row],[Date]],FIND("-",Player_2[[#This Row],[Date]],1)-1)</f>
        <v>15</v>
      </c>
      <c r="N469" t="str">
        <f>MID(Player_2[[#This Row],[Date]],FIND("-",Player_2[[#This Row],[Date]],1)+1,3)</f>
        <v>Feb</v>
      </c>
      <c r="O469" s="5">
        <f>DATEVALUE(Player_2[[#This Row],[Month]]&amp;" "&amp;Player_2[[#This Row],[Day]]&amp;", "&amp;Player_2[[#This Row],[Year]])</f>
        <v>41685</v>
      </c>
      <c r="P469">
        <f>COUNTIFS(A:A,Player_2[[#This Row],[Tournament]],E:E,Player_2[[#This Row],[Round]])</f>
        <v>1</v>
      </c>
      <c r="Q469" t="str">
        <f t="shared" si="7"/>
        <v>2014 36th Annual wintertime Open</v>
      </c>
      <c r="R469">
        <f>SUMIFS('Player 1 Rounds'!F:F,'Player 1 Rounds'!Q:Q,Q469,'Player 1 Rounds'!E:E,E469)</f>
        <v>0</v>
      </c>
      <c r="S469">
        <f>IF(AND(Player_2[[#This Row],[Opponent Score]]&gt;0,Player_2[[#This Row],[Opponent Score]]&gt;Player_2[[#This Row],[Score]],K:K=TRUE())=TRUE(),1,0)</f>
        <v>0</v>
      </c>
    </row>
    <row r="470" spans="1:19" x14ac:dyDescent="0.25">
      <c r="A470" t="s">
        <v>208</v>
      </c>
      <c r="B470" t="s">
        <v>623</v>
      </c>
      <c r="C470" t="s">
        <v>624</v>
      </c>
      <c r="D470" t="s">
        <v>16</v>
      </c>
      <c r="E470">
        <v>2</v>
      </c>
      <c r="F470">
        <v>55</v>
      </c>
      <c r="G470">
        <v>965</v>
      </c>
      <c r="H470" t="s">
        <v>11</v>
      </c>
      <c r="I470" t="s">
        <v>11</v>
      </c>
      <c r="J470" t="b">
        <f>IF(COUNTIFS('Player 1 Rounds'!A:A,Player_2[[#This Row],[Tournament]],'Player 1 Rounds'!C:C,Player_2[[#This Row],[Date]])&gt;0,TRUE(),FALSE())</f>
        <v>0</v>
      </c>
      <c r="K470" t="b">
        <f>IF(COUNTIFS('Player 1 Rounds'!A:A,Player_2[[#This Row],[Tournament]],'Player 1 Rounds'!C:C,Player_2[[#This Row],[Date]],'Player 1 Rounds'!D:D,Player_2[[#This Row],[Division]])&gt;0,TRUE(),FALSE())</f>
        <v>0</v>
      </c>
      <c r="L470" t="str">
        <f>RIGHT(Player_2[[#This Row],[Date]],4)</f>
        <v>2007</v>
      </c>
      <c r="M470" t="str">
        <f>LEFT(Player_2[[#This Row],[Date]],FIND("-",Player_2[[#This Row],[Date]],1)-1)</f>
        <v>27</v>
      </c>
      <c r="N470" t="str">
        <f>MID(Player_2[[#This Row],[Date]],FIND("-",Player_2[[#This Row],[Date]],1)+1,3)</f>
        <v>Jan</v>
      </c>
      <c r="O470" s="5">
        <f>DATEVALUE(Player_2[[#This Row],[Month]]&amp;" "&amp;Player_2[[#This Row],[Day]]&amp;", "&amp;Player_2[[#This Row],[Year]])</f>
        <v>39109</v>
      </c>
      <c r="P470">
        <f>COUNTIFS(A:A,Player_2[[#This Row],[Tournament]],E:E,Player_2[[#This Row],[Round]])</f>
        <v>4</v>
      </c>
      <c r="Q470" t="str">
        <f t="shared" si="7"/>
        <v>2007 Ice Bowl in Paradise</v>
      </c>
      <c r="R470">
        <f>SUMIFS('Player 1 Rounds'!F:F,'Player 1 Rounds'!Q:Q,Q470,'Player 1 Rounds'!E:E,E470)</f>
        <v>0</v>
      </c>
      <c r="S470">
        <f>IF(AND(Player_2[[#This Row],[Opponent Score]]&gt;0,Player_2[[#This Row],[Opponent Score]]&gt;Player_2[[#This Row],[Score]],K:K=TRUE())=TRUE(),1,0)</f>
        <v>0</v>
      </c>
    </row>
    <row r="471" spans="1:19" x14ac:dyDescent="0.25">
      <c r="A471" t="s">
        <v>379</v>
      </c>
      <c r="B471" t="s">
        <v>9</v>
      </c>
      <c r="C471" t="s">
        <v>380</v>
      </c>
      <c r="D471" t="s">
        <v>17</v>
      </c>
      <c r="E471">
        <v>2</v>
      </c>
      <c r="F471">
        <v>48</v>
      </c>
      <c r="G471">
        <v>1066</v>
      </c>
      <c r="H471" t="s">
        <v>11</v>
      </c>
      <c r="I471" t="s">
        <v>11</v>
      </c>
      <c r="J471" t="b">
        <f>IF(COUNTIFS('Player 1 Rounds'!A:A,Player_2[[#This Row],[Tournament]],'Player 1 Rounds'!C:C,Player_2[[#This Row],[Date]])&gt;0,TRUE(),FALSE())</f>
        <v>0</v>
      </c>
      <c r="K471" t="b">
        <f>IF(COUNTIFS('Player 1 Rounds'!A:A,Player_2[[#This Row],[Tournament]],'Player 1 Rounds'!C:C,Player_2[[#This Row],[Date]],'Player 1 Rounds'!D:D,Player_2[[#This Row],[Division]])&gt;0,TRUE(),FALSE())</f>
        <v>0</v>
      </c>
      <c r="L471" t="str">
        <f>RIGHT(Player_2[[#This Row],[Date]],4)</f>
        <v>2013</v>
      </c>
      <c r="M471" t="str">
        <f>LEFT(Player_2[[#This Row],[Date]],FIND("-",Player_2[[#This Row],[Date]],1)-1)</f>
        <v>7</v>
      </c>
      <c r="N471" t="str">
        <f>MID(Player_2[[#This Row],[Date]],FIND("-",Player_2[[#This Row],[Date]],1)+1,3)</f>
        <v>Dec</v>
      </c>
      <c r="O471" s="5">
        <f>DATEVALUE(Player_2[[#This Row],[Month]]&amp;" "&amp;Player_2[[#This Row],[Day]]&amp;", "&amp;Player_2[[#This Row],[Year]])</f>
        <v>41615</v>
      </c>
      <c r="P471">
        <f>COUNTIFS(A:A,Player_2[[#This Row],[Tournament]],E:E,Player_2[[#This Row],[Round]])</f>
        <v>1</v>
      </c>
      <c r="Q471" t="str">
        <f t="shared" si="7"/>
        <v>2013 Charleston Classic Presented by Innova</v>
      </c>
      <c r="R471">
        <f>SUMIFS('Player 1 Rounds'!F:F,'Player 1 Rounds'!Q:Q,Q471,'Player 1 Rounds'!E:E,E471)</f>
        <v>0</v>
      </c>
      <c r="S471">
        <f>IF(AND(Player_2[[#This Row],[Opponent Score]]&gt;0,Player_2[[#This Row],[Opponent Score]]&gt;Player_2[[#This Row],[Score]],K:K=TRUE())=TRUE(),1,0)</f>
        <v>0</v>
      </c>
    </row>
    <row r="472" spans="1:19" x14ac:dyDescent="0.25">
      <c r="A472" t="s">
        <v>125</v>
      </c>
      <c r="B472" t="s">
        <v>14</v>
      </c>
      <c r="C472" t="s">
        <v>126</v>
      </c>
      <c r="D472" t="s">
        <v>17</v>
      </c>
      <c r="E472">
        <v>2</v>
      </c>
      <c r="F472">
        <v>63</v>
      </c>
      <c r="G472">
        <v>1006</v>
      </c>
      <c r="H472" t="s">
        <v>11</v>
      </c>
      <c r="I472" t="s">
        <v>11</v>
      </c>
      <c r="J472" t="b">
        <f>IF(COUNTIFS('Player 1 Rounds'!A:A,Player_2[[#This Row],[Tournament]],'Player 1 Rounds'!C:C,Player_2[[#This Row],[Date]])&gt;0,TRUE(),FALSE())</f>
        <v>1</v>
      </c>
      <c r="K472" t="b">
        <f>IF(COUNTIFS('Player 1 Rounds'!A:A,Player_2[[#This Row],[Tournament]],'Player 1 Rounds'!C:C,Player_2[[#This Row],[Date]],'Player 1 Rounds'!D:D,Player_2[[#This Row],[Division]])&gt;0,TRUE(),FALSE())</f>
        <v>1</v>
      </c>
      <c r="L472" t="str">
        <f>RIGHT(Player_2[[#This Row],[Date]],4)</f>
        <v>2012</v>
      </c>
      <c r="M472" t="str">
        <f>LEFT(Player_2[[#This Row],[Date]],FIND("-",Player_2[[#This Row],[Date]],1)-1)</f>
        <v>28</v>
      </c>
      <c r="N472" t="str">
        <f>MID(Player_2[[#This Row],[Date]],FIND("-",Player_2[[#This Row],[Date]],1)+1,3)</f>
        <v>Apr</v>
      </c>
      <c r="O472" s="5">
        <f>DATEVALUE(Player_2[[#This Row],[Month]]&amp;" "&amp;Player_2[[#This Row],[Day]]&amp;", "&amp;Player_2[[#This Row],[Year]])</f>
        <v>41027</v>
      </c>
      <c r="P472">
        <f>COUNTIFS(A:A,Player_2[[#This Row],[Tournament]],E:E,Player_2[[#This Row],[Round]])</f>
        <v>1</v>
      </c>
      <c r="Q472" t="str">
        <f t="shared" si="7"/>
        <v>2012 Fun N Sun</v>
      </c>
      <c r="R472">
        <f>SUMIFS('Player 1 Rounds'!F:F,'Player 1 Rounds'!Q:Q,Q472,'Player 1 Rounds'!E:E,E472)</f>
        <v>64</v>
      </c>
      <c r="S472">
        <f>IF(AND(Player_2[[#This Row],[Opponent Score]]&gt;0,Player_2[[#This Row],[Opponent Score]]&gt;Player_2[[#This Row],[Score]],K:K=TRUE())=TRUE(),1,0)</f>
        <v>1</v>
      </c>
    </row>
    <row r="473" spans="1:19" x14ac:dyDescent="0.25">
      <c r="A473" t="s">
        <v>617</v>
      </c>
      <c r="B473" t="s">
        <v>12</v>
      </c>
      <c r="C473" t="s">
        <v>618</v>
      </c>
      <c r="D473" t="s">
        <v>17</v>
      </c>
      <c r="E473">
        <v>2</v>
      </c>
      <c r="F473">
        <v>60</v>
      </c>
      <c r="G473">
        <v>1073</v>
      </c>
      <c r="H473" t="s">
        <v>11</v>
      </c>
      <c r="I473" t="s">
        <v>11</v>
      </c>
      <c r="J473" t="b">
        <f>IF(COUNTIFS('Player 1 Rounds'!A:A,Player_2[[#This Row],[Tournament]],'Player 1 Rounds'!C:C,Player_2[[#This Row],[Date]])&gt;0,TRUE(),FALSE())</f>
        <v>0</v>
      </c>
      <c r="K473" t="b">
        <f>IF(COUNTIFS('Player 1 Rounds'!A:A,Player_2[[#This Row],[Tournament]],'Player 1 Rounds'!C:C,Player_2[[#This Row],[Date]],'Player 1 Rounds'!D:D,Player_2[[#This Row],[Division]])&gt;0,TRUE(),FALSE())</f>
        <v>0</v>
      </c>
      <c r="L473" t="str">
        <f>RIGHT(Player_2[[#This Row],[Date]],4)</f>
        <v>2008</v>
      </c>
      <c r="M473" t="str">
        <f>LEFT(Player_2[[#This Row],[Date]],FIND("-",Player_2[[#This Row],[Date]],1)-1)</f>
        <v>2</v>
      </c>
      <c r="N473" t="str">
        <f>MID(Player_2[[#This Row],[Date]],FIND("-",Player_2[[#This Row],[Date]],1)+1,3)</f>
        <v>Aug</v>
      </c>
      <c r="O473" s="5">
        <f>DATEVALUE(Player_2[[#This Row],[Month]]&amp;" "&amp;Player_2[[#This Row],[Day]]&amp;", "&amp;Player_2[[#This Row],[Year]])</f>
        <v>39662</v>
      </c>
      <c r="P473">
        <f>COUNTIFS(A:A,Player_2[[#This Row],[Tournament]],E:E,Player_2[[#This Row],[Round]])</f>
        <v>1</v>
      </c>
      <c r="Q473" t="str">
        <f t="shared" si="7"/>
        <v>2008 Sunrise Showdown</v>
      </c>
      <c r="R473">
        <f>SUMIFS('Player 1 Rounds'!F:F,'Player 1 Rounds'!Q:Q,Q473,'Player 1 Rounds'!E:E,E473)</f>
        <v>0</v>
      </c>
      <c r="S473">
        <f>IF(AND(Player_2[[#This Row],[Opponent Score]]&gt;0,Player_2[[#This Row],[Opponent Score]]&gt;Player_2[[#This Row],[Score]],K:K=TRUE())=TRUE(),1,0)</f>
        <v>0</v>
      </c>
    </row>
    <row r="474" spans="1:19" x14ac:dyDescent="0.25">
      <c r="A474" t="s">
        <v>274</v>
      </c>
      <c r="B474" t="s">
        <v>9</v>
      </c>
      <c r="C474" t="s">
        <v>275</v>
      </c>
      <c r="D474" t="s">
        <v>17</v>
      </c>
      <c r="E474">
        <v>2</v>
      </c>
      <c r="F474">
        <v>42</v>
      </c>
      <c r="G474">
        <v>1076</v>
      </c>
      <c r="H474" t="s">
        <v>11</v>
      </c>
      <c r="I474" t="s">
        <v>11</v>
      </c>
      <c r="J474" t="b">
        <f>IF(COUNTIFS('Player 1 Rounds'!A:A,Player_2[[#This Row],[Tournament]],'Player 1 Rounds'!C:C,Player_2[[#This Row],[Date]])&gt;0,TRUE(),FALSE())</f>
        <v>1</v>
      </c>
      <c r="K474" t="b">
        <f>IF(COUNTIFS('Player 1 Rounds'!A:A,Player_2[[#This Row],[Tournament]],'Player 1 Rounds'!C:C,Player_2[[#This Row],[Date]],'Player 1 Rounds'!D:D,Player_2[[#This Row],[Division]])&gt;0,TRUE(),FALSE())</f>
        <v>1</v>
      </c>
      <c r="L474" t="str">
        <f>RIGHT(Player_2[[#This Row],[Date]],4)</f>
        <v>2012</v>
      </c>
      <c r="M474" t="str">
        <f>LEFT(Player_2[[#This Row],[Date]],FIND("-",Player_2[[#This Row],[Date]],1)-1)</f>
        <v>21</v>
      </c>
      <c r="N474" t="str">
        <f>MID(Player_2[[#This Row],[Date]],FIND("-",Player_2[[#This Row],[Date]],1)+1,3)</f>
        <v>Apr</v>
      </c>
      <c r="O474" s="5">
        <f>DATEVALUE(Player_2[[#This Row],[Month]]&amp;" "&amp;Player_2[[#This Row],[Day]]&amp;", "&amp;Player_2[[#This Row],[Year]])</f>
        <v>41020</v>
      </c>
      <c r="P474">
        <f>COUNTIFS(A:A,Player_2[[#This Row],[Tournament]],E:E,Player_2[[#This Row],[Round]])</f>
        <v>1</v>
      </c>
      <c r="Q474" t="str">
        <f t="shared" si="7"/>
        <v>2012 SOKY Championships</v>
      </c>
      <c r="R474">
        <f>SUMIFS('Player 1 Rounds'!F:F,'Player 1 Rounds'!Q:Q,Q474,'Player 1 Rounds'!E:E,E474)</f>
        <v>48</v>
      </c>
      <c r="S474">
        <f>IF(AND(Player_2[[#This Row],[Opponent Score]]&gt;0,Player_2[[#This Row],[Opponent Score]]&gt;Player_2[[#This Row],[Score]],K:K=TRUE())=TRUE(),1,0)</f>
        <v>1</v>
      </c>
    </row>
    <row r="475" spans="1:19" x14ac:dyDescent="0.25">
      <c r="A475" t="s">
        <v>604</v>
      </c>
      <c r="B475" t="s">
        <v>14</v>
      </c>
      <c r="C475" t="s">
        <v>605</v>
      </c>
      <c r="D475" t="s">
        <v>17</v>
      </c>
      <c r="E475">
        <v>2</v>
      </c>
      <c r="F475">
        <v>58</v>
      </c>
      <c r="G475">
        <v>977</v>
      </c>
      <c r="H475" t="s">
        <v>11</v>
      </c>
      <c r="I475" t="s">
        <v>11</v>
      </c>
      <c r="J475" t="b">
        <f>IF(COUNTIFS('Player 1 Rounds'!A:A,Player_2[[#This Row],[Tournament]],'Player 1 Rounds'!C:C,Player_2[[#This Row],[Date]])&gt;0,TRUE(),FALSE())</f>
        <v>0</v>
      </c>
      <c r="K475" t="b">
        <f>IF(COUNTIFS('Player 1 Rounds'!A:A,Player_2[[#This Row],[Tournament]],'Player 1 Rounds'!C:C,Player_2[[#This Row],[Date]],'Player 1 Rounds'!D:D,Player_2[[#This Row],[Division]])&gt;0,TRUE(),FALSE())</f>
        <v>0</v>
      </c>
      <c r="L475" t="str">
        <f>RIGHT(Player_2[[#This Row],[Date]],4)</f>
        <v>2008</v>
      </c>
      <c r="M475" t="str">
        <f>LEFT(Player_2[[#This Row],[Date]],FIND("-",Player_2[[#This Row],[Date]],1)-1)</f>
        <v>26</v>
      </c>
      <c r="N475" t="str">
        <f>MID(Player_2[[#This Row],[Date]],FIND("-",Player_2[[#This Row],[Date]],1)+1,3)</f>
        <v>Jul</v>
      </c>
      <c r="O475" s="5">
        <f>DATEVALUE(Player_2[[#This Row],[Month]]&amp;" "&amp;Player_2[[#This Row],[Day]]&amp;", "&amp;Player_2[[#This Row],[Year]])</f>
        <v>39655</v>
      </c>
      <c r="P475">
        <f>COUNTIFS(A:A,Player_2[[#This Row],[Tournament]],E:E,Player_2[[#This Row],[Round]])</f>
        <v>1</v>
      </c>
      <c r="Q475" t="str">
        <f t="shared" si="7"/>
        <v>2008 Alabama Summer Sizzler</v>
      </c>
      <c r="R475">
        <f>SUMIFS('Player 1 Rounds'!F:F,'Player 1 Rounds'!Q:Q,Q475,'Player 1 Rounds'!E:E,E475)</f>
        <v>0</v>
      </c>
      <c r="S475">
        <f>IF(AND(Player_2[[#This Row],[Opponent Score]]&gt;0,Player_2[[#This Row],[Opponent Score]]&gt;Player_2[[#This Row],[Score]],K:K=TRUE())=TRUE(),1,0)</f>
        <v>0</v>
      </c>
    </row>
    <row r="476" spans="1:19" x14ac:dyDescent="0.25">
      <c r="A476" t="s">
        <v>111</v>
      </c>
      <c r="B476" t="s">
        <v>14</v>
      </c>
      <c r="C476" t="s">
        <v>112</v>
      </c>
      <c r="D476" t="s">
        <v>17</v>
      </c>
      <c r="E476">
        <v>2</v>
      </c>
      <c r="F476">
        <v>51</v>
      </c>
      <c r="G476">
        <v>1024</v>
      </c>
      <c r="H476" t="s">
        <v>11</v>
      </c>
      <c r="I476" t="s">
        <v>11</v>
      </c>
      <c r="J476" t="b">
        <f>IF(COUNTIFS('Player 1 Rounds'!A:A,Player_2[[#This Row],[Tournament]],'Player 1 Rounds'!C:C,Player_2[[#This Row],[Date]])&gt;0,TRUE(),FALSE())</f>
        <v>1</v>
      </c>
      <c r="K476" t="b">
        <f>IF(COUNTIFS('Player 1 Rounds'!A:A,Player_2[[#This Row],[Tournament]],'Player 1 Rounds'!C:C,Player_2[[#This Row],[Date]],'Player 1 Rounds'!D:D,Player_2[[#This Row],[Division]])&gt;0,TRUE(),FALSE())</f>
        <v>1</v>
      </c>
      <c r="L476" t="str">
        <f>RIGHT(Player_2[[#This Row],[Date]],4)</f>
        <v>2012</v>
      </c>
      <c r="M476" t="str">
        <f>LEFT(Player_2[[#This Row],[Date]],FIND("-",Player_2[[#This Row],[Date]],1)-1)</f>
        <v>5</v>
      </c>
      <c r="N476" t="str">
        <f>MID(Player_2[[#This Row],[Date]],FIND("-",Player_2[[#This Row],[Date]],1)+1,3)</f>
        <v>May</v>
      </c>
      <c r="O476" s="5">
        <f>DATEVALUE(Player_2[[#This Row],[Month]]&amp;" "&amp;Player_2[[#This Row],[Day]]&amp;", "&amp;Player_2[[#This Row],[Year]])</f>
        <v>41034</v>
      </c>
      <c r="P476">
        <f>COUNTIFS(A:A,Player_2[[#This Row],[Tournament]],E:E,Player_2[[#This Row],[Round]])</f>
        <v>1</v>
      </c>
      <c r="Q476" t="str">
        <f t="shared" si="7"/>
        <v>2012 Indian Hammocks Open</v>
      </c>
      <c r="R476">
        <f>SUMIFS('Player 1 Rounds'!F:F,'Player 1 Rounds'!Q:Q,Q476,'Player 1 Rounds'!E:E,E476)</f>
        <v>45</v>
      </c>
      <c r="S476">
        <f>IF(AND(Player_2[[#This Row],[Opponent Score]]&gt;0,Player_2[[#This Row],[Opponent Score]]&gt;Player_2[[#This Row],[Score]],K:K=TRUE())=TRUE(),1,0)</f>
        <v>0</v>
      </c>
    </row>
    <row r="477" spans="1:19" x14ac:dyDescent="0.25">
      <c r="A477" t="s">
        <v>70</v>
      </c>
      <c r="B477" t="s">
        <v>58</v>
      </c>
      <c r="C477" t="s">
        <v>134</v>
      </c>
      <c r="D477" t="s">
        <v>17</v>
      </c>
      <c r="E477">
        <v>2</v>
      </c>
      <c r="F477">
        <v>53</v>
      </c>
      <c r="G477">
        <v>1023</v>
      </c>
      <c r="H477" t="s">
        <v>11</v>
      </c>
      <c r="I477" t="s">
        <v>11</v>
      </c>
      <c r="J477" t="b">
        <f>IF(COUNTIFS('Player 1 Rounds'!A:A,Player_2[[#This Row],[Tournament]],'Player 1 Rounds'!C:C,Player_2[[#This Row],[Date]])&gt;0,TRUE(),FALSE())</f>
        <v>1</v>
      </c>
      <c r="K477" t="b">
        <f>IF(COUNTIFS('Player 1 Rounds'!A:A,Player_2[[#This Row],[Tournament]],'Player 1 Rounds'!C:C,Player_2[[#This Row],[Date]],'Player 1 Rounds'!D:D,Player_2[[#This Row],[Division]])&gt;0,TRUE(),FALSE())</f>
        <v>1</v>
      </c>
      <c r="L477" t="str">
        <f>RIGHT(Player_2[[#This Row],[Date]],4)</f>
        <v>2011</v>
      </c>
      <c r="M477" t="str">
        <f>LEFT(Player_2[[#This Row],[Date]],FIND("-",Player_2[[#This Row],[Date]],1)-1)</f>
        <v>10</v>
      </c>
      <c r="N477" t="str">
        <f>MID(Player_2[[#This Row],[Date]],FIND("-",Player_2[[#This Row],[Date]],1)+1,3)</f>
        <v>Jun</v>
      </c>
      <c r="O477" s="5">
        <f>DATEVALUE(Player_2[[#This Row],[Month]]&amp;" "&amp;Player_2[[#This Row],[Day]]&amp;", "&amp;Player_2[[#This Row],[Year]])</f>
        <v>40704</v>
      </c>
      <c r="P477">
        <f>COUNTIFS(A:A,Player_2[[#This Row],[Tournament]],E:E,Player_2[[#This Row],[Round]])</f>
        <v>2</v>
      </c>
      <c r="Q477" t="str">
        <f t="shared" si="7"/>
        <v>2011 Kansas City Wide Open</v>
      </c>
      <c r="R477">
        <f>SUMIFS('Player 1 Rounds'!F:F,'Player 1 Rounds'!Q:Q,Q477,'Player 1 Rounds'!E:E,E477)</f>
        <v>53</v>
      </c>
      <c r="S477">
        <f>IF(AND(Player_2[[#This Row],[Opponent Score]]&gt;0,Player_2[[#This Row],[Opponent Score]]&gt;Player_2[[#This Row],[Score]],K:K=TRUE())=TRUE(),1,0)</f>
        <v>0</v>
      </c>
    </row>
    <row r="478" spans="1:19" x14ac:dyDescent="0.25">
      <c r="A478" t="s">
        <v>313</v>
      </c>
      <c r="B478" t="s">
        <v>164</v>
      </c>
      <c r="C478" t="s">
        <v>619</v>
      </c>
      <c r="D478" t="s">
        <v>17</v>
      </c>
      <c r="E478">
        <v>2</v>
      </c>
      <c r="F478">
        <v>71</v>
      </c>
      <c r="G478">
        <v>995</v>
      </c>
      <c r="H478" t="s">
        <v>11</v>
      </c>
      <c r="I478" t="s">
        <v>11</v>
      </c>
      <c r="J478" t="b">
        <f>IF(COUNTIFS('Player 1 Rounds'!A:A,Player_2[[#This Row],[Tournament]],'Player 1 Rounds'!C:C,Player_2[[#This Row],[Date]])&gt;0,TRUE(),FALSE())</f>
        <v>0</v>
      </c>
      <c r="K478" t="b">
        <f>IF(COUNTIFS('Player 1 Rounds'!A:A,Player_2[[#This Row],[Tournament]],'Player 1 Rounds'!C:C,Player_2[[#This Row],[Date]],'Player 1 Rounds'!D:D,Player_2[[#This Row],[Division]])&gt;0,TRUE(),FALSE())</f>
        <v>0</v>
      </c>
      <c r="L478" t="str">
        <f>RIGHT(Player_2[[#This Row],[Date]],4)</f>
        <v>2008</v>
      </c>
      <c r="M478" t="str">
        <f>LEFT(Player_2[[#This Row],[Date]],FIND("-",Player_2[[#This Row],[Date]],1)-1)</f>
        <v>29</v>
      </c>
      <c r="N478" t="str">
        <f>MID(Player_2[[#This Row],[Date]],FIND("-",Player_2[[#This Row],[Date]],1)+1,3)</f>
        <v>Aug</v>
      </c>
      <c r="O478" s="5">
        <f>DATEVALUE(Player_2[[#This Row],[Month]]&amp;" "&amp;Player_2[[#This Row],[Day]]&amp;", "&amp;Player_2[[#This Row],[Year]])</f>
        <v>39689</v>
      </c>
      <c r="P478">
        <f>COUNTIFS(A:A,Player_2[[#This Row],[Tournament]],E:E,Player_2[[#This Row],[Round]])</f>
        <v>2</v>
      </c>
      <c r="Q478" t="str">
        <f t="shared" si="7"/>
        <v>2008 Full Throttle Challenge at Solitude Mountain Resort</v>
      </c>
      <c r="R478">
        <f>SUMIFS('Player 1 Rounds'!F:F,'Player 1 Rounds'!Q:Q,Q478,'Player 1 Rounds'!E:E,E478)</f>
        <v>0</v>
      </c>
      <c r="S478">
        <f>IF(AND(Player_2[[#This Row],[Opponent Score]]&gt;0,Player_2[[#This Row],[Opponent Score]]&gt;Player_2[[#This Row],[Score]],K:K=TRUE())=TRUE(),1,0)</f>
        <v>0</v>
      </c>
    </row>
    <row r="479" spans="1:19" x14ac:dyDescent="0.25">
      <c r="A479" t="s">
        <v>276</v>
      </c>
      <c r="B479" t="s">
        <v>12</v>
      </c>
      <c r="C479" t="s">
        <v>277</v>
      </c>
      <c r="D479" t="s">
        <v>17</v>
      </c>
      <c r="E479">
        <v>2</v>
      </c>
      <c r="F479">
        <v>55</v>
      </c>
      <c r="G479">
        <v>996</v>
      </c>
      <c r="H479" t="s">
        <v>11</v>
      </c>
      <c r="I479" t="s">
        <v>11</v>
      </c>
      <c r="J479" t="b">
        <f>IF(COUNTIFS('Player 1 Rounds'!A:A,Player_2[[#This Row],[Tournament]],'Player 1 Rounds'!C:C,Player_2[[#This Row],[Date]])&gt;0,TRUE(),FALSE())</f>
        <v>0</v>
      </c>
      <c r="K479" t="b">
        <f>IF(COUNTIFS('Player 1 Rounds'!A:A,Player_2[[#This Row],[Tournament]],'Player 1 Rounds'!C:C,Player_2[[#This Row],[Date]],'Player 1 Rounds'!D:D,Player_2[[#This Row],[Division]])&gt;0,TRUE(),FALSE())</f>
        <v>0</v>
      </c>
      <c r="L479" t="str">
        <f>RIGHT(Player_2[[#This Row],[Date]],4)</f>
        <v>2012</v>
      </c>
      <c r="M479" t="str">
        <f>LEFT(Player_2[[#This Row],[Date]],FIND("-",Player_2[[#This Row],[Date]],1)-1)</f>
        <v>1</v>
      </c>
      <c r="N479" t="str">
        <f>MID(Player_2[[#This Row],[Date]],FIND("-",Player_2[[#This Row],[Date]],1)+1,3)</f>
        <v>Apr</v>
      </c>
      <c r="O479" s="5">
        <f>DATEVALUE(Player_2[[#This Row],[Month]]&amp;" "&amp;Player_2[[#This Row],[Day]]&amp;", "&amp;Player_2[[#This Row],[Year]])</f>
        <v>41000</v>
      </c>
      <c r="P479">
        <f>COUNTIFS(A:A,Player_2[[#This Row],[Tournament]],E:E,Player_2[[#This Row],[Round]])</f>
        <v>4</v>
      </c>
      <c r="Q479" t="str">
        <f t="shared" si="7"/>
        <v>2012 Sylmar Open</v>
      </c>
      <c r="R479">
        <f>SUMIFS('Player 1 Rounds'!F:F,'Player 1 Rounds'!Q:Q,Q479,'Player 1 Rounds'!E:E,E479)</f>
        <v>0</v>
      </c>
      <c r="S479">
        <f>IF(AND(Player_2[[#This Row],[Opponent Score]]&gt;0,Player_2[[#This Row],[Opponent Score]]&gt;Player_2[[#This Row],[Score]],K:K=TRUE())=TRUE(),1,0)</f>
        <v>0</v>
      </c>
    </row>
    <row r="480" spans="1:19" x14ac:dyDescent="0.25">
      <c r="A480" t="s">
        <v>261</v>
      </c>
      <c r="B480" t="s">
        <v>14</v>
      </c>
      <c r="C480" t="s">
        <v>262</v>
      </c>
      <c r="D480" t="s">
        <v>17</v>
      </c>
      <c r="E480">
        <v>2</v>
      </c>
      <c r="F480">
        <v>51</v>
      </c>
      <c r="G480">
        <v>997</v>
      </c>
      <c r="H480" t="s">
        <v>11</v>
      </c>
      <c r="I480" t="s">
        <v>11</v>
      </c>
      <c r="J480" t="b">
        <f>IF(COUNTIFS('Player 1 Rounds'!A:A,Player_2[[#This Row],[Tournament]],'Player 1 Rounds'!C:C,Player_2[[#This Row],[Date]])&gt;0,TRUE(),FALSE())</f>
        <v>0</v>
      </c>
      <c r="K480" t="b">
        <f>IF(COUNTIFS('Player 1 Rounds'!A:A,Player_2[[#This Row],[Tournament]],'Player 1 Rounds'!C:C,Player_2[[#This Row],[Date]],'Player 1 Rounds'!D:D,Player_2[[#This Row],[Division]])&gt;0,TRUE(),FALSE())</f>
        <v>0</v>
      </c>
      <c r="L480" t="str">
        <f>RIGHT(Player_2[[#This Row],[Date]],4)</f>
        <v>2012</v>
      </c>
      <c r="M480" t="str">
        <f>LEFT(Player_2[[#This Row],[Date]],FIND("-",Player_2[[#This Row],[Date]],1)-1)</f>
        <v>24</v>
      </c>
      <c r="N480" t="str">
        <f>MID(Player_2[[#This Row],[Date]],FIND("-",Player_2[[#This Row],[Date]],1)+1,3)</f>
        <v>Mar</v>
      </c>
      <c r="O480" s="5">
        <f>DATEVALUE(Player_2[[#This Row],[Month]]&amp;" "&amp;Player_2[[#This Row],[Day]]&amp;", "&amp;Player_2[[#This Row],[Year]])</f>
        <v>40992</v>
      </c>
      <c r="P480">
        <f>COUNTIFS(A:A,Player_2[[#This Row],[Tournament]],E:E,Player_2[[#This Row],[Round]])</f>
        <v>1</v>
      </c>
      <c r="Q480" t="str">
        <f t="shared" si="7"/>
        <v>2012 Lockdown at the Rock</v>
      </c>
      <c r="R480">
        <f>SUMIFS('Player 1 Rounds'!F:F,'Player 1 Rounds'!Q:Q,Q480,'Player 1 Rounds'!E:E,E480)</f>
        <v>0</v>
      </c>
      <c r="S480">
        <f>IF(AND(Player_2[[#This Row],[Opponent Score]]&gt;0,Player_2[[#This Row],[Opponent Score]]&gt;Player_2[[#This Row],[Score]],K:K=TRUE())=TRUE(),1,0)</f>
        <v>0</v>
      </c>
    </row>
    <row r="481" spans="1:19" x14ac:dyDescent="0.25">
      <c r="A481" t="s">
        <v>613</v>
      </c>
      <c r="B481" t="s">
        <v>14</v>
      </c>
      <c r="C481" t="s">
        <v>614</v>
      </c>
      <c r="D481" t="s">
        <v>17</v>
      </c>
      <c r="E481">
        <v>2</v>
      </c>
      <c r="F481">
        <v>47</v>
      </c>
      <c r="G481">
        <v>1030</v>
      </c>
      <c r="H481" t="s">
        <v>11</v>
      </c>
      <c r="I481" t="s">
        <v>11</v>
      </c>
      <c r="J481" t="b">
        <f>IF(COUNTIFS('Player 1 Rounds'!A:A,Player_2[[#This Row],[Tournament]],'Player 1 Rounds'!C:C,Player_2[[#This Row],[Date]])&gt;0,TRUE(),FALSE())</f>
        <v>0</v>
      </c>
      <c r="K481" t="b">
        <f>IF(COUNTIFS('Player 1 Rounds'!A:A,Player_2[[#This Row],[Tournament]],'Player 1 Rounds'!C:C,Player_2[[#This Row],[Date]],'Player 1 Rounds'!D:D,Player_2[[#This Row],[Division]])&gt;0,TRUE(),FALSE())</f>
        <v>0</v>
      </c>
      <c r="L481" t="str">
        <f>RIGHT(Player_2[[#This Row],[Date]],4)</f>
        <v>2008</v>
      </c>
      <c r="M481" t="str">
        <f>LEFT(Player_2[[#This Row],[Date]],FIND("-",Player_2[[#This Row],[Date]],1)-1)</f>
        <v>6</v>
      </c>
      <c r="N481" t="str">
        <f>MID(Player_2[[#This Row],[Date]],FIND("-",Player_2[[#This Row],[Date]],1)+1,3)</f>
        <v>Sep</v>
      </c>
      <c r="O481" s="5">
        <f>DATEVALUE(Player_2[[#This Row],[Month]]&amp;" "&amp;Player_2[[#This Row],[Day]]&amp;", "&amp;Player_2[[#This Row],[Year]])</f>
        <v>39697</v>
      </c>
      <c r="P481">
        <f>COUNTIFS(A:A,Player_2[[#This Row],[Tournament]],E:E,Player_2[[#This Row],[Round]])</f>
        <v>1</v>
      </c>
      <c r="Q481" t="str">
        <f t="shared" si="7"/>
        <v>End of the Trail Classic 2008</v>
      </c>
      <c r="R481">
        <f>SUMIFS('Player 1 Rounds'!F:F,'Player 1 Rounds'!Q:Q,Q481,'Player 1 Rounds'!E:E,E481)</f>
        <v>0</v>
      </c>
      <c r="S481">
        <f>IF(AND(Player_2[[#This Row],[Opponent Score]]&gt;0,Player_2[[#This Row],[Opponent Score]]&gt;Player_2[[#This Row],[Score]],K:K=TRUE())=TRUE(),1,0)</f>
        <v>0</v>
      </c>
    </row>
    <row r="482" spans="1:19" x14ac:dyDescent="0.25">
      <c r="A482" t="s">
        <v>223</v>
      </c>
      <c r="B482" t="s">
        <v>164</v>
      </c>
      <c r="C482" t="s">
        <v>224</v>
      </c>
      <c r="D482" t="s">
        <v>17</v>
      </c>
      <c r="E482">
        <v>2</v>
      </c>
      <c r="F482">
        <v>56</v>
      </c>
      <c r="G482">
        <v>1019</v>
      </c>
      <c r="H482" t="s">
        <v>11</v>
      </c>
      <c r="I482" t="s">
        <v>11</v>
      </c>
      <c r="J482" t="b">
        <f>IF(COUNTIFS('Player 1 Rounds'!A:A,Player_2[[#This Row],[Tournament]],'Player 1 Rounds'!C:C,Player_2[[#This Row],[Date]])&gt;0,TRUE(),FALSE())</f>
        <v>1</v>
      </c>
      <c r="K482" t="b">
        <f>IF(COUNTIFS('Player 1 Rounds'!A:A,Player_2[[#This Row],[Tournament]],'Player 1 Rounds'!C:C,Player_2[[#This Row],[Date]],'Player 1 Rounds'!D:D,Player_2[[#This Row],[Division]])&gt;0,TRUE(),FALSE())</f>
        <v>1</v>
      </c>
      <c r="L482" t="str">
        <f>RIGHT(Player_2[[#This Row],[Date]],4)</f>
        <v>2011</v>
      </c>
      <c r="M482" t="str">
        <f>LEFT(Player_2[[#This Row],[Date]],FIND("-",Player_2[[#This Row],[Date]],1)-1)</f>
        <v>17</v>
      </c>
      <c r="N482" t="str">
        <f>MID(Player_2[[#This Row],[Date]],FIND("-",Player_2[[#This Row],[Date]],1)+1,3)</f>
        <v>Jun</v>
      </c>
      <c r="O482" s="5">
        <f>DATEVALUE(Player_2[[#This Row],[Month]]&amp;" "&amp;Player_2[[#This Row],[Day]]&amp;", "&amp;Player_2[[#This Row],[Year]])</f>
        <v>40711</v>
      </c>
      <c r="P482">
        <f>COUNTIFS(A:A,Player_2[[#This Row],[Tournament]],E:E,Player_2[[#This Row],[Round]])</f>
        <v>3</v>
      </c>
      <c r="Q482" t="str">
        <f t="shared" si="7"/>
        <v>2011 Summertime Open</v>
      </c>
      <c r="R482">
        <f>SUMIFS('Player 1 Rounds'!F:F,'Player 1 Rounds'!Q:Q,Q482,'Player 1 Rounds'!E:E,E482)</f>
        <v>61</v>
      </c>
      <c r="S482">
        <f>IF(AND(Player_2[[#This Row],[Opponent Score]]&gt;0,Player_2[[#This Row],[Opponent Score]]&gt;Player_2[[#This Row],[Score]],K:K=TRUE())=TRUE(),1,0)</f>
        <v>1</v>
      </c>
    </row>
    <row r="483" spans="1:19" x14ac:dyDescent="0.25">
      <c r="A483" t="s">
        <v>278</v>
      </c>
      <c r="B483" t="s">
        <v>9</v>
      </c>
      <c r="C483" t="s">
        <v>279</v>
      </c>
      <c r="D483" t="s">
        <v>17</v>
      </c>
      <c r="E483">
        <v>2</v>
      </c>
      <c r="F483">
        <v>56</v>
      </c>
      <c r="G483">
        <v>1042</v>
      </c>
      <c r="H483" t="s">
        <v>11</v>
      </c>
      <c r="I483" t="s">
        <v>11</v>
      </c>
      <c r="J483" t="b">
        <f>IF(COUNTIFS('Player 1 Rounds'!A:A,Player_2[[#This Row],[Tournament]],'Player 1 Rounds'!C:C,Player_2[[#This Row],[Date]])&gt;0,TRUE(),FALSE())</f>
        <v>1</v>
      </c>
      <c r="K483" t="b">
        <f>IF(COUNTIFS('Player 1 Rounds'!A:A,Player_2[[#This Row],[Tournament]],'Player 1 Rounds'!C:C,Player_2[[#This Row],[Date]],'Player 1 Rounds'!D:D,Player_2[[#This Row],[Division]])&gt;0,TRUE(),FALSE())</f>
        <v>1</v>
      </c>
      <c r="L483" t="str">
        <f>RIGHT(Player_2[[#This Row],[Date]],4)</f>
        <v>2012</v>
      </c>
      <c r="M483" t="str">
        <f>LEFT(Player_2[[#This Row],[Date]],FIND("-",Player_2[[#This Row],[Date]],1)-1)</f>
        <v>13</v>
      </c>
      <c r="N483" t="str">
        <f>MID(Player_2[[#This Row],[Date]],FIND("-",Player_2[[#This Row],[Date]],1)+1,3)</f>
        <v>Apr</v>
      </c>
      <c r="O483" s="5">
        <f>DATEVALUE(Player_2[[#This Row],[Month]]&amp;" "&amp;Player_2[[#This Row],[Day]]&amp;", "&amp;Player_2[[#This Row],[Year]])</f>
        <v>41012</v>
      </c>
      <c r="P483">
        <f>COUNTIFS(A:A,Player_2[[#This Row],[Tournament]],E:E,Player_2[[#This Row],[Round]])</f>
        <v>1</v>
      </c>
      <c r="Q483" t="str">
        <f t="shared" si="7"/>
        <v>2012 Dynamic Discs Glass Blown Open sponsored by Discraft</v>
      </c>
      <c r="R483">
        <f>SUMIFS('Player 1 Rounds'!F:F,'Player 1 Rounds'!Q:Q,Q483,'Player 1 Rounds'!E:E,E483)</f>
        <v>61</v>
      </c>
      <c r="S483">
        <f>IF(AND(Player_2[[#This Row],[Opponent Score]]&gt;0,Player_2[[#This Row],[Opponent Score]]&gt;Player_2[[#This Row],[Score]],K:K=TRUE())=TRUE(),1,0)</f>
        <v>1</v>
      </c>
    </row>
    <row r="484" spans="1:19" x14ac:dyDescent="0.25">
      <c r="A484" t="s">
        <v>85</v>
      </c>
      <c r="B484" t="s">
        <v>58</v>
      </c>
      <c r="C484" t="s">
        <v>130</v>
      </c>
      <c r="D484" t="s">
        <v>17</v>
      </c>
      <c r="E484">
        <v>2</v>
      </c>
      <c r="F484">
        <v>49</v>
      </c>
      <c r="G484">
        <v>1028</v>
      </c>
      <c r="H484" t="s">
        <v>11</v>
      </c>
      <c r="I484" t="s">
        <v>11</v>
      </c>
      <c r="J484" t="b">
        <f>IF(COUNTIFS('Player 1 Rounds'!A:A,Player_2[[#This Row],[Tournament]],'Player 1 Rounds'!C:C,Player_2[[#This Row],[Date]])&gt;0,TRUE(),FALSE())</f>
        <v>0</v>
      </c>
      <c r="K484" t="b">
        <f>IF(COUNTIFS('Player 1 Rounds'!A:A,Player_2[[#This Row],[Tournament]],'Player 1 Rounds'!C:C,Player_2[[#This Row],[Date]],'Player 1 Rounds'!D:D,Player_2[[#This Row],[Division]])&gt;0,TRUE(),FALSE())</f>
        <v>0</v>
      </c>
      <c r="L484" t="str">
        <f>RIGHT(Player_2[[#This Row],[Date]],4)</f>
        <v>2009</v>
      </c>
      <c r="M484" t="str">
        <f>LEFT(Player_2[[#This Row],[Date]],FIND("-",Player_2[[#This Row],[Date]],1)-1)</f>
        <v>5</v>
      </c>
      <c r="N484" t="str">
        <f>MID(Player_2[[#This Row],[Date]],FIND("-",Player_2[[#This Row],[Date]],1)+1,3)</f>
        <v>Mar</v>
      </c>
      <c r="O484" s="5">
        <f>DATEVALUE(Player_2[[#This Row],[Month]]&amp;" "&amp;Player_2[[#This Row],[Day]]&amp;", "&amp;Player_2[[#This Row],[Year]])</f>
        <v>39877</v>
      </c>
      <c r="P484">
        <f>COUNTIFS(A:A,Player_2[[#This Row],[Tournament]],E:E,Player_2[[#This Row],[Round]])</f>
        <v>2</v>
      </c>
      <c r="Q484" t="str">
        <f t="shared" si="7"/>
        <v>2009 The Memorial presented by Discraft</v>
      </c>
      <c r="R484">
        <f>SUMIFS('Player 1 Rounds'!F:F,'Player 1 Rounds'!Q:Q,Q484,'Player 1 Rounds'!E:E,E484)</f>
        <v>0</v>
      </c>
      <c r="S484">
        <f>IF(AND(Player_2[[#This Row],[Opponent Score]]&gt;0,Player_2[[#This Row],[Opponent Score]]&gt;Player_2[[#This Row],[Score]],K:K=TRUE())=TRUE(),1,0)</f>
        <v>0</v>
      </c>
    </row>
    <row r="485" spans="1:19" x14ac:dyDescent="0.25">
      <c r="A485" t="s">
        <v>76</v>
      </c>
      <c r="B485" t="s">
        <v>58</v>
      </c>
      <c r="C485" t="s">
        <v>344</v>
      </c>
      <c r="D485" t="s">
        <v>17</v>
      </c>
      <c r="E485">
        <v>2</v>
      </c>
      <c r="F485">
        <v>49</v>
      </c>
      <c r="G485">
        <v>1011</v>
      </c>
      <c r="H485" t="s">
        <v>11</v>
      </c>
      <c r="I485" t="s">
        <v>11</v>
      </c>
      <c r="J485" t="b">
        <f>IF(COUNTIFS('Player 1 Rounds'!A:A,Player_2[[#This Row],[Tournament]],'Player 1 Rounds'!C:C,Player_2[[#This Row],[Date]])&gt;0,TRUE(),FALSE())</f>
        <v>1</v>
      </c>
      <c r="K485" t="b">
        <f>IF(COUNTIFS('Player 1 Rounds'!A:A,Player_2[[#This Row],[Tournament]],'Player 1 Rounds'!C:C,Player_2[[#This Row],[Date]],'Player 1 Rounds'!D:D,Player_2[[#This Row],[Division]])&gt;0,TRUE(),FALSE())</f>
        <v>1</v>
      </c>
      <c r="L485" t="str">
        <f>RIGHT(Player_2[[#This Row],[Date]],4)</f>
        <v>2011</v>
      </c>
      <c r="M485" t="str">
        <f>LEFT(Player_2[[#This Row],[Date]],FIND("-",Player_2[[#This Row],[Date]],1)-1)</f>
        <v>4</v>
      </c>
      <c r="N485" t="str">
        <f>MID(Player_2[[#This Row],[Date]],FIND("-",Player_2[[#This Row],[Date]],1)+1,3)</f>
        <v>Jun</v>
      </c>
      <c r="O485" s="5">
        <f>DATEVALUE(Player_2[[#This Row],[Month]]&amp;" "&amp;Player_2[[#This Row],[Day]]&amp;", "&amp;Player_2[[#This Row],[Year]])</f>
        <v>40698</v>
      </c>
      <c r="P485">
        <f>COUNTIFS(A:A,Player_2[[#This Row],[Tournament]],E:E,Player_2[[#This Row],[Round]])</f>
        <v>4</v>
      </c>
      <c r="Q485" t="str">
        <f t="shared" si="7"/>
        <v>2011 Brent Hambrick Memorial Open</v>
      </c>
      <c r="R485">
        <f>SUMIFS('Player 1 Rounds'!F:F,'Player 1 Rounds'!Q:Q,Q485,'Player 1 Rounds'!E:E,E485)</f>
        <v>47</v>
      </c>
      <c r="S485">
        <f>IF(AND(Player_2[[#This Row],[Opponent Score]]&gt;0,Player_2[[#This Row],[Opponent Score]]&gt;Player_2[[#This Row],[Score]],K:K=TRUE())=TRUE(),1,0)</f>
        <v>0</v>
      </c>
    </row>
    <row r="486" spans="1:19" x14ac:dyDescent="0.25">
      <c r="A486" t="s">
        <v>59</v>
      </c>
      <c r="B486" t="s">
        <v>58</v>
      </c>
      <c r="C486" t="s">
        <v>606</v>
      </c>
      <c r="D486" t="s">
        <v>17</v>
      </c>
      <c r="E486">
        <v>2</v>
      </c>
      <c r="F486">
        <v>62</v>
      </c>
      <c r="G486">
        <v>1017</v>
      </c>
      <c r="H486" t="s">
        <v>11</v>
      </c>
      <c r="I486" t="s">
        <v>11</v>
      </c>
      <c r="J486" t="b">
        <f>IF(COUNTIFS('Player 1 Rounds'!A:A,Player_2[[#This Row],[Tournament]],'Player 1 Rounds'!C:C,Player_2[[#This Row],[Date]])&gt;0,TRUE(),FALSE())</f>
        <v>0</v>
      </c>
      <c r="K486" t="b">
        <f>IF(COUNTIFS('Player 1 Rounds'!A:A,Player_2[[#This Row],[Tournament]],'Player 1 Rounds'!C:C,Player_2[[#This Row],[Date]],'Player 1 Rounds'!D:D,Player_2[[#This Row],[Division]])&gt;0,TRUE(),FALSE())</f>
        <v>0</v>
      </c>
      <c r="L486" t="str">
        <f>RIGHT(Player_2[[#This Row],[Date]],4)</f>
        <v>2008</v>
      </c>
      <c r="M486" t="str">
        <f>LEFT(Player_2[[#This Row],[Date]],FIND("-",Player_2[[#This Row],[Date]],1)-1)</f>
        <v>20</v>
      </c>
      <c r="N486" t="str">
        <f>MID(Player_2[[#This Row],[Date]],FIND("-",Player_2[[#This Row],[Date]],1)+1,3)</f>
        <v>Jun</v>
      </c>
      <c r="O486" s="5">
        <f>DATEVALUE(Player_2[[#This Row],[Month]]&amp;" "&amp;Player_2[[#This Row],[Day]]&amp;", "&amp;Player_2[[#This Row],[Year]])</f>
        <v>39619</v>
      </c>
      <c r="P486">
        <f>COUNTIFS(A:A,Player_2[[#This Row],[Tournament]],E:E,Player_2[[#This Row],[Round]])</f>
        <v>3</v>
      </c>
      <c r="Q486" t="str">
        <f t="shared" si="7"/>
        <v>2008 Golden State Classic</v>
      </c>
      <c r="R486">
        <f>SUMIFS('Player 1 Rounds'!F:F,'Player 1 Rounds'!Q:Q,Q486,'Player 1 Rounds'!E:E,E486)</f>
        <v>0</v>
      </c>
      <c r="S486">
        <f>IF(AND(Player_2[[#This Row],[Opponent Score]]&gt;0,Player_2[[#This Row],[Opponent Score]]&gt;Player_2[[#This Row],[Score]],K:K=TRUE())=TRUE(),1,0)</f>
        <v>0</v>
      </c>
    </row>
    <row r="487" spans="1:19" x14ac:dyDescent="0.25">
      <c r="A487" t="s">
        <v>66</v>
      </c>
      <c r="B487" t="s">
        <v>9</v>
      </c>
      <c r="C487" t="s">
        <v>343</v>
      </c>
      <c r="D487" t="s">
        <v>17</v>
      </c>
      <c r="E487">
        <v>2</v>
      </c>
      <c r="F487">
        <v>52</v>
      </c>
      <c r="G487">
        <v>1035</v>
      </c>
      <c r="H487" t="s">
        <v>11</v>
      </c>
      <c r="I487" t="s">
        <v>11</v>
      </c>
      <c r="J487" t="b">
        <f>IF(COUNTIFS('Player 1 Rounds'!A:A,Player_2[[#This Row],[Tournament]],'Player 1 Rounds'!C:C,Player_2[[#This Row],[Date]])&gt;0,TRUE(),FALSE())</f>
        <v>0</v>
      </c>
      <c r="K487" t="b">
        <f>IF(COUNTIFS('Player 1 Rounds'!A:A,Player_2[[#This Row],[Tournament]],'Player 1 Rounds'!C:C,Player_2[[#This Row],[Date]],'Player 1 Rounds'!D:D,Player_2[[#This Row],[Division]])&gt;0,TRUE(),FALSE())</f>
        <v>0</v>
      </c>
      <c r="L487" t="str">
        <f>RIGHT(Player_2[[#This Row],[Date]],4)</f>
        <v>2011</v>
      </c>
      <c r="M487" t="str">
        <f>LEFT(Player_2[[#This Row],[Date]],FIND("-",Player_2[[#This Row],[Date]],1)-1)</f>
        <v>28</v>
      </c>
      <c r="N487" t="str">
        <f>MID(Player_2[[#This Row],[Date]],FIND("-",Player_2[[#This Row],[Date]],1)+1,3)</f>
        <v>May</v>
      </c>
      <c r="O487" s="5">
        <f>DATEVALUE(Player_2[[#This Row],[Month]]&amp;" "&amp;Player_2[[#This Row],[Day]]&amp;", "&amp;Player_2[[#This Row],[Year]])</f>
        <v>40691</v>
      </c>
      <c r="P487">
        <f>COUNTIFS(A:A,Player_2[[#This Row],[Tournament]],E:E,Player_2[[#This Row],[Round]])</f>
        <v>1</v>
      </c>
      <c r="Q487" t="str">
        <f t="shared" si="7"/>
        <v>2011 First Class Challenge</v>
      </c>
      <c r="R487">
        <f>SUMIFS('Player 1 Rounds'!F:F,'Player 1 Rounds'!Q:Q,Q487,'Player 1 Rounds'!E:E,E487)</f>
        <v>0</v>
      </c>
      <c r="S487">
        <f>IF(AND(Player_2[[#This Row],[Opponent Score]]&gt;0,Player_2[[#This Row],[Opponent Score]]&gt;Player_2[[#This Row],[Score]],K:K=TRUE())=TRUE(),1,0)</f>
        <v>0</v>
      </c>
    </row>
    <row r="488" spans="1:19" x14ac:dyDescent="0.25">
      <c r="A488" t="s">
        <v>113</v>
      </c>
      <c r="B488" t="s">
        <v>58</v>
      </c>
      <c r="C488" t="s">
        <v>114</v>
      </c>
      <c r="D488" t="s">
        <v>17</v>
      </c>
      <c r="E488">
        <v>2</v>
      </c>
      <c r="F488">
        <v>49</v>
      </c>
      <c r="G488">
        <v>1049</v>
      </c>
      <c r="H488" t="s">
        <v>11</v>
      </c>
      <c r="I488" t="s">
        <v>11</v>
      </c>
      <c r="J488" t="b">
        <f>IF(COUNTIFS('Player 1 Rounds'!A:A,Player_2[[#This Row],[Tournament]],'Player 1 Rounds'!C:C,Player_2[[#This Row],[Date]])&gt;0,TRUE(),FALSE())</f>
        <v>1</v>
      </c>
      <c r="K488" t="b">
        <f>IF(COUNTIFS('Player 1 Rounds'!A:A,Player_2[[#This Row],[Tournament]],'Player 1 Rounds'!C:C,Player_2[[#This Row],[Date]],'Player 1 Rounds'!D:D,Player_2[[#This Row],[Division]])&gt;0,TRUE(),FALSE())</f>
        <v>1</v>
      </c>
      <c r="L488" t="str">
        <f>RIGHT(Player_2[[#This Row],[Date]],4)</f>
        <v>2012</v>
      </c>
      <c r="M488" t="str">
        <f>LEFT(Player_2[[#This Row],[Date]],FIND("-",Player_2[[#This Row],[Date]],1)-1)</f>
        <v>1</v>
      </c>
      <c r="N488" t="str">
        <f>MID(Player_2[[#This Row],[Date]],FIND("-",Player_2[[#This Row],[Date]],1)+1,3)</f>
        <v>Jun</v>
      </c>
      <c r="O488" s="5">
        <f>DATEVALUE(Player_2[[#This Row],[Month]]&amp;" "&amp;Player_2[[#This Row],[Day]]&amp;", "&amp;Player_2[[#This Row],[Year]])</f>
        <v>41061</v>
      </c>
      <c r="P488">
        <f>COUNTIFS(A:A,Player_2[[#This Row],[Tournament]],E:E,Player_2[[#This Row],[Round]])</f>
        <v>1</v>
      </c>
      <c r="Q488" t="str">
        <f t="shared" si="7"/>
        <v>2012 30th Kansas City Wide Open</v>
      </c>
      <c r="R488">
        <f>SUMIFS('Player 1 Rounds'!F:F,'Player 1 Rounds'!Q:Q,Q488,'Player 1 Rounds'!E:E,E488)</f>
        <v>49</v>
      </c>
      <c r="S488">
        <f>IF(AND(Player_2[[#This Row],[Opponent Score]]&gt;0,Player_2[[#This Row],[Opponent Score]]&gt;Player_2[[#This Row],[Score]],K:K=TRUE())=TRUE(),1,0)</f>
        <v>0</v>
      </c>
    </row>
    <row r="489" spans="1:19" x14ac:dyDescent="0.25">
      <c r="A489" t="s">
        <v>81</v>
      </c>
      <c r="B489" t="s">
        <v>58</v>
      </c>
      <c r="C489" t="s">
        <v>144</v>
      </c>
      <c r="D489" t="s">
        <v>17</v>
      </c>
      <c r="E489">
        <v>2</v>
      </c>
      <c r="F489">
        <v>64</v>
      </c>
      <c r="G489">
        <v>964</v>
      </c>
      <c r="H489" t="s">
        <v>11</v>
      </c>
      <c r="I489" t="s">
        <v>11</v>
      </c>
      <c r="J489" t="b">
        <f>IF(COUNTIFS('Player 1 Rounds'!A:A,Player_2[[#This Row],[Tournament]],'Player 1 Rounds'!C:C,Player_2[[#This Row],[Date]])&gt;0,TRUE(),FALSE())</f>
        <v>1</v>
      </c>
      <c r="K489" t="b">
        <f>IF(COUNTIFS('Player 1 Rounds'!A:A,Player_2[[#This Row],[Tournament]],'Player 1 Rounds'!C:C,Player_2[[#This Row],[Date]],'Player 1 Rounds'!D:D,Player_2[[#This Row],[Division]])&gt;0,TRUE(),FALSE())</f>
        <v>1</v>
      </c>
      <c r="L489" t="str">
        <f>RIGHT(Player_2[[#This Row],[Date]],4)</f>
        <v>2012</v>
      </c>
      <c r="M489" t="str">
        <f>LEFT(Player_2[[#This Row],[Date]],FIND("-",Player_2[[#This Row],[Date]],1)-1)</f>
        <v>15</v>
      </c>
      <c r="N489" t="str">
        <f>MID(Player_2[[#This Row],[Date]],FIND("-",Player_2[[#This Row],[Date]],1)+1,3)</f>
        <v>Jun</v>
      </c>
      <c r="O489" s="5">
        <f>DATEVALUE(Player_2[[#This Row],[Month]]&amp;" "&amp;Player_2[[#This Row],[Day]]&amp;", "&amp;Player_2[[#This Row],[Year]])</f>
        <v>41075</v>
      </c>
      <c r="P489">
        <f>COUNTIFS(A:A,Player_2[[#This Row],[Tournament]],E:E,Player_2[[#This Row],[Round]])</f>
        <v>4</v>
      </c>
      <c r="Q489" t="str">
        <f t="shared" si="7"/>
        <v>2012 Beaver State Fling</v>
      </c>
      <c r="R489">
        <f>SUMIFS('Player 1 Rounds'!F:F,'Player 1 Rounds'!Q:Q,Q489,'Player 1 Rounds'!E:E,E489)</f>
        <v>55</v>
      </c>
      <c r="S489">
        <f>IF(AND(Player_2[[#This Row],[Opponent Score]]&gt;0,Player_2[[#This Row],[Opponent Score]]&gt;Player_2[[#This Row],[Score]],K:K=TRUE())=TRUE(),1,0)</f>
        <v>0</v>
      </c>
    </row>
    <row r="490" spans="1:19" x14ac:dyDescent="0.25">
      <c r="A490" t="s">
        <v>328</v>
      </c>
      <c r="B490" t="s">
        <v>14</v>
      </c>
      <c r="C490" t="s">
        <v>329</v>
      </c>
      <c r="D490" t="s">
        <v>17</v>
      </c>
      <c r="E490">
        <v>2</v>
      </c>
      <c r="F490">
        <v>58</v>
      </c>
      <c r="G490">
        <v>1037</v>
      </c>
      <c r="H490" t="s">
        <v>11</v>
      </c>
      <c r="I490" t="s">
        <v>11</v>
      </c>
      <c r="J490" t="b">
        <f>IF(COUNTIFS('Player 1 Rounds'!A:A,Player_2[[#This Row],[Tournament]],'Player 1 Rounds'!C:C,Player_2[[#This Row],[Date]])&gt;0,TRUE(),FALSE())</f>
        <v>0</v>
      </c>
      <c r="K490" t="b">
        <f>IF(COUNTIFS('Player 1 Rounds'!A:A,Player_2[[#This Row],[Tournament]],'Player 1 Rounds'!C:C,Player_2[[#This Row],[Date]],'Player 1 Rounds'!D:D,Player_2[[#This Row],[Division]])&gt;0,TRUE(),FALSE())</f>
        <v>0</v>
      </c>
      <c r="L490" t="str">
        <f>RIGHT(Player_2[[#This Row],[Date]],4)</f>
        <v>2011</v>
      </c>
      <c r="M490" t="str">
        <f>LEFT(Player_2[[#This Row],[Date]],FIND("-",Player_2[[#This Row],[Date]],1)-1)</f>
        <v>20</v>
      </c>
      <c r="N490" t="str">
        <f>MID(Player_2[[#This Row],[Date]],FIND("-",Player_2[[#This Row],[Date]],1)+1,3)</f>
        <v>May</v>
      </c>
      <c r="O490" s="5">
        <f>DATEVALUE(Player_2[[#This Row],[Month]]&amp;" "&amp;Player_2[[#This Row],[Day]]&amp;", "&amp;Player_2[[#This Row],[Year]])</f>
        <v>40683</v>
      </c>
      <c r="P490">
        <f>COUNTIFS(A:A,Player_2[[#This Row],[Tournament]],E:E,Player_2[[#This Row],[Round]])</f>
        <v>1</v>
      </c>
      <c r="Q490" t="str">
        <f t="shared" si="7"/>
        <v>2011 26th Annual Masters Cup</v>
      </c>
      <c r="R490">
        <f>SUMIFS('Player 1 Rounds'!F:F,'Player 1 Rounds'!Q:Q,Q490,'Player 1 Rounds'!E:E,E490)</f>
        <v>0</v>
      </c>
      <c r="S490">
        <f>IF(AND(Player_2[[#This Row],[Opponent Score]]&gt;0,Player_2[[#This Row],[Opponent Score]]&gt;Player_2[[#This Row],[Score]],K:K=TRUE())=TRUE(),1,0)</f>
        <v>0</v>
      </c>
    </row>
    <row r="491" spans="1:19" x14ac:dyDescent="0.25">
      <c r="A491" t="s">
        <v>256</v>
      </c>
      <c r="B491" t="s">
        <v>14</v>
      </c>
      <c r="C491" t="s">
        <v>257</v>
      </c>
      <c r="D491" t="s">
        <v>17</v>
      </c>
      <c r="E491">
        <v>2</v>
      </c>
      <c r="F491">
        <v>68</v>
      </c>
      <c r="G491">
        <v>1009</v>
      </c>
      <c r="H491" t="s">
        <v>11</v>
      </c>
      <c r="I491" t="s">
        <v>11</v>
      </c>
      <c r="J491" t="b">
        <f>IF(COUNTIFS('Player 1 Rounds'!A:A,Player_2[[#This Row],[Tournament]],'Player 1 Rounds'!C:C,Player_2[[#This Row],[Date]])&gt;0,TRUE(),FALSE())</f>
        <v>0</v>
      </c>
      <c r="K491" t="b">
        <f>IF(COUNTIFS('Player 1 Rounds'!A:A,Player_2[[#This Row],[Tournament]],'Player 1 Rounds'!C:C,Player_2[[#This Row],[Date]],'Player 1 Rounds'!D:D,Player_2[[#This Row],[Division]])&gt;0,TRUE(),FALSE())</f>
        <v>0</v>
      </c>
      <c r="L491" t="str">
        <f>RIGHT(Player_2[[#This Row],[Date]],4)</f>
        <v>2012</v>
      </c>
      <c r="M491" t="str">
        <f>LEFT(Player_2[[#This Row],[Date]],FIND("-",Player_2[[#This Row],[Date]],1)-1)</f>
        <v>9</v>
      </c>
      <c r="N491" t="str">
        <f>MID(Player_2[[#This Row],[Date]],FIND("-",Player_2[[#This Row],[Date]],1)+1,3)</f>
        <v>Jun</v>
      </c>
      <c r="O491" s="5">
        <f>DATEVALUE(Player_2[[#This Row],[Month]]&amp;" "&amp;Player_2[[#This Row],[Day]]&amp;", "&amp;Player_2[[#This Row],[Year]])</f>
        <v>41069</v>
      </c>
      <c r="P491">
        <f>COUNTIFS(A:A,Player_2[[#This Row],[Tournament]],E:E,Player_2[[#This Row],[Round]])</f>
        <v>1</v>
      </c>
      <c r="Q491" t="str">
        <f t="shared" si="7"/>
        <v>2012 Riverpark Open</v>
      </c>
      <c r="R491">
        <f>SUMIFS('Player 1 Rounds'!F:F,'Player 1 Rounds'!Q:Q,Q491,'Player 1 Rounds'!E:E,E491)</f>
        <v>0</v>
      </c>
      <c r="S491">
        <f>IF(AND(Player_2[[#This Row],[Opponent Score]]&gt;0,Player_2[[#This Row],[Opponent Score]]&gt;Player_2[[#This Row],[Score]],K:K=TRUE())=TRUE(),1,0)</f>
        <v>0</v>
      </c>
    </row>
    <row r="492" spans="1:19" x14ac:dyDescent="0.25">
      <c r="A492" t="s">
        <v>258</v>
      </c>
      <c r="B492" t="s">
        <v>9</v>
      </c>
      <c r="C492" t="s">
        <v>259</v>
      </c>
      <c r="D492" t="s">
        <v>17</v>
      </c>
      <c r="E492">
        <v>2</v>
      </c>
      <c r="F492">
        <v>52</v>
      </c>
      <c r="G492">
        <v>1046</v>
      </c>
      <c r="H492" t="s">
        <v>11</v>
      </c>
      <c r="I492" t="s">
        <v>11</v>
      </c>
      <c r="J492" t="b">
        <f>IF(COUNTIFS('Player 1 Rounds'!A:A,Player_2[[#This Row],[Tournament]],'Player 1 Rounds'!C:C,Player_2[[#This Row],[Date]])&gt;0,TRUE(),FALSE())</f>
        <v>1</v>
      </c>
      <c r="K492" t="b">
        <f>IF(COUNTIFS('Player 1 Rounds'!A:A,Player_2[[#This Row],[Tournament]],'Player 1 Rounds'!C:C,Player_2[[#This Row],[Date]],'Player 1 Rounds'!D:D,Player_2[[#This Row],[Division]])&gt;0,TRUE(),FALSE())</f>
        <v>1</v>
      </c>
      <c r="L492" t="str">
        <f>RIGHT(Player_2[[#This Row],[Date]],4)</f>
        <v>2012</v>
      </c>
      <c r="M492" t="str">
        <f>LEFT(Player_2[[#This Row],[Date]],FIND("-",Player_2[[#This Row],[Date]],1)-1)</f>
        <v>26</v>
      </c>
      <c r="N492" t="str">
        <f>MID(Player_2[[#This Row],[Date]],FIND("-",Player_2[[#This Row],[Date]],1)+1,3)</f>
        <v>May</v>
      </c>
      <c r="O492" s="5">
        <f>DATEVALUE(Player_2[[#This Row],[Month]]&amp;" "&amp;Player_2[[#This Row],[Day]]&amp;", "&amp;Player_2[[#This Row],[Year]])</f>
        <v>41055</v>
      </c>
      <c r="P492">
        <f>COUNTIFS(A:A,Player_2[[#This Row],[Tournament]],E:E,Player_2[[#This Row],[Round]])</f>
        <v>1</v>
      </c>
      <c r="Q492" t="str">
        <f t="shared" si="7"/>
        <v>2012 G&amp;L Clothing Challenge</v>
      </c>
      <c r="R492">
        <f>SUMIFS('Player 1 Rounds'!F:F,'Player 1 Rounds'!Q:Q,Q492,'Player 1 Rounds'!E:E,E492)</f>
        <v>53</v>
      </c>
      <c r="S492">
        <f>IF(AND(Player_2[[#This Row],[Opponent Score]]&gt;0,Player_2[[#This Row],[Opponent Score]]&gt;Player_2[[#This Row],[Score]],K:K=TRUE())=TRUE(),1,0)</f>
        <v>1</v>
      </c>
    </row>
    <row r="493" spans="1:19" x14ac:dyDescent="0.25">
      <c r="A493" t="s">
        <v>600</v>
      </c>
      <c r="B493" t="s">
        <v>14</v>
      </c>
      <c r="C493" t="s">
        <v>601</v>
      </c>
      <c r="D493" t="s">
        <v>17</v>
      </c>
      <c r="E493">
        <v>2</v>
      </c>
      <c r="F493">
        <v>69</v>
      </c>
      <c r="G493">
        <v>1054</v>
      </c>
      <c r="H493" t="s">
        <v>11</v>
      </c>
      <c r="I493" t="s">
        <v>11</v>
      </c>
      <c r="J493" t="b">
        <f>IF(COUNTIFS('Player 1 Rounds'!A:A,Player_2[[#This Row],[Tournament]],'Player 1 Rounds'!C:C,Player_2[[#This Row],[Date]])&gt;0,TRUE(),FALSE())</f>
        <v>0</v>
      </c>
      <c r="K493" t="b">
        <f>IF(COUNTIFS('Player 1 Rounds'!A:A,Player_2[[#This Row],[Tournament]],'Player 1 Rounds'!C:C,Player_2[[#This Row],[Date]],'Player 1 Rounds'!D:D,Player_2[[#This Row],[Division]])&gt;0,TRUE(),FALSE())</f>
        <v>0</v>
      </c>
      <c r="L493" t="str">
        <f>RIGHT(Player_2[[#This Row],[Date]],4)</f>
        <v>2008</v>
      </c>
      <c r="M493" t="str">
        <f>LEFT(Player_2[[#This Row],[Date]],FIND("-",Player_2[[#This Row],[Date]],1)-1)</f>
        <v>19</v>
      </c>
      <c r="N493" t="str">
        <f>MID(Player_2[[#This Row],[Date]],FIND("-",Player_2[[#This Row],[Date]],1)+1,3)</f>
        <v>Jul</v>
      </c>
      <c r="O493" s="5">
        <f>DATEVALUE(Player_2[[#This Row],[Month]]&amp;" "&amp;Player_2[[#This Row],[Day]]&amp;", "&amp;Player_2[[#This Row],[Year]])</f>
        <v>39648</v>
      </c>
      <c r="P493">
        <f>COUNTIFS(A:A,Player_2[[#This Row],[Tournament]],E:E,Player_2[[#This Row],[Round]])</f>
        <v>1</v>
      </c>
      <c r="Q493" t="str">
        <f t="shared" si="7"/>
        <v>2008 Santa Maria Open</v>
      </c>
      <c r="R493">
        <f>SUMIFS('Player 1 Rounds'!F:F,'Player 1 Rounds'!Q:Q,Q493,'Player 1 Rounds'!E:E,E493)</f>
        <v>0</v>
      </c>
      <c r="S493">
        <f>IF(AND(Player_2[[#This Row],[Opponent Score]]&gt;0,Player_2[[#This Row],[Opponent Score]]&gt;Player_2[[#This Row],[Score]],K:K=TRUE())=TRUE(),1,0)</f>
        <v>0</v>
      </c>
    </row>
    <row r="494" spans="1:19" x14ac:dyDescent="0.25">
      <c r="A494" t="s">
        <v>155</v>
      </c>
      <c r="B494" t="s">
        <v>9</v>
      </c>
      <c r="C494" t="s">
        <v>733</v>
      </c>
      <c r="D494" t="s">
        <v>17</v>
      </c>
      <c r="E494">
        <v>2</v>
      </c>
      <c r="F494">
        <v>63</v>
      </c>
      <c r="G494">
        <v>1034</v>
      </c>
      <c r="H494" t="s">
        <v>11</v>
      </c>
      <c r="I494" t="s">
        <v>11</v>
      </c>
      <c r="J494" t="b">
        <f>IF(COUNTIFS('Player 1 Rounds'!A:A,Player_2[[#This Row],[Tournament]],'Player 1 Rounds'!C:C,Player_2[[#This Row],[Date]])&gt;0,TRUE(),FALSE())</f>
        <v>0</v>
      </c>
      <c r="K494" t="b">
        <f>IF(COUNTIFS('Player 1 Rounds'!A:A,Player_2[[#This Row],[Tournament]],'Player 1 Rounds'!C:C,Player_2[[#This Row],[Date]],'Player 1 Rounds'!D:D,Player_2[[#This Row],[Division]])&gt;0,TRUE(),FALSE())</f>
        <v>0</v>
      </c>
      <c r="L494" t="str">
        <f>RIGHT(Player_2[[#This Row],[Date]],4)</f>
        <v>2009</v>
      </c>
      <c r="M494" t="str">
        <f>LEFT(Player_2[[#This Row],[Date]],FIND("-",Player_2[[#This Row],[Date]],1)-1)</f>
        <v>21</v>
      </c>
      <c r="N494" t="str">
        <f>MID(Player_2[[#This Row],[Date]],FIND("-",Player_2[[#This Row],[Date]],1)+1,3)</f>
        <v>Mar</v>
      </c>
      <c r="O494" s="5">
        <f>DATEVALUE(Player_2[[#This Row],[Month]]&amp;" "&amp;Player_2[[#This Row],[Day]]&amp;", "&amp;Player_2[[#This Row],[Year]])</f>
        <v>39893</v>
      </c>
      <c r="P494">
        <f>COUNTIFS(A:A,Player_2[[#This Row],[Tournament]],E:E,Player_2[[#This Row],[Round]])</f>
        <v>1</v>
      </c>
      <c r="Q494" t="str">
        <f t="shared" si="7"/>
        <v>2009 Carolina Clash</v>
      </c>
      <c r="R494">
        <f>SUMIFS('Player 1 Rounds'!F:F,'Player 1 Rounds'!Q:Q,Q494,'Player 1 Rounds'!E:E,E494)</f>
        <v>0</v>
      </c>
      <c r="S494">
        <f>IF(AND(Player_2[[#This Row],[Opponent Score]]&gt;0,Player_2[[#This Row],[Opponent Score]]&gt;Player_2[[#This Row],[Score]],K:K=TRUE())=TRUE(),1,0)</f>
        <v>0</v>
      </c>
    </row>
    <row r="495" spans="1:19" x14ac:dyDescent="0.25">
      <c r="A495" t="s">
        <v>248</v>
      </c>
      <c r="B495" t="s">
        <v>9</v>
      </c>
      <c r="C495" t="s">
        <v>249</v>
      </c>
      <c r="D495" t="s">
        <v>17</v>
      </c>
      <c r="E495">
        <v>2</v>
      </c>
      <c r="F495">
        <v>49</v>
      </c>
      <c r="G495">
        <v>1026</v>
      </c>
      <c r="H495" t="s">
        <v>11</v>
      </c>
      <c r="I495" t="s">
        <v>11</v>
      </c>
      <c r="J495" t="b">
        <f>IF(COUNTIFS('Player 1 Rounds'!A:A,Player_2[[#This Row],[Tournament]],'Player 1 Rounds'!C:C,Player_2[[#This Row],[Date]])&gt;0,TRUE(),FALSE())</f>
        <v>1</v>
      </c>
      <c r="K495" t="b">
        <f>IF(COUNTIFS('Player 1 Rounds'!A:A,Player_2[[#This Row],[Tournament]],'Player 1 Rounds'!C:C,Player_2[[#This Row],[Date]],'Player 1 Rounds'!D:D,Player_2[[#This Row],[Division]])&gt;0,TRUE(),FALSE())</f>
        <v>1</v>
      </c>
      <c r="L495" t="str">
        <f>RIGHT(Player_2[[#This Row],[Date]],4)</f>
        <v>2012</v>
      </c>
      <c r="M495" t="str">
        <f>LEFT(Player_2[[#This Row],[Date]],FIND("-",Player_2[[#This Row],[Date]],1)-1)</f>
        <v>12</v>
      </c>
      <c r="N495" t="str">
        <f>MID(Player_2[[#This Row],[Date]],FIND("-",Player_2[[#This Row],[Date]],1)+1,3)</f>
        <v>May</v>
      </c>
      <c r="O495" s="5">
        <f>DATEVALUE(Player_2[[#This Row],[Month]]&amp;" "&amp;Player_2[[#This Row],[Day]]&amp;", "&amp;Player_2[[#This Row],[Year]])</f>
        <v>41041</v>
      </c>
      <c r="P495">
        <f>COUNTIFS(A:A,Player_2[[#This Row],[Tournament]],E:E,Player_2[[#This Row],[Round]])</f>
        <v>1</v>
      </c>
      <c r="Q495" t="str">
        <f t="shared" si="7"/>
        <v>2012 Charlie Vettiner Open presented by DCD - Pro Only</v>
      </c>
      <c r="R495">
        <f>SUMIFS('Player 1 Rounds'!F:F,'Player 1 Rounds'!Q:Q,Q495,'Player 1 Rounds'!E:E,E495)</f>
        <v>49</v>
      </c>
      <c r="S495">
        <f>IF(AND(Player_2[[#This Row],[Opponent Score]]&gt;0,Player_2[[#This Row],[Opponent Score]]&gt;Player_2[[#This Row],[Score]],K:K=TRUE())=TRUE(),1,0)</f>
        <v>0</v>
      </c>
    </row>
    <row r="496" spans="1:19" x14ac:dyDescent="0.25">
      <c r="A496" t="s">
        <v>76</v>
      </c>
      <c r="B496" t="s">
        <v>58</v>
      </c>
      <c r="C496" t="s">
        <v>128</v>
      </c>
      <c r="D496" t="s">
        <v>17</v>
      </c>
      <c r="E496">
        <v>2</v>
      </c>
      <c r="F496">
        <v>55</v>
      </c>
      <c r="G496">
        <v>981</v>
      </c>
      <c r="H496" t="s">
        <v>11</v>
      </c>
      <c r="I496" t="s">
        <v>11</v>
      </c>
      <c r="J496" t="b">
        <f>IF(COUNTIFS('Player 1 Rounds'!A:A,Player_2[[#This Row],[Tournament]],'Player 1 Rounds'!C:C,Player_2[[#This Row],[Date]])&gt;0,TRUE(),FALSE())</f>
        <v>0</v>
      </c>
      <c r="K496" t="b">
        <f>IF(COUNTIFS('Player 1 Rounds'!A:A,Player_2[[#This Row],[Tournament]],'Player 1 Rounds'!C:C,Player_2[[#This Row],[Date]],'Player 1 Rounds'!D:D,Player_2[[#This Row],[Division]])&gt;0,TRUE(),FALSE())</f>
        <v>0</v>
      </c>
      <c r="L496" t="str">
        <f>RIGHT(Player_2[[#This Row],[Date]],4)</f>
        <v>2008</v>
      </c>
      <c r="M496" t="str">
        <f>LEFT(Player_2[[#This Row],[Date]],FIND("-",Player_2[[#This Row],[Date]],1)-1)</f>
        <v>12</v>
      </c>
      <c r="N496" t="str">
        <f>MID(Player_2[[#This Row],[Date]],FIND("-",Player_2[[#This Row],[Date]],1)+1,3)</f>
        <v>Jul</v>
      </c>
      <c r="O496" s="5">
        <f>DATEVALUE(Player_2[[#This Row],[Month]]&amp;" "&amp;Player_2[[#This Row],[Day]]&amp;", "&amp;Player_2[[#This Row],[Year]])</f>
        <v>39641</v>
      </c>
      <c r="P496">
        <f>COUNTIFS(A:A,Player_2[[#This Row],[Tournament]],E:E,Player_2[[#This Row],[Round]])</f>
        <v>4</v>
      </c>
      <c r="Q496" t="str">
        <f t="shared" si="7"/>
        <v>2008 Brent Hambrick Memorial Open</v>
      </c>
      <c r="R496">
        <f>SUMIFS('Player 1 Rounds'!F:F,'Player 1 Rounds'!Q:Q,Q496,'Player 1 Rounds'!E:E,E496)</f>
        <v>0</v>
      </c>
      <c r="S496">
        <f>IF(AND(Player_2[[#This Row],[Opponent Score]]&gt;0,Player_2[[#This Row],[Opponent Score]]&gt;Player_2[[#This Row],[Score]],K:K=TRUE())=TRUE(),1,0)</f>
        <v>0</v>
      </c>
    </row>
    <row r="497" spans="1:19" x14ac:dyDescent="0.25">
      <c r="A497" t="s">
        <v>103</v>
      </c>
      <c r="B497" t="s">
        <v>58</v>
      </c>
      <c r="C497" t="s">
        <v>131</v>
      </c>
      <c r="D497" t="s">
        <v>17</v>
      </c>
      <c r="E497">
        <v>2</v>
      </c>
      <c r="F497">
        <v>53</v>
      </c>
      <c r="G497">
        <v>1019</v>
      </c>
      <c r="H497" t="s">
        <v>11</v>
      </c>
      <c r="I497" t="s">
        <v>11</v>
      </c>
      <c r="J497" t="b">
        <f>IF(COUNTIFS('Player 1 Rounds'!A:A,Player_2[[#This Row],[Tournament]],'Player 1 Rounds'!C:C,Player_2[[#This Row],[Date]])&gt;0,TRUE(),FALSE())</f>
        <v>0</v>
      </c>
      <c r="K497" t="b">
        <f>IF(COUNTIFS('Player 1 Rounds'!A:A,Player_2[[#This Row],[Tournament]],'Player 1 Rounds'!C:C,Player_2[[#This Row],[Date]],'Player 1 Rounds'!D:D,Player_2[[#This Row],[Division]])&gt;0,TRUE(),FALSE())</f>
        <v>0</v>
      </c>
      <c r="L497" t="str">
        <f>RIGHT(Player_2[[#This Row],[Date]],4)</f>
        <v>2009</v>
      </c>
      <c r="M497" t="str">
        <f>LEFT(Player_2[[#This Row],[Date]],FIND("-",Player_2[[#This Row],[Date]],1)-1)</f>
        <v>28</v>
      </c>
      <c r="N497" t="str">
        <f>MID(Player_2[[#This Row],[Date]],FIND("-",Player_2[[#This Row],[Date]],1)+1,3)</f>
        <v>Mar</v>
      </c>
      <c r="O497" s="5">
        <f>DATEVALUE(Player_2[[#This Row],[Month]]&amp;" "&amp;Player_2[[#This Row],[Day]]&amp;", "&amp;Player_2[[#This Row],[Year]])</f>
        <v>39900</v>
      </c>
      <c r="P497">
        <f>COUNTIFS(A:A,Player_2[[#This Row],[Tournament]],E:E,Player_2[[#This Row],[Round]])</f>
        <v>1</v>
      </c>
      <c r="Q497" t="str">
        <f t="shared" si="7"/>
        <v>2009 Atlanta Open</v>
      </c>
      <c r="R497">
        <f>SUMIFS('Player 1 Rounds'!F:F,'Player 1 Rounds'!Q:Q,Q497,'Player 1 Rounds'!E:E,E497)</f>
        <v>0</v>
      </c>
      <c r="S497">
        <f>IF(AND(Player_2[[#This Row],[Opponent Score]]&gt;0,Player_2[[#This Row],[Opponent Score]]&gt;Player_2[[#This Row],[Score]],K:K=TRUE())=TRUE(),1,0)</f>
        <v>0</v>
      </c>
    </row>
    <row r="498" spans="1:19" x14ac:dyDescent="0.25">
      <c r="A498" t="s">
        <v>109</v>
      </c>
      <c r="B498" t="s">
        <v>58</v>
      </c>
      <c r="C498" t="s">
        <v>110</v>
      </c>
      <c r="D498" t="s">
        <v>17</v>
      </c>
      <c r="E498">
        <v>2</v>
      </c>
      <c r="F498">
        <v>72</v>
      </c>
      <c r="G498">
        <v>1061</v>
      </c>
      <c r="H498" t="s">
        <v>11</v>
      </c>
      <c r="I498" t="s">
        <v>11</v>
      </c>
      <c r="J498" t="b">
        <f>IF(COUNTIFS('Player 1 Rounds'!A:A,Player_2[[#This Row],[Tournament]],'Player 1 Rounds'!C:C,Player_2[[#This Row],[Date]])&gt;0,TRUE(),FALSE())</f>
        <v>1</v>
      </c>
      <c r="K498" t="b">
        <f>IF(COUNTIFS('Player 1 Rounds'!A:A,Player_2[[#This Row],[Tournament]],'Player 1 Rounds'!C:C,Player_2[[#This Row],[Date]],'Player 1 Rounds'!D:D,Player_2[[#This Row],[Division]])&gt;0,TRUE(),FALSE())</f>
        <v>1</v>
      </c>
      <c r="L498" t="str">
        <f>RIGHT(Player_2[[#This Row],[Date]],4)</f>
        <v>2012</v>
      </c>
      <c r="M498" t="str">
        <f>LEFT(Player_2[[#This Row],[Date]],FIND("-",Player_2[[#This Row],[Date]],1)-1)</f>
        <v>18</v>
      </c>
      <c r="N498" t="str">
        <f>MID(Player_2[[#This Row],[Date]],FIND("-",Player_2[[#This Row],[Date]],1)+1,3)</f>
        <v>May</v>
      </c>
      <c r="O498" s="5">
        <f>DATEVALUE(Player_2[[#This Row],[Month]]&amp;" "&amp;Player_2[[#This Row],[Day]]&amp;", "&amp;Player_2[[#This Row],[Year]])</f>
        <v>41047</v>
      </c>
      <c r="P498">
        <f>COUNTIFS(A:A,Player_2[[#This Row],[Tournament]],E:E,Player_2[[#This Row],[Round]])</f>
        <v>1</v>
      </c>
      <c r="Q498" t="str">
        <f t="shared" si="7"/>
        <v>2012 27th Annual "Steady" Ed Memorial Masters Cup - presented by DGA</v>
      </c>
      <c r="R498">
        <f>SUMIFS('Player 1 Rounds'!F:F,'Player 1 Rounds'!Q:Q,Q498,'Player 1 Rounds'!E:E,E498)</f>
        <v>75</v>
      </c>
      <c r="S498">
        <f>IF(AND(Player_2[[#This Row],[Opponent Score]]&gt;0,Player_2[[#This Row],[Opponent Score]]&gt;Player_2[[#This Row],[Score]],K:K=TRUE())=TRUE(),1,0)</f>
        <v>1</v>
      </c>
    </row>
    <row r="499" spans="1:19" x14ac:dyDescent="0.25">
      <c r="A499" t="s">
        <v>81</v>
      </c>
      <c r="B499" t="s">
        <v>58</v>
      </c>
      <c r="C499" t="s">
        <v>227</v>
      </c>
      <c r="D499" t="s">
        <v>17</v>
      </c>
      <c r="E499">
        <v>2</v>
      </c>
      <c r="F499">
        <v>55</v>
      </c>
      <c r="G499">
        <v>1032</v>
      </c>
      <c r="H499" t="s">
        <v>11</v>
      </c>
      <c r="I499" t="s">
        <v>11</v>
      </c>
      <c r="J499" t="b">
        <f>IF(COUNTIFS('Player 1 Rounds'!A:A,Player_2[[#This Row],[Tournament]],'Player 1 Rounds'!C:C,Player_2[[#This Row],[Date]])&gt;0,TRUE(),FALSE())</f>
        <v>1</v>
      </c>
      <c r="K499" t="b">
        <f>IF(COUNTIFS('Player 1 Rounds'!A:A,Player_2[[#This Row],[Tournament]],'Player 1 Rounds'!C:C,Player_2[[#This Row],[Date]],'Player 1 Rounds'!D:D,Player_2[[#This Row],[Division]])&gt;0,TRUE(),FALSE())</f>
        <v>1</v>
      </c>
      <c r="L499" t="str">
        <f>RIGHT(Player_2[[#This Row],[Date]],4)</f>
        <v>2011</v>
      </c>
      <c r="M499" t="str">
        <f>LEFT(Player_2[[#This Row],[Date]],FIND("-",Player_2[[#This Row],[Date]],1)-1)</f>
        <v>24</v>
      </c>
      <c r="N499" t="str">
        <f>MID(Player_2[[#This Row],[Date]],FIND("-",Player_2[[#This Row],[Date]],1)+1,3)</f>
        <v>Jun</v>
      </c>
      <c r="O499" s="5">
        <f>DATEVALUE(Player_2[[#This Row],[Month]]&amp;" "&amp;Player_2[[#This Row],[Day]]&amp;", "&amp;Player_2[[#This Row],[Year]])</f>
        <v>40718</v>
      </c>
      <c r="P499">
        <f>COUNTIFS(A:A,Player_2[[#This Row],[Tournament]],E:E,Player_2[[#This Row],[Round]])</f>
        <v>4</v>
      </c>
      <c r="Q499" t="str">
        <f t="shared" si="7"/>
        <v>2011 Beaver State Fling</v>
      </c>
      <c r="R499">
        <f>SUMIFS('Player 1 Rounds'!F:F,'Player 1 Rounds'!Q:Q,Q499,'Player 1 Rounds'!E:E,E499)</f>
        <v>58</v>
      </c>
      <c r="S499">
        <f>IF(AND(Player_2[[#This Row],[Opponent Score]]&gt;0,Player_2[[#This Row],[Opponent Score]]&gt;Player_2[[#This Row],[Score]],K:K=TRUE())=TRUE(),1,0)</f>
        <v>1</v>
      </c>
    </row>
    <row r="500" spans="1:19" x14ac:dyDescent="0.25">
      <c r="A500" t="s">
        <v>745</v>
      </c>
      <c r="B500" t="s">
        <v>14</v>
      </c>
      <c r="C500" t="s">
        <v>746</v>
      </c>
      <c r="D500" t="s">
        <v>17</v>
      </c>
      <c r="E500">
        <v>2</v>
      </c>
      <c r="F500">
        <v>54</v>
      </c>
      <c r="G500">
        <v>1041</v>
      </c>
      <c r="H500" t="s">
        <v>11</v>
      </c>
      <c r="I500" t="s">
        <v>11</v>
      </c>
      <c r="J500" t="b">
        <f>IF(COUNTIFS('Player 1 Rounds'!A:A,Player_2[[#This Row],[Tournament]],'Player 1 Rounds'!C:C,Player_2[[#This Row],[Date]])&gt;0,TRUE(),FALSE())</f>
        <v>0</v>
      </c>
      <c r="K500" t="b">
        <f>IF(COUNTIFS('Player 1 Rounds'!A:A,Player_2[[#This Row],[Tournament]],'Player 1 Rounds'!C:C,Player_2[[#This Row],[Date]],'Player 1 Rounds'!D:D,Player_2[[#This Row],[Division]])&gt;0,TRUE(),FALSE())</f>
        <v>0</v>
      </c>
      <c r="L500" t="str">
        <f>RIGHT(Player_2[[#This Row],[Date]],4)</f>
        <v>2009</v>
      </c>
      <c r="M500" t="str">
        <f>LEFT(Player_2[[#This Row],[Date]],FIND("-",Player_2[[#This Row],[Date]],1)-1)</f>
        <v>14</v>
      </c>
      <c r="N500" t="str">
        <f>MID(Player_2[[#This Row],[Date]],FIND("-",Player_2[[#This Row],[Date]],1)+1,3)</f>
        <v>Feb</v>
      </c>
      <c r="O500" s="5">
        <f>DATEVALUE(Player_2[[#This Row],[Month]]&amp;" "&amp;Player_2[[#This Row],[Day]]&amp;", "&amp;Player_2[[#This Row],[Year]])</f>
        <v>39858</v>
      </c>
      <c r="P500">
        <f>COUNTIFS(A:A,Player_2[[#This Row],[Tournament]],E:E,Player_2[[#This Row],[Round]])</f>
        <v>1</v>
      </c>
      <c r="Q500" t="str">
        <f t="shared" si="7"/>
        <v>2009 31st Wintertime Open</v>
      </c>
      <c r="R500">
        <f>SUMIFS('Player 1 Rounds'!F:F,'Player 1 Rounds'!Q:Q,Q500,'Player 1 Rounds'!E:E,E500)</f>
        <v>0</v>
      </c>
      <c r="S500">
        <f>IF(AND(Player_2[[#This Row],[Opponent Score]]&gt;0,Player_2[[#This Row],[Opponent Score]]&gt;Player_2[[#This Row],[Score]],K:K=TRUE())=TRUE(),1,0)</f>
        <v>0</v>
      </c>
    </row>
    <row r="501" spans="1:19" x14ac:dyDescent="0.25">
      <c r="A501" t="s">
        <v>196</v>
      </c>
      <c r="B501" t="s">
        <v>14</v>
      </c>
      <c r="C501" t="s">
        <v>197</v>
      </c>
      <c r="D501" t="s">
        <v>17</v>
      </c>
      <c r="E501">
        <v>2</v>
      </c>
      <c r="F501">
        <v>48</v>
      </c>
      <c r="G501">
        <v>1056</v>
      </c>
      <c r="H501" t="s">
        <v>11</v>
      </c>
      <c r="I501" t="s">
        <v>11</v>
      </c>
      <c r="J501" t="b">
        <f>IF(COUNTIFS('Player 1 Rounds'!A:A,Player_2[[#This Row],[Tournament]],'Player 1 Rounds'!C:C,Player_2[[#This Row],[Date]])&gt;0,TRUE(),FALSE())</f>
        <v>0</v>
      </c>
      <c r="K501" t="b">
        <f>IF(COUNTIFS('Player 1 Rounds'!A:A,Player_2[[#This Row],[Tournament]],'Player 1 Rounds'!C:C,Player_2[[#This Row],[Date]],'Player 1 Rounds'!D:D,Player_2[[#This Row],[Division]])&gt;0,TRUE(),FALSE())</f>
        <v>0</v>
      </c>
      <c r="L501" t="str">
        <f>RIGHT(Player_2[[#This Row],[Date]],4)</f>
        <v>2011</v>
      </c>
      <c r="M501" t="str">
        <f>LEFT(Player_2[[#This Row],[Date]],FIND("-",Player_2[[#This Row],[Date]],1)-1)</f>
        <v>5</v>
      </c>
      <c r="N501" t="str">
        <f>MID(Player_2[[#This Row],[Date]],FIND("-",Player_2[[#This Row],[Date]],1)+1,3)</f>
        <v>Nov</v>
      </c>
      <c r="O501" s="5">
        <f>DATEVALUE(Player_2[[#This Row],[Month]]&amp;" "&amp;Player_2[[#This Row],[Day]]&amp;", "&amp;Player_2[[#This Row],[Year]])</f>
        <v>40852</v>
      </c>
      <c r="P501">
        <f>COUNTIFS(A:A,Player_2[[#This Row],[Tournament]],E:E,Player_2[[#This Row],[Round]])</f>
        <v>1</v>
      </c>
      <c r="Q501" t="str">
        <f t="shared" si="7"/>
        <v>2011 Cloud 9 Open</v>
      </c>
      <c r="R501">
        <f>SUMIFS('Player 1 Rounds'!F:F,'Player 1 Rounds'!Q:Q,Q501,'Player 1 Rounds'!E:E,E501)</f>
        <v>0</v>
      </c>
      <c r="S501">
        <f>IF(AND(Player_2[[#This Row],[Opponent Score]]&gt;0,Player_2[[#This Row],[Opponent Score]]&gt;Player_2[[#This Row],[Score]],K:K=TRUE())=TRUE(),1,0)</f>
        <v>0</v>
      </c>
    </row>
    <row r="502" spans="1:19" x14ac:dyDescent="0.25">
      <c r="A502" t="s">
        <v>141</v>
      </c>
      <c r="B502" t="s">
        <v>13</v>
      </c>
      <c r="C502" t="s">
        <v>142</v>
      </c>
      <c r="D502" t="s">
        <v>17</v>
      </c>
      <c r="E502">
        <v>2</v>
      </c>
      <c r="F502">
        <v>57</v>
      </c>
      <c r="G502">
        <v>1018</v>
      </c>
      <c r="H502" t="s">
        <v>11</v>
      </c>
      <c r="I502" t="s">
        <v>11</v>
      </c>
      <c r="J502" t="b">
        <f>IF(COUNTIFS('Player 1 Rounds'!A:A,Player_2[[#This Row],[Tournament]],'Player 1 Rounds'!C:C,Player_2[[#This Row],[Date]])&gt;0,TRUE(),FALSE())</f>
        <v>1</v>
      </c>
      <c r="K502" t="b">
        <f>IF(COUNTIFS('Player 1 Rounds'!A:A,Player_2[[#This Row],[Tournament]],'Player 1 Rounds'!C:C,Player_2[[#This Row],[Date]],'Player 1 Rounds'!D:D,Player_2[[#This Row],[Division]])&gt;0,TRUE(),FALSE())</f>
        <v>1</v>
      </c>
      <c r="L502" t="str">
        <f>RIGHT(Player_2[[#This Row],[Date]],4)</f>
        <v>2011</v>
      </c>
      <c r="M502" t="str">
        <f>LEFT(Player_2[[#This Row],[Date]],FIND("-",Player_2[[#This Row],[Date]],1)-1)</f>
        <v>23</v>
      </c>
      <c r="N502" t="str">
        <f>MID(Player_2[[#This Row],[Date]],FIND("-",Player_2[[#This Row],[Date]],1)+1,3)</f>
        <v>Sep</v>
      </c>
      <c r="O502" s="5">
        <f>DATEVALUE(Player_2[[#This Row],[Month]]&amp;" "&amp;Player_2[[#This Row],[Day]]&amp;", "&amp;Player_2[[#This Row],[Year]])</f>
        <v>40809</v>
      </c>
      <c r="P502">
        <f>COUNTIFS(A:A,Player_2[[#This Row],[Tournament]],E:E,Player_2[[#This Row],[Round]])</f>
        <v>1</v>
      </c>
      <c r="Q502" t="str">
        <f t="shared" si="7"/>
        <v>2011 The PDGA Championship</v>
      </c>
      <c r="R502">
        <f>SUMIFS('Player 1 Rounds'!F:F,'Player 1 Rounds'!Q:Q,Q502,'Player 1 Rounds'!E:E,E502)</f>
        <v>52</v>
      </c>
      <c r="S502">
        <f>IF(AND(Player_2[[#This Row],[Opponent Score]]&gt;0,Player_2[[#This Row],[Opponent Score]]&gt;Player_2[[#This Row],[Score]],K:K=TRUE())=TRUE(),1,0)</f>
        <v>0</v>
      </c>
    </row>
    <row r="503" spans="1:19" x14ac:dyDescent="0.25">
      <c r="A503" t="s">
        <v>89</v>
      </c>
      <c r="B503" t="s">
        <v>14</v>
      </c>
      <c r="C503" t="s">
        <v>117</v>
      </c>
      <c r="D503" t="s">
        <v>17</v>
      </c>
      <c r="E503">
        <v>2</v>
      </c>
      <c r="F503">
        <v>53</v>
      </c>
      <c r="G503">
        <v>1064</v>
      </c>
      <c r="H503" t="s">
        <v>11</v>
      </c>
      <c r="I503" t="s">
        <v>11</v>
      </c>
      <c r="J503" t="b">
        <f>IF(COUNTIFS('Player 1 Rounds'!A:A,Player_2[[#This Row],[Tournament]],'Player 1 Rounds'!C:C,Player_2[[#This Row],[Date]])&gt;0,TRUE(),FALSE())</f>
        <v>1</v>
      </c>
      <c r="K503" t="b">
        <f>IF(COUNTIFS('Player 1 Rounds'!A:A,Player_2[[#This Row],[Tournament]],'Player 1 Rounds'!C:C,Player_2[[#This Row],[Date]],'Player 1 Rounds'!D:D,Player_2[[#This Row],[Division]])&gt;0,TRUE(),FALSE())</f>
        <v>1</v>
      </c>
      <c r="L503" t="str">
        <f>RIGHT(Player_2[[#This Row],[Date]],4)</f>
        <v>2011</v>
      </c>
      <c r="M503" t="str">
        <f>LEFT(Player_2[[#This Row],[Date]],FIND("-",Player_2[[#This Row],[Date]],1)-1)</f>
        <v>12</v>
      </c>
      <c r="N503" t="str">
        <f>MID(Player_2[[#This Row],[Date]],FIND("-",Player_2[[#This Row],[Date]],1)+1,3)</f>
        <v>Nov</v>
      </c>
      <c r="O503" s="5">
        <f>DATEVALUE(Player_2[[#This Row],[Month]]&amp;" "&amp;Player_2[[#This Row],[Day]]&amp;", "&amp;Player_2[[#This Row],[Year]])</f>
        <v>40859</v>
      </c>
      <c r="P503">
        <f>COUNTIFS(A:A,Player_2[[#This Row],[Tournament]],E:E,Player_2[[#This Row],[Round]])</f>
        <v>1</v>
      </c>
      <c r="Q503" t="str">
        <f t="shared" si="7"/>
        <v>2011 Moccasin Lake Open</v>
      </c>
      <c r="R503">
        <f>SUMIFS('Player 1 Rounds'!F:F,'Player 1 Rounds'!Q:Q,Q503,'Player 1 Rounds'!E:E,E503)</f>
        <v>59</v>
      </c>
      <c r="S503">
        <f>IF(AND(Player_2[[#This Row],[Opponent Score]]&gt;0,Player_2[[#This Row],[Opponent Score]]&gt;Player_2[[#This Row],[Score]],K:K=TRUE())=TRUE(),1,0)</f>
        <v>1</v>
      </c>
    </row>
    <row r="504" spans="1:19" x14ac:dyDescent="0.25">
      <c r="A504" t="s">
        <v>595</v>
      </c>
      <c r="B504" t="s">
        <v>14</v>
      </c>
      <c r="C504" t="s">
        <v>596</v>
      </c>
      <c r="D504" t="s">
        <v>17</v>
      </c>
      <c r="E504">
        <v>2</v>
      </c>
      <c r="F504">
        <v>56</v>
      </c>
      <c r="G504">
        <v>1001</v>
      </c>
      <c r="H504" t="s">
        <v>11</v>
      </c>
      <c r="I504" t="s">
        <v>11</v>
      </c>
      <c r="J504" t="b">
        <f>IF(COUNTIFS('Player 1 Rounds'!A:A,Player_2[[#This Row],[Tournament]],'Player 1 Rounds'!C:C,Player_2[[#This Row],[Date]])&gt;0,TRUE(),FALSE())</f>
        <v>0</v>
      </c>
      <c r="K504" t="b">
        <f>IF(COUNTIFS('Player 1 Rounds'!A:A,Player_2[[#This Row],[Tournament]],'Player 1 Rounds'!C:C,Player_2[[#This Row],[Date]],'Player 1 Rounds'!D:D,Player_2[[#This Row],[Division]])&gt;0,TRUE(),FALSE())</f>
        <v>0</v>
      </c>
      <c r="L504" t="str">
        <f>RIGHT(Player_2[[#This Row],[Date]],4)</f>
        <v>2008</v>
      </c>
      <c r="M504" t="str">
        <f>LEFT(Player_2[[#This Row],[Date]],FIND("-",Player_2[[#This Row],[Date]],1)-1)</f>
        <v>25</v>
      </c>
      <c r="N504" t="str">
        <f>MID(Player_2[[#This Row],[Date]],FIND("-",Player_2[[#This Row],[Date]],1)+1,3)</f>
        <v>Oct</v>
      </c>
      <c r="O504" s="5">
        <f>DATEVALUE(Player_2[[#This Row],[Month]]&amp;" "&amp;Player_2[[#This Row],[Day]]&amp;", "&amp;Player_2[[#This Row],[Year]])</f>
        <v>39746</v>
      </c>
      <c r="P504">
        <f>COUNTIFS(A:A,Player_2[[#This Row],[Tournament]],E:E,Player_2[[#This Row],[Round]])</f>
        <v>1</v>
      </c>
      <c r="Q504" t="str">
        <f t="shared" si="7"/>
        <v>2008 Coyote Classic Presented by DGA</v>
      </c>
      <c r="R504">
        <f>SUMIFS('Player 1 Rounds'!F:F,'Player 1 Rounds'!Q:Q,Q504,'Player 1 Rounds'!E:E,E504)</f>
        <v>0</v>
      </c>
      <c r="S504">
        <f>IF(AND(Player_2[[#This Row],[Opponent Score]]&gt;0,Player_2[[#This Row],[Opponent Score]]&gt;Player_2[[#This Row],[Score]],K:K=TRUE())=TRUE(),1,0)</f>
        <v>0</v>
      </c>
    </row>
    <row r="505" spans="1:19" x14ac:dyDescent="0.25">
      <c r="A505" t="s">
        <v>238</v>
      </c>
      <c r="B505" t="s">
        <v>9</v>
      </c>
      <c r="C505" t="s">
        <v>40</v>
      </c>
      <c r="D505" t="s">
        <v>17</v>
      </c>
      <c r="E505">
        <v>2</v>
      </c>
      <c r="F505">
        <v>51</v>
      </c>
      <c r="G505">
        <v>1072</v>
      </c>
      <c r="H505" t="s">
        <v>11</v>
      </c>
      <c r="I505" t="s">
        <v>11</v>
      </c>
      <c r="J505" t="b">
        <f>IF(COUNTIFS('Player 1 Rounds'!A:A,Player_2[[#This Row],[Tournament]],'Player 1 Rounds'!C:C,Player_2[[#This Row],[Date]])&gt;0,TRUE(),FALSE())</f>
        <v>0</v>
      </c>
      <c r="K505" t="b">
        <f>IF(COUNTIFS('Player 1 Rounds'!A:A,Player_2[[#This Row],[Tournament]],'Player 1 Rounds'!C:C,Player_2[[#This Row],[Date]],'Player 1 Rounds'!D:D,Player_2[[#This Row],[Division]])&gt;0,TRUE(),FALSE())</f>
        <v>0</v>
      </c>
      <c r="L505" t="str">
        <f>RIGHT(Player_2[[#This Row],[Date]],4)</f>
        <v>2011</v>
      </c>
      <c r="M505" t="str">
        <f>LEFT(Player_2[[#This Row],[Date]],FIND("-",Player_2[[#This Row],[Date]],1)-1)</f>
        <v>16</v>
      </c>
      <c r="N505" t="str">
        <f>MID(Player_2[[#This Row],[Date]],FIND("-",Player_2[[#This Row],[Date]],1)+1,3)</f>
        <v>Jul</v>
      </c>
      <c r="O505" s="5">
        <f>DATEVALUE(Player_2[[#This Row],[Month]]&amp;" "&amp;Player_2[[#This Row],[Day]]&amp;", "&amp;Player_2[[#This Row],[Year]])</f>
        <v>40740</v>
      </c>
      <c r="P505">
        <f>COUNTIFS(A:A,Player_2[[#This Row],[Tournament]],E:E,Player_2[[#This Row],[Round]])</f>
        <v>1</v>
      </c>
      <c r="Q505" t="str">
        <f t="shared" si="7"/>
        <v>2011 Tali Open</v>
      </c>
      <c r="R505">
        <f>SUMIFS('Player 1 Rounds'!F:F,'Player 1 Rounds'!Q:Q,Q505,'Player 1 Rounds'!E:E,E505)</f>
        <v>0</v>
      </c>
      <c r="S505">
        <f>IF(AND(Player_2[[#This Row],[Opponent Score]]&gt;0,Player_2[[#This Row],[Opponent Score]]&gt;Player_2[[#This Row],[Score]],K:K=TRUE())=TRUE(),1,0)</f>
        <v>0</v>
      </c>
    </row>
    <row r="506" spans="1:19" x14ac:dyDescent="0.25">
      <c r="A506" t="s">
        <v>599</v>
      </c>
      <c r="B506" t="s">
        <v>14</v>
      </c>
      <c r="C506" t="s">
        <v>120</v>
      </c>
      <c r="D506" t="s">
        <v>17</v>
      </c>
      <c r="E506">
        <v>2</v>
      </c>
      <c r="F506">
        <v>49</v>
      </c>
      <c r="G506">
        <v>1002</v>
      </c>
      <c r="H506" t="s">
        <v>11</v>
      </c>
      <c r="I506" t="s">
        <v>11</v>
      </c>
      <c r="J506" t="b">
        <f>IF(COUNTIFS('Player 1 Rounds'!A:A,Player_2[[#This Row],[Tournament]],'Player 1 Rounds'!C:C,Player_2[[#This Row],[Date]])&gt;0,TRUE(),FALSE())</f>
        <v>0</v>
      </c>
      <c r="K506" t="b">
        <f>IF(COUNTIFS('Player 1 Rounds'!A:A,Player_2[[#This Row],[Tournament]],'Player 1 Rounds'!C:C,Player_2[[#This Row],[Date]],'Player 1 Rounds'!D:D,Player_2[[#This Row],[Division]])&gt;0,TRUE(),FALSE())</f>
        <v>0</v>
      </c>
      <c r="L506" t="str">
        <f>RIGHT(Player_2[[#This Row],[Date]],4)</f>
        <v>2008</v>
      </c>
      <c r="M506" t="str">
        <f>LEFT(Player_2[[#This Row],[Date]],FIND("-",Player_2[[#This Row],[Date]],1)-1)</f>
        <v>15</v>
      </c>
      <c r="N506" t="str">
        <f>MID(Player_2[[#This Row],[Date]],FIND("-",Player_2[[#This Row],[Date]],1)+1,3)</f>
        <v>Nov</v>
      </c>
      <c r="O506" s="5">
        <f>DATEVALUE(Player_2[[#This Row],[Month]]&amp;" "&amp;Player_2[[#This Row],[Day]]&amp;", "&amp;Player_2[[#This Row],[Year]])</f>
        <v>39767</v>
      </c>
      <c r="P506">
        <f>COUNTIFS(A:A,Player_2[[#This Row],[Tournament]],E:E,Player_2[[#This Row],[Round]])</f>
        <v>1</v>
      </c>
      <c r="Q506" t="str">
        <f t="shared" si="7"/>
        <v>2008 So Cal Championships - Pro</v>
      </c>
      <c r="R506">
        <f>SUMIFS('Player 1 Rounds'!F:F,'Player 1 Rounds'!Q:Q,Q506,'Player 1 Rounds'!E:E,E506)</f>
        <v>0</v>
      </c>
      <c r="S506">
        <f>IF(AND(Player_2[[#This Row],[Opponent Score]]&gt;0,Player_2[[#This Row],[Opponent Score]]&gt;Player_2[[#This Row],[Score]],K:K=TRUE())=TRUE(),1,0)</f>
        <v>0</v>
      </c>
    </row>
    <row r="507" spans="1:19" x14ac:dyDescent="0.25">
      <c r="A507" t="s">
        <v>232</v>
      </c>
      <c r="B507" t="s">
        <v>58</v>
      </c>
      <c r="C507" t="s">
        <v>233</v>
      </c>
      <c r="D507" t="s">
        <v>17</v>
      </c>
      <c r="E507">
        <v>2</v>
      </c>
      <c r="F507">
        <v>62</v>
      </c>
      <c r="G507">
        <v>1007</v>
      </c>
      <c r="H507" t="s">
        <v>11</v>
      </c>
      <c r="I507" t="s">
        <v>11</v>
      </c>
      <c r="J507" t="b">
        <f>IF(COUNTIFS('Player 1 Rounds'!A:A,Player_2[[#This Row],[Tournament]],'Player 1 Rounds'!C:C,Player_2[[#This Row],[Date]])&gt;0,TRUE(),FALSE())</f>
        <v>1</v>
      </c>
      <c r="K507" t="b">
        <f>IF(COUNTIFS('Player 1 Rounds'!A:A,Player_2[[#This Row],[Tournament]],'Player 1 Rounds'!C:C,Player_2[[#This Row],[Date]],'Player 1 Rounds'!D:D,Player_2[[#This Row],[Division]])&gt;0,TRUE(),FALSE())</f>
        <v>1</v>
      </c>
      <c r="L507" t="str">
        <f>RIGHT(Player_2[[#This Row],[Date]],4)</f>
        <v>2011</v>
      </c>
      <c r="M507" t="str">
        <f>LEFT(Player_2[[#This Row],[Date]],FIND("-",Player_2[[#This Row],[Date]],1)-1)</f>
        <v>27</v>
      </c>
      <c r="N507" t="str">
        <f>MID(Player_2[[#This Row],[Date]],FIND("-",Player_2[[#This Row],[Date]],1)+1,3)</f>
        <v>Aug</v>
      </c>
      <c r="O507" s="5">
        <f>DATEVALUE(Player_2[[#This Row],[Month]]&amp;" "&amp;Player_2[[#This Row],[Day]]&amp;", "&amp;Player_2[[#This Row],[Year]])</f>
        <v>40782</v>
      </c>
      <c r="P507">
        <f>COUNTIFS(A:A,Player_2[[#This Row],[Tournament]],E:E,Player_2[[#This Row],[Round]])</f>
        <v>1</v>
      </c>
      <c r="Q507" t="str">
        <f t="shared" si="7"/>
        <v>2011 Scholl's Bicycle Center Pittsburgh Flying Disc Open</v>
      </c>
      <c r="R507">
        <f>SUMIFS('Player 1 Rounds'!F:F,'Player 1 Rounds'!Q:Q,Q507,'Player 1 Rounds'!E:E,E507)</f>
        <v>54</v>
      </c>
      <c r="S507">
        <f>IF(AND(Player_2[[#This Row],[Opponent Score]]&gt;0,Player_2[[#This Row],[Opponent Score]]&gt;Player_2[[#This Row],[Score]],K:K=TRUE())=TRUE(),1,0)</f>
        <v>0</v>
      </c>
    </row>
    <row r="508" spans="1:19" x14ac:dyDescent="0.25">
      <c r="A508" t="s">
        <v>228</v>
      </c>
      <c r="B508" t="s">
        <v>13</v>
      </c>
      <c r="C508" t="s">
        <v>229</v>
      </c>
      <c r="D508" t="s">
        <v>17</v>
      </c>
      <c r="E508">
        <v>2</v>
      </c>
      <c r="F508">
        <v>82</v>
      </c>
      <c r="G508">
        <v>1004</v>
      </c>
      <c r="H508" t="s">
        <v>11</v>
      </c>
      <c r="I508" t="s">
        <v>11</v>
      </c>
      <c r="J508" t="b">
        <f>IF(COUNTIFS('Player 1 Rounds'!A:A,Player_2[[#This Row],[Tournament]],'Player 1 Rounds'!C:C,Player_2[[#This Row],[Date]])&gt;0,TRUE(),FALSE())</f>
        <v>1</v>
      </c>
      <c r="K508" t="b">
        <f>IF(COUNTIFS('Player 1 Rounds'!A:A,Player_2[[#This Row],[Tournament]],'Player 1 Rounds'!C:C,Player_2[[#This Row],[Date]],'Player 1 Rounds'!D:D,Player_2[[#This Row],[Division]])&gt;0,TRUE(),FALSE())</f>
        <v>1</v>
      </c>
      <c r="L508" t="str">
        <f>RIGHT(Player_2[[#This Row],[Date]],4)</f>
        <v>2011</v>
      </c>
      <c r="M508" t="str">
        <f>LEFT(Player_2[[#This Row],[Date]],FIND("-",Player_2[[#This Row],[Date]],1)-1)</f>
        <v>9</v>
      </c>
      <c r="N508" t="str">
        <f>MID(Player_2[[#This Row],[Date]],FIND("-",Player_2[[#This Row],[Date]],1)+1,3)</f>
        <v>Aug</v>
      </c>
      <c r="O508" s="5">
        <f>DATEVALUE(Player_2[[#This Row],[Month]]&amp;" "&amp;Player_2[[#This Row],[Day]]&amp;", "&amp;Player_2[[#This Row],[Year]])</f>
        <v>40764</v>
      </c>
      <c r="P508">
        <f>COUNTIFS(A:A,Player_2[[#This Row],[Tournament]],E:E,Player_2[[#This Row],[Round]])</f>
        <v>1</v>
      </c>
      <c r="Q508" t="str">
        <f t="shared" si="7"/>
        <v>2011 PDGA Professional Disc Golf World Championships</v>
      </c>
      <c r="R508">
        <f>SUMIFS('Player 1 Rounds'!F:F,'Player 1 Rounds'!Q:Q,Q508,'Player 1 Rounds'!E:E,E508)</f>
        <v>75</v>
      </c>
      <c r="S508">
        <f>IF(AND(Player_2[[#This Row],[Opponent Score]]&gt;0,Player_2[[#This Row],[Opponent Score]]&gt;Player_2[[#This Row],[Score]],K:K=TRUE())=TRUE(),1,0)</f>
        <v>0</v>
      </c>
    </row>
    <row r="509" spans="1:19" x14ac:dyDescent="0.25">
      <c r="A509" t="s">
        <v>741</v>
      </c>
      <c r="B509" t="s">
        <v>12</v>
      </c>
      <c r="C509" t="s">
        <v>742</v>
      </c>
      <c r="D509" t="s">
        <v>17</v>
      </c>
      <c r="E509">
        <v>2</v>
      </c>
      <c r="F509">
        <v>48</v>
      </c>
      <c r="G509">
        <v>997</v>
      </c>
      <c r="H509" t="s">
        <v>11</v>
      </c>
      <c r="I509" t="s">
        <v>11</v>
      </c>
      <c r="J509" t="b">
        <f>IF(COUNTIFS('Player 1 Rounds'!A:A,Player_2[[#This Row],[Tournament]],'Player 1 Rounds'!C:C,Player_2[[#This Row],[Date]])&gt;0,TRUE(),FALSE())</f>
        <v>0</v>
      </c>
      <c r="K509" t="b">
        <f>IF(COUNTIFS('Player 1 Rounds'!A:A,Player_2[[#This Row],[Tournament]],'Player 1 Rounds'!C:C,Player_2[[#This Row],[Date]],'Player 1 Rounds'!D:D,Player_2[[#This Row],[Division]])&gt;0,TRUE(),FALSE())</f>
        <v>0</v>
      </c>
      <c r="L509" t="str">
        <f>RIGHT(Player_2[[#This Row],[Date]],4)</f>
        <v>2009</v>
      </c>
      <c r="M509" t="str">
        <f>LEFT(Player_2[[#This Row],[Date]],FIND("-",Player_2[[#This Row],[Date]],1)-1)</f>
        <v>24</v>
      </c>
      <c r="N509" t="str">
        <f>MID(Player_2[[#This Row],[Date]],FIND("-",Player_2[[#This Row],[Date]],1)+1,3)</f>
        <v>Jan</v>
      </c>
      <c r="O509" s="5">
        <f>DATEVALUE(Player_2[[#This Row],[Month]]&amp;" "&amp;Player_2[[#This Row],[Day]]&amp;", "&amp;Player_2[[#This Row],[Year]])</f>
        <v>39837</v>
      </c>
      <c r="P509">
        <f>COUNTIFS(A:A,Player_2[[#This Row],[Tournament]],E:E,Player_2[[#This Row],[Round]])</f>
        <v>1</v>
      </c>
      <c r="Q509" t="str">
        <f t="shared" si="7"/>
        <v>2009 13th Annual Fountain Hills Thrills</v>
      </c>
      <c r="R509">
        <f>SUMIFS('Player 1 Rounds'!F:F,'Player 1 Rounds'!Q:Q,Q509,'Player 1 Rounds'!E:E,E509)</f>
        <v>0</v>
      </c>
      <c r="S509">
        <f>IF(AND(Player_2[[#This Row],[Opponent Score]]&gt;0,Player_2[[#This Row],[Opponent Score]]&gt;Player_2[[#This Row],[Score]],K:K=TRUE())=TRUE(),1,0)</f>
        <v>0</v>
      </c>
    </row>
    <row r="510" spans="1:19" x14ac:dyDescent="0.25">
      <c r="A510" t="s">
        <v>86</v>
      </c>
      <c r="B510" t="s">
        <v>13</v>
      </c>
      <c r="C510" t="s">
        <v>239</v>
      </c>
      <c r="D510" t="s">
        <v>17</v>
      </c>
      <c r="E510">
        <v>2</v>
      </c>
      <c r="F510">
        <v>62</v>
      </c>
      <c r="G510">
        <v>1012</v>
      </c>
      <c r="H510" t="s">
        <v>11</v>
      </c>
      <c r="I510" t="s">
        <v>11</v>
      </c>
      <c r="J510" t="b">
        <f>IF(COUNTIFS('Player 1 Rounds'!A:A,Player_2[[#This Row],[Tournament]],'Player 1 Rounds'!C:C,Player_2[[#This Row],[Date]])&gt;0,TRUE(),FALSE())</f>
        <v>0</v>
      </c>
      <c r="K510" t="b">
        <f>IF(COUNTIFS('Player 1 Rounds'!A:A,Player_2[[#This Row],[Tournament]],'Player 1 Rounds'!C:C,Player_2[[#This Row],[Date]],'Player 1 Rounds'!D:D,Player_2[[#This Row],[Division]])&gt;0,TRUE(),FALSE())</f>
        <v>0</v>
      </c>
      <c r="L510" t="str">
        <f>RIGHT(Player_2[[#This Row],[Date]],4)</f>
        <v>2011</v>
      </c>
      <c r="M510" t="str">
        <f>LEFT(Player_2[[#This Row],[Date]],FIND("-",Player_2[[#This Row],[Date]],1)-1)</f>
        <v>21</v>
      </c>
      <c r="N510" t="str">
        <f>MID(Player_2[[#This Row],[Date]],FIND("-",Player_2[[#This Row],[Date]],1)+1,3)</f>
        <v>Jul</v>
      </c>
      <c r="O510" s="5">
        <f>DATEVALUE(Player_2[[#This Row],[Month]]&amp;" "&amp;Player_2[[#This Row],[Day]]&amp;", "&amp;Player_2[[#This Row],[Year]])</f>
        <v>40745</v>
      </c>
      <c r="P510">
        <f>COUNTIFS(A:A,Player_2[[#This Row],[Tournament]],E:E,Player_2[[#This Row],[Round]])</f>
        <v>5</v>
      </c>
      <c r="Q510" t="str">
        <f t="shared" si="7"/>
        <v>2011 European Open</v>
      </c>
      <c r="R510">
        <f>SUMIFS('Player 1 Rounds'!F:F,'Player 1 Rounds'!Q:Q,Q510,'Player 1 Rounds'!E:E,E510)</f>
        <v>0</v>
      </c>
      <c r="S510">
        <f>IF(AND(Player_2[[#This Row],[Opponent Score]]&gt;0,Player_2[[#This Row],[Opponent Score]]&gt;Player_2[[#This Row],[Score]],K:K=TRUE())=TRUE(),1,0)</f>
        <v>0</v>
      </c>
    </row>
    <row r="511" spans="1:19" x14ac:dyDescent="0.25">
      <c r="A511" t="s">
        <v>200</v>
      </c>
      <c r="B511" t="s">
        <v>58</v>
      </c>
      <c r="C511" t="s">
        <v>201</v>
      </c>
      <c r="D511" t="s">
        <v>17</v>
      </c>
      <c r="E511">
        <v>2</v>
      </c>
      <c r="F511">
        <v>55</v>
      </c>
      <c r="G511">
        <v>1057</v>
      </c>
      <c r="H511" t="s">
        <v>11</v>
      </c>
      <c r="I511" t="s">
        <v>11</v>
      </c>
      <c r="J511" t="b">
        <f>IF(COUNTIFS('Player 1 Rounds'!A:A,Player_2[[#This Row],[Tournament]],'Player 1 Rounds'!C:C,Player_2[[#This Row],[Date]])&gt;0,TRUE(),FALSE())</f>
        <v>1</v>
      </c>
      <c r="K511" t="b">
        <f>IF(COUNTIFS('Player 1 Rounds'!A:A,Player_2[[#This Row],[Tournament]],'Player 1 Rounds'!C:C,Player_2[[#This Row],[Date]],'Player 1 Rounds'!D:D,Player_2[[#This Row],[Division]])&gt;0,TRUE(),FALSE())</f>
        <v>1</v>
      </c>
      <c r="L511" t="str">
        <f>RIGHT(Player_2[[#This Row],[Date]],4)</f>
        <v>2011</v>
      </c>
      <c r="M511" t="str">
        <f>LEFT(Player_2[[#This Row],[Date]],FIND("-",Player_2[[#This Row],[Date]],1)-1)</f>
        <v>2</v>
      </c>
      <c r="N511" t="str">
        <f>MID(Player_2[[#This Row],[Date]],FIND("-",Player_2[[#This Row],[Date]],1)+1,3)</f>
        <v>Sep</v>
      </c>
      <c r="O511" s="5">
        <f>DATEVALUE(Player_2[[#This Row],[Month]]&amp;" "&amp;Player_2[[#This Row],[Day]]&amp;", "&amp;Player_2[[#This Row],[Year]])</f>
        <v>40788</v>
      </c>
      <c r="P511">
        <f>COUNTIFS(A:A,Player_2[[#This Row],[Tournament]],E:E,Player_2[[#This Row],[Round]])</f>
        <v>1</v>
      </c>
      <c r="Q511" t="str">
        <f t="shared" si="7"/>
        <v>2011 Vibram Open at Maple Hill</v>
      </c>
      <c r="R511">
        <f>SUMIFS('Player 1 Rounds'!F:F,'Player 1 Rounds'!Q:Q,Q511,'Player 1 Rounds'!E:E,E511)</f>
        <v>57</v>
      </c>
      <c r="S511">
        <f>IF(AND(Player_2[[#This Row],[Opponent Score]]&gt;0,Player_2[[#This Row],[Opponent Score]]&gt;Player_2[[#This Row],[Score]],K:K=TRUE())=TRUE(),1,0)</f>
        <v>1</v>
      </c>
    </row>
    <row r="512" spans="1:19" x14ac:dyDescent="0.25">
      <c r="A512" t="s">
        <v>105</v>
      </c>
      <c r="B512" t="s">
        <v>13</v>
      </c>
      <c r="C512" t="s">
        <v>122</v>
      </c>
      <c r="D512" t="s">
        <v>17</v>
      </c>
      <c r="E512">
        <v>2</v>
      </c>
      <c r="F512">
        <v>67</v>
      </c>
      <c r="G512">
        <v>1010</v>
      </c>
      <c r="H512" t="s">
        <v>11</v>
      </c>
      <c r="I512" t="s">
        <v>11</v>
      </c>
      <c r="J512" t="b">
        <f>IF(COUNTIFS('Player 1 Rounds'!A:A,Player_2[[#This Row],[Tournament]],'Player 1 Rounds'!C:C,Player_2[[#This Row],[Date]])&gt;0,TRUE(),FALSE())</f>
        <v>0</v>
      </c>
      <c r="K512" t="b">
        <f>IF(COUNTIFS('Player 1 Rounds'!A:A,Player_2[[#This Row],[Tournament]],'Player 1 Rounds'!C:C,Player_2[[#This Row],[Date]],'Player 1 Rounds'!D:D,Player_2[[#This Row],[Division]])&gt;0,TRUE(),FALSE())</f>
        <v>0</v>
      </c>
      <c r="L512" t="str">
        <f>RIGHT(Player_2[[#This Row],[Date]],4)</f>
        <v>2008</v>
      </c>
      <c r="M512" t="str">
        <f>LEFT(Player_2[[#This Row],[Date]],FIND("-",Player_2[[#This Row],[Date]],1)-1)</f>
        <v>21</v>
      </c>
      <c r="N512" t="str">
        <f>MID(Player_2[[#This Row],[Date]],FIND("-",Player_2[[#This Row],[Date]],1)+1,3)</f>
        <v>Nov</v>
      </c>
      <c r="O512" s="5">
        <f>DATEVALUE(Player_2[[#This Row],[Month]]&amp;" "&amp;Player_2[[#This Row],[Day]]&amp;", "&amp;Player_2[[#This Row],[Year]])</f>
        <v>39773</v>
      </c>
      <c r="P512">
        <f>COUNTIFS(A:A,Player_2[[#This Row],[Tournament]],E:E,Player_2[[#This Row],[Round]])</f>
        <v>2</v>
      </c>
      <c r="Q512" t="str">
        <f t="shared" si="7"/>
        <v>2008 The Players Cup</v>
      </c>
      <c r="R512">
        <f>SUMIFS('Player 1 Rounds'!F:F,'Player 1 Rounds'!Q:Q,Q512,'Player 1 Rounds'!E:E,E512)</f>
        <v>0</v>
      </c>
      <c r="S512">
        <f>IF(AND(Player_2[[#This Row],[Opponent Score]]&gt;0,Player_2[[#This Row],[Opponent Score]]&gt;Player_2[[#This Row],[Score]],K:K=TRUE())=TRUE(),1,0)</f>
        <v>0</v>
      </c>
    </row>
    <row r="513" spans="1:19" x14ac:dyDescent="0.25">
      <c r="A513" t="s">
        <v>743</v>
      </c>
      <c r="B513" t="s">
        <v>14</v>
      </c>
      <c r="C513" t="s">
        <v>744</v>
      </c>
      <c r="D513" t="s">
        <v>17</v>
      </c>
      <c r="E513">
        <v>2</v>
      </c>
      <c r="F513">
        <v>51</v>
      </c>
      <c r="G513">
        <v>1019</v>
      </c>
      <c r="H513" t="s">
        <v>11</v>
      </c>
      <c r="I513" t="s">
        <v>11</v>
      </c>
      <c r="J513" t="b">
        <f>IF(COUNTIFS('Player 1 Rounds'!A:A,Player_2[[#This Row],[Tournament]],'Player 1 Rounds'!C:C,Player_2[[#This Row],[Date]])&gt;0,TRUE(),FALSE())</f>
        <v>0</v>
      </c>
      <c r="K513" t="b">
        <f>IF(COUNTIFS('Player 1 Rounds'!A:A,Player_2[[#This Row],[Tournament]],'Player 1 Rounds'!C:C,Player_2[[#This Row],[Date]],'Player 1 Rounds'!D:D,Player_2[[#This Row],[Division]])&gt;0,TRUE(),FALSE())</f>
        <v>0</v>
      </c>
      <c r="L513" t="str">
        <f>RIGHT(Player_2[[#This Row],[Date]],4)</f>
        <v>2009</v>
      </c>
      <c r="M513" t="str">
        <f>LEFT(Player_2[[#This Row],[Date]],FIND("-",Player_2[[#This Row],[Date]],1)-1)</f>
        <v>21</v>
      </c>
      <c r="N513" t="str">
        <f>MID(Player_2[[#This Row],[Date]],FIND("-",Player_2[[#This Row],[Date]],1)+1,3)</f>
        <v>Feb</v>
      </c>
      <c r="O513" s="5">
        <f>DATEVALUE(Player_2[[#This Row],[Month]]&amp;" "&amp;Player_2[[#This Row],[Day]]&amp;", "&amp;Player_2[[#This Row],[Year]])</f>
        <v>39865</v>
      </c>
      <c r="P513">
        <f>COUNTIFS(A:A,Player_2[[#This Row],[Tournament]],E:E,Player_2[[#This Row],[Round]])</f>
        <v>1</v>
      </c>
      <c r="Q513" t="str">
        <f t="shared" si="7"/>
        <v>2009 CSUMB Otter Open</v>
      </c>
      <c r="R513">
        <f>SUMIFS('Player 1 Rounds'!F:F,'Player 1 Rounds'!Q:Q,Q513,'Player 1 Rounds'!E:E,E513)</f>
        <v>0</v>
      </c>
      <c r="S513">
        <f>IF(AND(Player_2[[#This Row],[Opponent Score]]&gt;0,Player_2[[#This Row],[Opponent Score]]&gt;Player_2[[#This Row],[Score]],K:K=TRUE())=TRUE(),1,0)</f>
        <v>0</v>
      </c>
    </row>
    <row r="514" spans="1:19" x14ac:dyDescent="0.25">
      <c r="A514" t="s">
        <v>93</v>
      </c>
      <c r="B514" t="s">
        <v>58</v>
      </c>
      <c r="C514" t="s">
        <v>121</v>
      </c>
      <c r="D514" t="s">
        <v>17</v>
      </c>
      <c r="E514">
        <v>2</v>
      </c>
      <c r="F514">
        <v>44</v>
      </c>
      <c r="G514">
        <v>1088</v>
      </c>
      <c r="H514" t="s">
        <v>11</v>
      </c>
      <c r="I514" t="s">
        <v>11</v>
      </c>
      <c r="J514" t="b">
        <f>IF(COUNTIFS('Player 1 Rounds'!A:A,Player_2[[#This Row],[Tournament]],'Player 1 Rounds'!C:C,Player_2[[#This Row],[Date]])&gt;0,TRUE(),FALSE())</f>
        <v>1</v>
      </c>
      <c r="K514" t="b">
        <f>IF(COUNTIFS('Player 1 Rounds'!A:A,Player_2[[#This Row],[Tournament]],'Player 1 Rounds'!C:C,Player_2[[#This Row],[Date]],'Player 1 Rounds'!D:D,Player_2[[#This Row],[Division]])&gt;0,TRUE(),FALSE())</f>
        <v>1</v>
      </c>
      <c r="L514" t="str">
        <f>RIGHT(Player_2[[#This Row],[Date]],4)</f>
        <v>2012</v>
      </c>
      <c r="M514" t="str">
        <f>LEFT(Player_2[[#This Row],[Date]],FIND("-",Player_2[[#This Row],[Date]],1)-1)</f>
        <v>29</v>
      </c>
      <c r="N514" t="str">
        <f>MID(Player_2[[#This Row],[Date]],FIND("-",Player_2[[#This Row],[Date]],1)+1,3)</f>
        <v>Feb</v>
      </c>
      <c r="O514" s="5">
        <f>DATEVALUE(Player_2[[#This Row],[Month]]&amp;" "&amp;Player_2[[#This Row],[Day]]&amp;", "&amp;Player_2[[#This Row],[Year]])</f>
        <v>40968</v>
      </c>
      <c r="P514">
        <f>COUNTIFS(A:A,Player_2[[#This Row],[Tournament]],E:E,Player_2[[#This Row],[Round]])</f>
        <v>3</v>
      </c>
      <c r="Q514" t="str">
        <f t="shared" ref="Q514:Q577" si="8">IF(ISERROR(FIND(L514,A514,1))=TRUE(),L514&amp;" "&amp;A514,A514)</f>
        <v>2012 The Memorial Championship presented by Discraft</v>
      </c>
      <c r="R514">
        <f>SUMIFS('Player 1 Rounds'!F:F,'Player 1 Rounds'!Q:Q,Q514,'Player 1 Rounds'!E:E,E514)</f>
        <v>47</v>
      </c>
      <c r="S514">
        <f>IF(AND(Player_2[[#This Row],[Opponent Score]]&gt;0,Player_2[[#This Row],[Opponent Score]]&gt;Player_2[[#This Row],[Score]],K:K=TRUE())=TRUE(),1,0)</f>
        <v>1</v>
      </c>
    </row>
    <row r="515" spans="1:19" x14ac:dyDescent="0.25">
      <c r="A515" t="s">
        <v>712</v>
      </c>
      <c r="B515" t="s">
        <v>9</v>
      </c>
      <c r="C515" t="s">
        <v>713</v>
      </c>
      <c r="D515" t="s">
        <v>17</v>
      </c>
      <c r="E515">
        <v>2</v>
      </c>
      <c r="F515">
        <v>56</v>
      </c>
      <c r="G515">
        <v>1038</v>
      </c>
      <c r="H515" t="s">
        <v>11</v>
      </c>
      <c r="I515" t="s">
        <v>11</v>
      </c>
      <c r="J515" t="b">
        <f>IF(COUNTIFS('Player 1 Rounds'!A:A,Player_2[[#This Row],[Tournament]],'Player 1 Rounds'!C:C,Player_2[[#This Row],[Date]])&gt;0,TRUE(),FALSE())</f>
        <v>0</v>
      </c>
      <c r="K515" t="b">
        <f>IF(COUNTIFS('Player 1 Rounds'!A:A,Player_2[[#This Row],[Tournament]],'Player 1 Rounds'!C:C,Player_2[[#This Row],[Date]],'Player 1 Rounds'!D:D,Player_2[[#This Row],[Division]])&gt;0,TRUE(),FALSE())</f>
        <v>0</v>
      </c>
      <c r="L515" t="str">
        <f>RIGHT(Player_2[[#This Row],[Date]],4)</f>
        <v>2009</v>
      </c>
      <c r="M515" t="str">
        <f>LEFT(Player_2[[#This Row],[Date]],FIND("-",Player_2[[#This Row],[Date]],1)-1)</f>
        <v>27</v>
      </c>
      <c r="N515" t="str">
        <f>MID(Player_2[[#This Row],[Date]],FIND("-",Player_2[[#This Row],[Date]],1)+1,3)</f>
        <v>Feb</v>
      </c>
      <c r="O515" s="5">
        <f>DATEVALUE(Player_2[[#This Row],[Month]]&amp;" "&amp;Player_2[[#This Row],[Day]]&amp;", "&amp;Player_2[[#This Row],[Year]])</f>
        <v>39871</v>
      </c>
      <c r="P515">
        <f>COUNTIFS(A:A,Player_2[[#This Row],[Tournament]],E:E,Player_2[[#This Row],[Round]])</f>
        <v>1</v>
      </c>
      <c r="Q515" t="str">
        <f t="shared" si="8"/>
        <v>2009 Gentlemen's Club Challenge X</v>
      </c>
      <c r="R515">
        <f>SUMIFS('Player 1 Rounds'!F:F,'Player 1 Rounds'!Q:Q,Q515,'Player 1 Rounds'!E:E,E515)</f>
        <v>0</v>
      </c>
      <c r="S515">
        <f>IF(AND(Player_2[[#This Row],[Opponent Score]]&gt;0,Player_2[[#This Row],[Opponent Score]]&gt;Player_2[[#This Row],[Score]],K:K=TRUE())=TRUE(),1,0)</f>
        <v>0</v>
      </c>
    </row>
    <row r="516" spans="1:19" x14ac:dyDescent="0.25">
      <c r="A516" t="s">
        <v>268</v>
      </c>
      <c r="B516" t="s">
        <v>9</v>
      </c>
      <c r="C516" t="s">
        <v>269</v>
      </c>
      <c r="D516" t="s">
        <v>17</v>
      </c>
      <c r="E516">
        <v>2</v>
      </c>
      <c r="F516">
        <v>52</v>
      </c>
      <c r="G516">
        <v>1039</v>
      </c>
      <c r="H516" t="s">
        <v>11</v>
      </c>
      <c r="I516" t="s">
        <v>11</v>
      </c>
      <c r="J516" t="b">
        <f>IF(COUNTIFS('Player 1 Rounds'!A:A,Player_2[[#This Row],[Tournament]],'Player 1 Rounds'!C:C,Player_2[[#This Row],[Date]])&gt;0,TRUE(),FALSE())</f>
        <v>1</v>
      </c>
      <c r="K516" t="b">
        <f>IF(COUNTIFS('Player 1 Rounds'!A:A,Player_2[[#This Row],[Tournament]],'Player 1 Rounds'!C:C,Player_2[[#This Row],[Date]],'Player 1 Rounds'!D:D,Player_2[[#This Row],[Division]])&gt;0,TRUE(),FALSE())</f>
        <v>1</v>
      </c>
      <c r="L516" t="str">
        <f>RIGHT(Player_2[[#This Row],[Date]],4)</f>
        <v>2012</v>
      </c>
      <c r="M516" t="str">
        <f>LEFT(Player_2[[#This Row],[Date]],FIND("-",Player_2[[#This Row],[Date]],1)-1)</f>
        <v>24</v>
      </c>
      <c r="N516" t="str">
        <f>MID(Player_2[[#This Row],[Date]],FIND("-",Player_2[[#This Row],[Date]],1)+1,3)</f>
        <v>Feb</v>
      </c>
      <c r="O516" s="5">
        <f>DATEVALUE(Player_2[[#This Row],[Month]]&amp;" "&amp;Player_2[[#This Row],[Day]]&amp;", "&amp;Player_2[[#This Row],[Year]])</f>
        <v>40963</v>
      </c>
      <c r="P516">
        <f>COUNTIFS(A:A,Player_2[[#This Row],[Tournament]],E:E,Player_2[[#This Row],[Round]])</f>
        <v>1</v>
      </c>
      <c r="Q516" t="str">
        <f t="shared" si="8"/>
        <v>2012 Gentlemen's Club Challenge Presented by DiscGolfValues.com - Pro</v>
      </c>
      <c r="R516">
        <f>SUMIFS('Player 1 Rounds'!F:F,'Player 1 Rounds'!Q:Q,Q516,'Player 1 Rounds'!E:E,E516)</f>
        <v>53</v>
      </c>
      <c r="S516">
        <f>IF(AND(Player_2[[#This Row],[Opponent Score]]&gt;0,Player_2[[#This Row],[Opponent Score]]&gt;Player_2[[#This Row],[Score]],K:K=TRUE())=TRUE(),1,0)</f>
        <v>1</v>
      </c>
    </row>
    <row r="517" spans="1:19" x14ac:dyDescent="0.25">
      <c r="A517" t="s">
        <v>586</v>
      </c>
      <c r="B517" t="s">
        <v>9</v>
      </c>
      <c r="C517" t="s">
        <v>587</v>
      </c>
      <c r="D517" t="s">
        <v>17</v>
      </c>
      <c r="E517">
        <v>2</v>
      </c>
      <c r="F517">
        <v>79</v>
      </c>
      <c r="G517">
        <v>1031</v>
      </c>
      <c r="H517" t="s">
        <v>11</v>
      </c>
      <c r="I517" t="s">
        <v>11</v>
      </c>
      <c r="J517" t="b">
        <f>IF(COUNTIFS('Player 1 Rounds'!A:A,Player_2[[#This Row],[Tournament]],'Player 1 Rounds'!C:C,Player_2[[#This Row],[Date]])&gt;0,TRUE(),FALSE())</f>
        <v>0</v>
      </c>
      <c r="K517" t="b">
        <f>IF(COUNTIFS('Player 1 Rounds'!A:A,Player_2[[#This Row],[Tournament]],'Player 1 Rounds'!C:C,Player_2[[#This Row],[Date]],'Player 1 Rounds'!D:D,Player_2[[#This Row],[Division]])&gt;0,TRUE(),FALSE())</f>
        <v>0</v>
      </c>
      <c r="L517" t="str">
        <f>RIGHT(Player_2[[#This Row],[Date]],4)</f>
        <v>2008</v>
      </c>
      <c r="M517" t="str">
        <f>LEFT(Player_2[[#This Row],[Date]],FIND("-",Player_2[[#This Row],[Date]],1)-1)</f>
        <v>20</v>
      </c>
      <c r="N517" t="str">
        <f>MID(Player_2[[#This Row],[Date]],FIND("-",Player_2[[#This Row],[Date]],1)+1,3)</f>
        <v>Sep</v>
      </c>
      <c r="O517" s="5">
        <f>DATEVALUE(Player_2[[#This Row],[Month]]&amp;" "&amp;Player_2[[#This Row],[Day]]&amp;", "&amp;Player_2[[#This Row],[Year]])</f>
        <v>39711</v>
      </c>
      <c r="P517">
        <f>COUNTIFS(A:A,Player_2[[#This Row],[Tournament]],E:E,Player_2[[#This Row],[Round]])</f>
        <v>1</v>
      </c>
      <c r="Q517" t="str">
        <f t="shared" si="8"/>
        <v>2008 DGTV Fall Open at Telemark Resort</v>
      </c>
      <c r="R517">
        <f>SUMIFS('Player 1 Rounds'!F:F,'Player 1 Rounds'!Q:Q,Q517,'Player 1 Rounds'!E:E,E517)</f>
        <v>0</v>
      </c>
      <c r="S517">
        <f>IF(AND(Player_2[[#This Row],[Opponent Score]]&gt;0,Player_2[[#This Row],[Opponent Score]]&gt;Player_2[[#This Row],[Score]],K:K=TRUE())=TRUE(),1,0)</f>
        <v>0</v>
      </c>
    </row>
    <row r="518" spans="1:19" x14ac:dyDescent="0.25">
      <c r="A518" t="s">
        <v>270</v>
      </c>
      <c r="B518" t="s">
        <v>9</v>
      </c>
      <c r="C518" t="s">
        <v>271</v>
      </c>
      <c r="D518" t="s">
        <v>17</v>
      </c>
      <c r="E518">
        <v>2</v>
      </c>
      <c r="F518">
        <v>72</v>
      </c>
      <c r="G518">
        <v>1016</v>
      </c>
      <c r="H518" t="s">
        <v>11</v>
      </c>
      <c r="I518" t="s">
        <v>11</v>
      </c>
      <c r="J518" t="b">
        <f>IF(COUNTIFS('Player 1 Rounds'!A:A,Player_2[[#This Row],[Tournament]],'Player 1 Rounds'!C:C,Player_2[[#This Row],[Date]])&gt;0,TRUE(),FALSE())</f>
        <v>0</v>
      </c>
      <c r="K518" t="b">
        <f>IF(COUNTIFS('Player 1 Rounds'!A:A,Player_2[[#This Row],[Tournament]],'Player 1 Rounds'!C:C,Player_2[[#This Row],[Date]],'Player 1 Rounds'!D:D,Player_2[[#This Row],[Division]])&gt;0,TRUE(),FALSE())</f>
        <v>0</v>
      </c>
      <c r="L518" t="str">
        <f>RIGHT(Player_2[[#This Row],[Date]],4)</f>
        <v>2012</v>
      </c>
      <c r="M518" t="str">
        <f>LEFT(Player_2[[#This Row],[Date]],FIND("-",Player_2[[#This Row],[Date]],1)-1)</f>
        <v>16</v>
      </c>
      <c r="N518" t="str">
        <f>MID(Player_2[[#This Row],[Date]],FIND("-",Player_2[[#This Row],[Date]],1)+1,3)</f>
        <v>Mar</v>
      </c>
      <c r="O518" s="5">
        <f>DATEVALUE(Player_2[[#This Row],[Month]]&amp;" "&amp;Player_2[[#This Row],[Day]]&amp;", "&amp;Player_2[[#This Row],[Year]])</f>
        <v>40984</v>
      </c>
      <c r="P518">
        <f>COUNTIFS(A:A,Player_2[[#This Row],[Tournament]],E:E,Player_2[[#This Row],[Round]])</f>
        <v>1</v>
      </c>
      <c r="Q518" t="str">
        <f t="shared" si="8"/>
        <v>2012 St. Patrick's Classic</v>
      </c>
      <c r="R518">
        <f>SUMIFS('Player 1 Rounds'!F:F,'Player 1 Rounds'!Q:Q,Q518,'Player 1 Rounds'!E:E,E518)</f>
        <v>0</v>
      </c>
      <c r="S518">
        <f>IF(AND(Player_2[[#This Row],[Opponent Score]]&gt;0,Player_2[[#This Row],[Opponent Score]]&gt;Player_2[[#This Row],[Score]],K:K=TRUE())=TRUE(),1,0)</f>
        <v>0</v>
      </c>
    </row>
    <row r="519" spans="1:19" x14ac:dyDescent="0.25">
      <c r="A519" t="s">
        <v>588</v>
      </c>
      <c r="B519" t="s">
        <v>14</v>
      </c>
      <c r="C519" t="s">
        <v>589</v>
      </c>
      <c r="D519" t="s">
        <v>17</v>
      </c>
      <c r="E519">
        <v>2</v>
      </c>
      <c r="F519">
        <v>48</v>
      </c>
      <c r="G519">
        <v>1002</v>
      </c>
      <c r="H519" t="s">
        <v>11</v>
      </c>
      <c r="I519" t="s">
        <v>11</v>
      </c>
      <c r="J519" t="b">
        <f>IF(COUNTIFS('Player 1 Rounds'!A:A,Player_2[[#This Row],[Tournament]],'Player 1 Rounds'!C:C,Player_2[[#This Row],[Date]])&gt;0,TRUE(),FALSE())</f>
        <v>0</v>
      </c>
      <c r="K519" t="b">
        <f>IF(COUNTIFS('Player 1 Rounds'!A:A,Player_2[[#This Row],[Tournament]],'Player 1 Rounds'!C:C,Player_2[[#This Row],[Date]],'Player 1 Rounds'!D:D,Player_2[[#This Row],[Division]])&gt;0,TRUE(),FALSE())</f>
        <v>0</v>
      </c>
      <c r="L519" t="str">
        <f>RIGHT(Player_2[[#This Row],[Date]],4)</f>
        <v>2008</v>
      </c>
      <c r="M519" t="str">
        <f>LEFT(Player_2[[#This Row],[Date]],FIND("-",Player_2[[#This Row],[Date]],1)-1)</f>
        <v>27</v>
      </c>
      <c r="N519" t="str">
        <f>MID(Player_2[[#This Row],[Date]],FIND("-",Player_2[[#This Row],[Date]],1)+1,3)</f>
        <v>Sep</v>
      </c>
      <c r="O519" s="5">
        <f>DATEVALUE(Player_2[[#This Row],[Month]]&amp;" "&amp;Player_2[[#This Row],[Day]]&amp;", "&amp;Player_2[[#This Row],[Year]])</f>
        <v>39718</v>
      </c>
      <c r="P519">
        <f>COUNTIFS(A:A,Player_2[[#This Row],[Tournament]],E:E,Player_2[[#This Row],[Round]])</f>
        <v>1</v>
      </c>
      <c r="Q519" t="str">
        <f t="shared" si="8"/>
        <v>2008 Dynamic Discs Lewisville Open</v>
      </c>
      <c r="R519">
        <f>SUMIFS('Player 1 Rounds'!F:F,'Player 1 Rounds'!Q:Q,Q519,'Player 1 Rounds'!E:E,E519)</f>
        <v>0</v>
      </c>
      <c r="S519">
        <f>IF(AND(Player_2[[#This Row],[Opponent Score]]&gt;0,Player_2[[#This Row],[Opponent Score]]&gt;Player_2[[#This Row],[Score]],K:K=TRUE())=TRUE(),1,0)</f>
        <v>0</v>
      </c>
    </row>
    <row r="520" spans="1:19" x14ac:dyDescent="0.25">
      <c r="A520" t="s">
        <v>91</v>
      </c>
      <c r="B520" t="s">
        <v>13</v>
      </c>
      <c r="C520" t="s">
        <v>129</v>
      </c>
      <c r="D520" t="s">
        <v>17</v>
      </c>
      <c r="E520">
        <v>2</v>
      </c>
      <c r="F520">
        <v>61</v>
      </c>
      <c r="G520">
        <v>1049</v>
      </c>
      <c r="H520" t="s">
        <v>11</v>
      </c>
      <c r="I520" t="s">
        <v>11</v>
      </c>
      <c r="J520" t="b">
        <f>IF(COUNTIFS('Player 1 Rounds'!A:A,Player_2[[#This Row],[Tournament]],'Player 1 Rounds'!C:C,Player_2[[#This Row],[Date]])&gt;0,TRUE(),FALSE())</f>
        <v>0</v>
      </c>
      <c r="K520" t="b">
        <f>IF(COUNTIFS('Player 1 Rounds'!A:A,Player_2[[#This Row],[Tournament]],'Player 1 Rounds'!C:C,Player_2[[#This Row],[Date]],'Player 1 Rounds'!D:D,Player_2[[#This Row],[Division]])&gt;0,TRUE(),FALSE())</f>
        <v>0</v>
      </c>
      <c r="L520" t="str">
        <f>RIGHT(Player_2[[#This Row],[Date]],4)</f>
        <v>2008</v>
      </c>
      <c r="M520" t="str">
        <f>LEFT(Player_2[[#This Row],[Date]],FIND("-",Player_2[[#This Row],[Date]],1)-1)</f>
        <v>1</v>
      </c>
      <c r="N520" t="str">
        <f>MID(Player_2[[#This Row],[Date]],FIND("-",Player_2[[#This Row],[Date]],1)+1,3)</f>
        <v>Oct</v>
      </c>
      <c r="O520" s="5">
        <f>DATEVALUE(Player_2[[#This Row],[Month]]&amp;" "&amp;Player_2[[#This Row],[Day]]&amp;", "&amp;Player_2[[#This Row],[Year]])</f>
        <v>39722</v>
      </c>
      <c r="P520">
        <f>COUNTIFS(A:A,Player_2[[#This Row],[Tournament]],E:E,Player_2[[#This Row],[Round]])</f>
        <v>6</v>
      </c>
      <c r="Q520" t="str">
        <f t="shared" si="8"/>
        <v>2008 United States Disc Golf Championship</v>
      </c>
      <c r="R520">
        <f>SUMIFS('Player 1 Rounds'!F:F,'Player 1 Rounds'!Q:Q,Q520,'Player 1 Rounds'!E:E,E520)</f>
        <v>0</v>
      </c>
      <c r="S520">
        <f>IF(AND(Player_2[[#This Row],[Opponent Score]]&gt;0,Player_2[[#This Row],[Opponent Score]]&gt;Player_2[[#This Row],[Score]],K:K=TRUE())=TRUE(),1,0)</f>
        <v>0</v>
      </c>
    </row>
    <row r="521" spans="1:19" x14ac:dyDescent="0.25">
      <c r="A521" t="s">
        <v>220</v>
      </c>
      <c r="B521" t="s">
        <v>12</v>
      </c>
      <c r="C521" t="s">
        <v>221</v>
      </c>
      <c r="D521" t="s">
        <v>17</v>
      </c>
      <c r="E521">
        <v>2</v>
      </c>
      <c r="F521">
        <v>39</v>
      </c>
      <c r="G521">
        <v>986</v>
      </c>
      <c r="H521" t="s">
        <v>11</v>
      </c>
      <c r="I521" t="s">
        <v>11</v>
      </c>
      <c r="J521" t="b">
        <f>IF(COUNTIFS('Player 1 Rounds'!A:A,Player_2[[#This Row],[Tournament]],'Player 1 Rounds'!C:C,Player_2[[#This Row],[Date]])&gt;0,TRUE(),FALSE())</f>
        <v>0</v>
      </c>
      <c r="K521" t="b">
        <f>IF(COUNTIFS('Player 1 Rounds'!A:A,Player_2[[#This Row],[Tournament]],'Player 1 Rounds'!C:C,Player_2[[#This Row],[Date]],'Player 1 Rounds'!D:D,Player_2[[#This Row],[Division]])&gt;0,TRUE(),FALSE())</f>
        <v>0</v>
      </c>
      <c r="L521" t="str">
        <f>RIGHT(Player_2[[#This Row],[Date]],4)</f>
        <v>2011</v>
      </c>
      <c r="M521" t="str">
        <f>LEFT(Player_2[[#This Row],[Date]],FIND("-",Player_2[[#This Row],[Date]],1)-1)</f>
        <v>9</v>
      </c>
      <c r="N521" t="str">
        <f>MID(Player_2[[#This Row],[Date]],FIND("-",Player_2[[#This Row],[Date]],1)+1,3)</f>
        <v>Jul</v>
      </c>
      <c r="O521" s="5">
        <f>DATEVALUE(Player_2[[#This Row],[Month]]&amp;" "&amp;Player_2[[#This Row],[Day]]&amp;", "&amp;Player_2[[#This Row],[Year]])</f>
        <v>40733</v>
      </c>
      <c r="P521">
        <f>COUNTIFS(A:A,Player_2[[#This Row],[Tournament]],E:E,Player_2[[#This Row],[Round]])</f>
        <v>1</v>
      </c>
      <c r="Q521" t="str">
        <f t="shared" si="8"/>
        <v>2011 Allgau Limited</v>
      </c>
      <c r="R521">
        <f>SUMIFS('Player 1 Rounds'!F:F,'Player 1 Rounds'!Q:Q,Q521,'Player 1 Rounds'!E:E,E521)</f>
        <v>0</v>
      </c>
      <c r="S521">
        <f>IF(AND(Player_2[[#This Row],[Opponent Score]]&gt;0,Player_2[[#This Row],[Opponent Score]]&gt;Player_2[[#This Row],[Score]],K:K=TRUE())=TRUE(),1,0)</f>
        <v>0</v>
      </c>
    </row>
    <row r="522" spans="1:19" x14ac:dyDescent="0.25">
      <c r="A522" t="s">
        <v>590</v>
      </c>
      <c r="B522" t="s">
        <v>14</v>
      </c>
      <c r="C522" t="s">
        <v>591</v>
      </c>
      <c r="D522" t="s">
        <v>17</v>
      </c>
      <c r="E522">
        <v>2</v>
      </c>
      <c r="F522">
        <v>50</v>
      </c>
      <c r="G522">
        <v>977</v>
      </c>
      <c r="H522" t="s">
        <v>11</v>
      </c>
      <c r="I522" t="s">
        <v>11</v>
      </c>
      <c r="J522" t="b">
        <f>IF(COUNTIFS('Player 1 Rounds'!A:A,Player_2[[#This Row],[Tournament]],'Player 1 Rounds'!C:C,Player_2[[#This Row],[Date]])&gt;0,TRUE(),FALSE())</f>
        <v>0</v>
      </c>
      <c r="K522" t="b">
        <f>IF(COUNTIFS('Player 1 Rounds'!A:A,Player_2[[#This Row],[Tournament]],'Player 1 Rounds'!C:C,Player_2[[#This Row],[Date]],'Player 1 Rounds'!D:D,Player_2[[#This Row],[Division]])&gt;0,TRUE(),FALSE())</f>
        <v>0</v>
      </c>
      <c r="L522" t="str">
        <f>RIGHT(Player_2[[#This Row],[Date]],4)</f>
        <v>2008</v>
      </c>
      <c r="M522" t="str">
        <f>LEFT(Player_2[[#This Row],[Date]],FIND("-",Player_2[[#This Row],[Date]],1)-1)</f>
        <v>11</v>
      </c>
      <c r="N522" t="str">
        <f>MID(Player_2[[#This Row],[Date]],FIND("-",Player_2[[#This Row],[Date]],1)+1,3)</f>
        <v>Oct</v>
      </c>
      <c r="O522" s="5">
        <f>DATEVALUE(Player_2[[#This Row],[Month]]&amp;" "&amp;Player_2[[#This Row],[Day]]&amp;", "&amp;Player_2[[#This Row],[Year]])</f>
        <v>39732</v>
      </c>
      <c r="P522">
        <f>COUNTIFS(A:A,Player_2[[#This Row],[Tournament]],E:E,Player_2[[#This Row],[Round]])</f>
        <v>1</v>
      </c>
      <c r="Q522" t="str">
        <f t="shared" si="8"/>
        <v>2008 Shelly Sharpe Memorial</v>
      </c>
      <c r="R522">
        <f>SUMIFS('Player 1 Rounds'!F:F,'Player 1 Rounds'!Q:Q,Q522,'Player 1 Rounds'!E:E,E522)</f>
        <v>0</v>
      </c>
      <c r="S522">
        <f>IF(AND(Player_2[[#This Row],[Opponent Score]]&gt;0,Player_2[[#This Row],[Opponent Score]]&gt;Player_2[[#This Row],[Score]],K:K=TRUE())=TRUE(),1,0)</f>
        <v>0</v>
      </c>
    </row>
    <row r="523" spans="1:19" x14ac:dyDescent="0.25">
      <c r="A523" t="s">
        <v>214</v>
      </c>
      <c r="B523" t="s">
        <v>14</v>
      </c>
      <c r="C523" t="s">
        <v>215</v>
      </c>
      <c r="D523" t="s">
        <v>17</v>
      </c>
      <c r="E523">
        <v>2</v>
      </c>
      <c r="F523">
        <v>47</v>
      </c>
      <c r="G523">
        <v>1070</v>
      </c>
      <c r="H523" t="s">
        <v>11</v>
      </c>
      <c r="I523" t="s">
        <v>11</v>
      </c>
      <c r="J523" t="b">
        <f>IF(COUNTIFS('Player 1 Rounds'!A:A,Player_2[[#This Row],[Tournament]],'Player 1 Rounds'!C:C,Player_2[[#This Row],[Date]])&gt;0,TRUE(),FALSE())</f>
        <v>0</v>
      </c>
      <c r="K523" t="b">
        <f>IF(COUNTIFS('Player 1 Rounds'!A:A,Player_2[[#This Row],[Tournament]],'Player 1 Rounds'!C:C,Player_2[[#This Row],[Date]],'Player 1 Rounds'!D:D,Player_2[[#This Row],[Division]])&gt;0,TRUE(),FALSE())</f>
        <v>0</v>
      </c>
      <c r="L523" t="str">
        <f>RIGHT(Player_2[[#This Row],[Date]],4)</f>
        <v>2011</v>
      </c>
      <c r="M523" t="str">
        <f>LEFT(Player_2[[#This Row],[Date]],FIND("-",Player_2[[#This Row],[Date]],1)-1)</f>
        <v>10</v>
      </c>
      <c r="N523" t="str">
        <f>MID(Player_2[[#This Row],[Date]],FIND("-",Player_2[[#This Row],[Date]],1)+1,3)</f>
        <v>Dec</v>
      </c>
      <c r="O523" s="5">
        <f>DATEVALUE(Player_2[[#This Row],[Month]]&amp;" "&amp;Player_2[[#This Row],[Day]]&amp;", "&amp;Player_2[[#This Row],[Year]])</f>
        <v>40887</v>
      </c>
      <c r="P523">
        <f>COUNTIFS(A:A,Player_2[[#This Row],[Tournament]],E:E,Player_2[[#This Row],[Round]])</f>
        <v>1</v>
      </c>
      <c r="Q523" t="str">
        <f t="shared" si="8"/>
        <v>Southern Arizona Disc Golf Classic 2011</v>
      </c>
      <c r="R523">
        <f>SUMIFS('Player 1 Rounds'!F:F,'Player 1 Rounds'!Q:Q,Q523,'Player 1 Rounds'!E:E,E523)</f>
        <v>0</v>
      </c>
      <c r="S523">
        <f>IF(AND(Player_2[[#This Row],[Opponent Score]]&gt;0,Player_2[[#This Row],[Opponent Score]]&gt;Player_2[[#This Row],[Score]],K:K=TRUE())=TRUE(),1,0)</f>
        <v>0</v>
      </c>
    </row>
    <row r="524" spans="1:19" x14ac:dyDescent="0.25">
      <c r="A524" t="s">
        <v>127</v>
      </c>
      <c r="B524" t="s">
        <v>9</v>
      </c>
      <c r="C524" t="s">
        <v>222</v>
      </c>
      <c r="D524" t="s">
        <v>17</v>
      </c>
      <c r="E524">
        <v>2</v>
      </c>
      <c r="F524">
        <v>52</v>
      </c>
      <c r="G524">
        <v>1051</v>
      </c>
      <c r="H524" t="s">
        <v>11</v>
      </c>
      <c r="I524" t="s">
        <v>11</v>
      </c>
      <c r="J524" t="b">
        <f>IF(COUNTIFS('Player 1 Rounds'!A:A,Player_2[[#This Row],[Tournament]],'Player 1 Rounds'!C:C,Player_2[[#This Row],[Date]])&gt;0,TRUE(),FALSE())</f>
        <v>0</v>
      </c>
      <c r="K524" t="b">
        <f>IF(COUNTIFS('Player 1 Rounds'!A:A,Player_2[[#This Row],[Tournament]],'Player 1 Rounds'!C:C,Player_2[[#This Row],[Date]],'Player 1 Rounds'!D:D,Player_2[[#This Row],[Division]])&gt;0,TRUE(),FALSE())</f>
        <v>0</v>
      </c>
      <c r="L524" t="str">
        <f>RIGHT(Player_2[[#This Row],[Date]],4)</f>
        <v>2011</v>
      </c>
      <c r="M524" t="str">
        <f>LEFT(Player_2[[#This Row],[Date]],FIND("-",Player_2[[#This Row],[Date]],1)-1)</f>
        <v>2</v>
      </c>
      <c r="N524" t="str">
        <f>MID(Player_2[[#This Row],[Date]],FIND("-",Player_2[[#This Row],[Date]],1)+1,3)</f>
        <v>Jul</v>
      </c>
      <c r="O524" s="5">
        <f>DATEVALUE(Player_2[[#This Row],[Month]]&amp;" "&amp;Player_2[[#This Row],[Day]]&amp;", "&amp;Player_2[[#This Row],[Year]])</f>
        <v>40726</v>
      </c>
      <c r="P524">
        <f>COUNTIFS(A:A,Player_2[[#This Row],[Tournament]],E:E,Player_2[[#This Row],[Round]])</f>
        <v>1</v>
      </c>
      <c r="Q524" t="str">
        <f t="shared" si="8"/>
        <v>2011 Stockholm Open</v>
      </c>
      <c r="R524">
        <f>SUMIFS('Player 1 Rounds'!F:F,'Player 1 Rounds'!Q:Q,Q524,'Player 1 Rounds'!E:E,E524)</f>
        <v>0</v>
      </c>
      <c r="S524">
        <f>IF(AND(Player_2[[#This Row],[Opponent Score]]&gt;0,Player_2[[#This Row],[Opponent Score]]&gt;Player_2[[#This Row],[Score]],K:K=TRUE())=TRUE(),1,0)</f>
        <v>0</v>
      </c>
    </row>
    <row r="525" spans="1:19" x14ac:dyDescent="0.25">
      <c r="A525" t="s">
        <v>206</v>
      </c>
      <c r="B525" t="s">
        <v>14</v>
      </c>
      <c r="C525" t="s">
        <v>207</v>
      </c>
      <c r="D525" t="s">
        <v>17</v>
      </c>
      <c r="E525">
        <v>2</v>
      </c>
      <c r="F525">
        <v>55</v>
      </c>
      <c r="G525">
        <v>1030</v>
      </c>
      <c r="H525" t="s">
        <v>11</v>
      </c>
      <c r="I525" t="s">
        <v>11</v>
      </c>
      <c r="J525" t="b">
        <f>IF(COUNTIFS('Player 1 Rounds'!A:A,Player_2[[#This Row],[Tournament]],'Player 1 Rounds'!C:C,Player_2[[#This Row],[Date]])&gt;0,TRUE(),FALSE())</f>
        <v>0</v>
      </c>
      <c r="K525" t="b">
        <f>IF(COUNTIFS('Player 1 Rounds'!A:A,Player_2[[#This Row],[Tournament]],'Player 1 Rounds'!C:C,Player_2[[#This Row],[Date]],'Player 1 Rounds'!D:D,Player_2[[#This Row],[Division]])&gt;0,TRUE(),FALSE())</f>
        <v>0</v>
      </c>
      <c r="L525" t="str">
        <f>RIGHT(Player_2[[#This Row],[Date]],4)</f>
        <v>2012</v>
      </c>
      <c r="M525" t="str">
        <f>LEFT(Player_2[[#This Row],[Date]],FIND("-",Player_2[[#This Row],[Date]],1)-1)</f>
        <v>18</v>
      </c>
      <c r="N525" t="str">
        <f>MID(Player_2[[#This Row],[Date]],FIND("-",Player_2[[#This Row],[Date]],1)+1,3)</f>
        <v>Feb</v>
      </c>
      <c r="O525" s="5">
        <f>DATEVALUE(Player_2[[#This Row],[Month]]&amp;" "&amp;Player_2[[#This Row],[Day]]&amp;", "&amp;Player_2[[#This Row],[Year]])</f>
        <v>40957</v>
      </c>
      <c r="P525">
        <f>COUNTIFS(A:A,Player_2[[#This Row],[Tournament]],E:E,Player_2[[#This Row],[Round]])</f>
        <v>1</v>
      </c>
      <c r="Q525" t="str">
        <f t="shared" si="8"/>
        <v>2012 34th annual Wintertime Open - Pro</v>
      </c>
      <c r="R525">
        <f>SUMIFS('Player 1 Rounds'!F:F,'Player 1 Rounds'!Q:Q,Q525,'Player 1 Rounds'!E:E,E525)</f>
        <v>0</v>
      </c>
      <c r="S525">
        <f>IF(AND(Player_2[[#This Row],[Opponent Score]]&gt;0,Player_2[[#This Row],[Opponent Score]]&gt;Player_2[[#This Row],[Score]],K:K=TRUE())=TRUE(),1,0)</f>
        <v>0</v>
      </c>
    </row>
    <row r="526" spans="1:19" x14ac:dyDescent="0.25">
      <c r="A526" t="s">
        <v>208</v>
      </c>
      <c r="B526" t="s">
        <v>12</v>
      </c>
      <c r="C526" t="s">
        <v>209</v>
      </c>
      <c r="D526" t="s">
        <v>17</v>
      </c>
      <c r="E526">
        <v>2</v>
      </c>
      <c r="F526">
        <v>50</v>
      </c>
      <c r="G526">
        <v>1042</v>
      </c>
      <c r="H526" t="s">
        <v>11</v>
      </c>
      <c r="I526" t="s">
        <v>11</v>
      </c>
      <c r="J526" t="b">
        <f>IF(COUNTIFS('Player 1 Rounds'!A:A,Player_2[[#This Row],[Tournament]],'Player 1 Rounds'!C:C,Player_2[[#This Row],[Date]])&gt;0,TRUE(),FALSE())</f>
        <v>0</v>
      </c>
      <c r="K526" t="b">
        <f>IF(COUNTIFS('Player 1 Rounds'!A:A,Player_2[[#This Row],[Tournament]],'Player 1 Rounds'!C:C,Player_2[[#This Row],[Date]],'Player 1 Rounds'!D:D,Player_2[[#This Row],[Division]])&gt;0,TRUE(),FALSE())</f>
        <v>0</v>
      </c>
      <c r="L526" t="str">
        <f>RIGHT(Player_2[[#This Row],[Date]],4)</f>
        <v>2012</v>
      </c>
      <c r="M526" t="str">
        <f>LEFT(Player_2[[#This Row],[Date]],FIND("-",Player_2[[#This Row],[Date]],1)-1)</f>
        <v>21</v>
      </c>
      <c r="N526" t="str">
        <f>MID(Player_2[[#This Row],[Date]],FIND("-",Player_2[[#This Row],[Date]],1)+1,3)</f>
        <v>Jan</v>
      </c>
      <c r="O526" s="5">
        <f>DATEVALUE(Player_2[[#This Row],[Month]]&amp;" "&amp;Player_2[[#This Row],[Day]]&amp;", "&amp;Player_2[[#This Row],[Year]])</f>
        <v>40929</v>
      </c>
      <c r="P526">
        <f>COUNTIFS(A:A,Player_2[[#This Row],[Tournament]],E:E,Player_2[[#This Row],[Round]])</f>
        <v>4</v>
      </c>
      <c r="Q526" t="str">
        <f t="shared" si="8"/>
        <v>2012 Ice Bowl in Paradise</v>
      </c>
      <c r="R526">
        <f>SUMIFS('Player 1 Rounds'!F:F,'Player 1 Rounds'!Q:Q,Q526,'Player 1 Rounds'!E:E,E526)</f>
        <v>0</v>
      </c>
      <c r="S526">
        <f>IF(AND(Player_2[[#This Row],[Opponent Score]]&gt;0,Player_2[[#This Row],[Opponent Score]]&gt;Player_2[[#This Row],[Score]],K:K=TRUE())=TRUE(),1,0)</f>
        <v>0</v>
      </c>
    </row>
    <row r="527" spans="1:19" x14ac:dyDescent="0.25">
      <c r="A527" t="s">
        <v>551</v>
      </c>
      <c r="B527" t="s">
        <v>9</v>
      </c>
      <c r="C527" t="s">
        <v>552</v>
      </c>
      <c r="D527" t="s">
        <v>17</v>
      </c>
      <c r="E527">
        <v>2</v>
      </c>
      <c r="F527">
        <v>57</v>
      </c>
      <c r="G527">
        <v>988</v>
      </c>
      <c r="H527" t="s">
        <v>11</v>
      </c>
      <c r="I527" t="s">
        <v>11</v>
      </c>
      <c r="J527" t="b">
        <f>IF(COUNTIFS('Player 1 Rounds'!A:A,Player_2[[#This Row],[Tournament]],'Player 1 Rounds'!C:C,Player_2[[#This Row],[Date]])&gt;0,TRUE(),FALSE())</f>
        <v>0</v>
      </c>
      <c r="K527" t="b">
        <f>IF(COUNTIFS('Player 1 Rounds'!A:A,Player_2[[#This Row],[Tournament]],'Player 1 Rounds'!C:C,Player_2[[#This Row],[Date]],'Player 1 Rounds'!D:D,Player_2[[#This Row],[Division]])&gt;0,TRUE(),FALSE())</f>
        <v>0</v>
      </c>
      <c r="L527" t="str">
        <f>RIGHT(Player_2[[#This Row],[Date]],4)</f>
        <v>2008</v>
      </c>
      <c r="M527" t="str">
        <f>LEFT(Player_2[[#This Row],[Date]],FIND("-",Player_2[[#This Row],[Date]],1)-1)</f>
        <v>14</v>
      </c>
      <c r="N527" t="str">
        <f>MID(Player_2[[#This Row],[Date]],FIND("-",Player_2[[#This Row],[Date]],1)+1,3)</f>
        <v>Jun</v>
      </c>
      <c r="O527" s="5">
        <f>DATEVALUE(Player_2[[#This Row],[Month]]&amp;" "&amp;Player_2[[#This Row],[Day]]&amp;", "&amp;Player_2[[#This Row],[Year]])</f>
        <v>39613</v>
      </c>
      <c r="P527">
        <f>COUNTIFS(A:A,Player_2[[#This Row],[Tournament]],E:E,Player_2[[#This Row],[Round]])</f>
        <v>1</v>
      </c>
      <c r="Q527" t="str">
        <f t="shared" si="8"/>
        <v>2008 High Plains Challenge VI</v>
      </c>
      <c r="R527">
        <f>SUMIFS('Player 1 Rounds'!F:F,'Player 1 Rounds'!Q:Q,Q527,'Player 1 Rounds'!E:E,E527)</f>
        <v>0</v>
      </c>
      <c r="S527">
        <f>IF(AND(Player_2[[#This Row],[Opponent Score]]&gt;0,Player_2[[#This Row],[Opponent Score]]&gt;Player_2[[#This Row],[Score]],K:K=TRUE())=TRUE(),1,0)</f>
        <v>0</v>
      </c>
    </row>
    <row r="528" spans="1:19" x14ac:dyDescent="0.25">
      <c r="A528" t="s">
        <v>502</v>
      </c>
      <c r="B528" t="s">
        <v>14</v>
      </c>
      <c r="C528" t="s">
        <v>503</v>
      </c>
      <c r="D528" t="s">
        <v>17</v>
      </c>
      <c r="E528">
        <v>2</v>
      </c>
      <c r="F528">
        <v>45</v>
      </c>
      <c r="G528">
        <v>1089</v>
      </c>
      <c r="H528" t="s">
        <v>11</v>
      </c>
      <c r="I528" t="s">
        <v>11</v>
      </c>
      <c r="J528" t="b">
        <f>IF(COUNTIFS('Player 1 Rounds'!A:A,Player_2[[#This Row],[Tournament]],'Player 1 Rounds'!C:C,Player_2[[#This Row],[Date]])&gt;0,TRUE(),FALSE())</f>
        <v>1</v>
      </c>
      <c r="K528" t="b">
        <f>IF(COUNTIFS('Player 1 Rounds'!A:A,Player_2[[#This Row],[Tournament]],'Player 1 Rounds'!C:C,Player_2[[#This Row],[Date]],'Player 1 Rounds'!D:D,Player_2[[#This Row],[Division]])&gt;0,TRUE(),FALSE())</f>
        <v>1</v>
      </c>
      <c r="L528" t="str">
        <f>RIGHT(Player_2[[#This Row],[Date]],4)</f>
        <v>2012</v>
      </c>
      <c r="M528" t="str">
        <f>LEFT(Player_2[[#This Row],[Date]],FIND("-",Player_2[[#This Row],[Date]],1)-1)</f>
        <v>8</v>
      </c>
      <c r="N528" t="str">
        <f>MID(Player_2[[#This Row],[Date]],FIND("-",Player_2[[#This Row],[Date]],1)+1,3)</f>
        <v>Dec</v>
      </c>
      <c r="O528" s="5">
        <f>DATEVALUE(Player_2[[#This Row],[Month]]&amp;" "&amp;Player_2[[#This Row],[Day]]&amp;", "&amp;Player_2[[#This Row],[Year]])</f>
        <v>41251</v>
      </c>
      <c r="P528">
        <f>COUNTIFS(A:A,Player_2[[#This Row],[Tournament]],E:E,Player_2[[#This Row],[Round]])</f>
        <v>1</v>
      </c>
      <c r="Q528" t="str">
        <f t="shared" si="8"/>
        <v>2012 Chain Hawk Open</v>
      </c>
      <c r="R528">
        <f>SUMIFS('Player 1 Rounds'!F:F,'Player 1 Rounds'!Q:Q,Q528,'Player 1 Rounds'!E:E,E528)</f>
        <v>48</v>
      </c>
      <c r="S528">
        <f>IF(AND(Player_2[[#This Row],[Opponent Score]]&gt;0,Player_2[[#This Row],[Opponent Score]]&gt;Player_2[[#This Row],[Score]],K:K=TRUE())=TRUE(),1,0)</f>
        <v>1</v>
      </c>
    </row>
    <row r="529" spans="1:19" x14ac:dyDescent="0.25">
      <c r="A529" t="s">
        <v>568</v>
      </c>
      <c r="B529" t="s">
        <v>14</v>
      </c>
      <c r="C529" t="s">
        <v>569</v>
      </c>
      <c r="D529" t="s">
        <v>17</v>
      </c>
      <c r="E529">
        <v>2</v>
      </c>
      <c r="F529">
        <v>58</v>
      </c>
      <c r="G529">
        <v>1000</v>
      </c>
      <c r="H529" t="s">
        <v>11</v>
      </c>
      <c r="I529" t="s">
        <v>11</v>
      </c>
      <c r="J529" t="b">
        <f>IF(COUNTIFS('Player 1 Rounds'!A:A,Player_2[[#This Row],[Tournament]],'Player 1 Rounds'!C:C,Player_2[[#This Row],[Date]])&gt;0,TRUE(),FALSE())</f>
        <v>0</v>
      </c>
      <c r="K529" t="b">
        <f>IF(COUNTIFS('Player 1 Rounds'!A:A,Player_2[[#This Row],[Tournament]],'Player 1 Rounds'!C:C,Player_2[[#This Row],[Date]],'Player 1 Rounds'!D:D,Player_2[[#This Row],[Division]])&gt;0,TRUE(),FALSE())</f>
        <v>0</v>
      </c>
      <c r="L529" t="str">
        <f>RIGHT(Player_2[[#This Row],[Date]],4)</f>
        <v>2008</v>
      </c>
      <c r="M529" t="str">
        <f>LEFT(Player_2[[#This Row],[Date]],FIND("-",Player_2[[#This Row],[Date]],1)-1)</f>
        <v>16</v>
      </c>
      <c r="N529" t="str">
        <f>MID(Player_2[[#This Row],[Date]],FIND("-",Player_2[[#This Row],[Date]],1)+1,3)</f>
        <v>Feb</v>
      </c>
      <c r="O529" s="5">
        <f>DATEVALUE(Player_2[[#This Row],[Month]]&amp;" "&amp;Player_2[[#This Row],[Day]]&amp;", "&amp;Player_2[[#This Row],[Year]])</f>
        <v>39494</v>
      </c>
      <c r="P529">
        <f>COUNTIFS(A:A,Player_2[[#This Row],[Tournament]],E:E,Player_2[[#This Row],[Round]])</f>
        <v>1</v>
      </c>
      <c r="Q529" t="str">
        <f t="shared" si="8"/>
        <v>2008 30th Wintertime Open</v>
      </c>
      <c r="R529">
        <f>SUMIFS('Player 1 Rounds'!F:F,'Player 1 Rounds'!Q:Q,Q529,'Player 1 Rounds'!E:E,E529)</f>
        <v>0</v>
      </c>
      <c r="S529">
        <f>IF(AND(Player_2[[#This Row],[Opponent Score]]&gt;0,Player_2[[#This Row],[Opponent Score]]&gt;Player_2[[#This Row],[Score]],K:K=TRUE())=TRUE(),1,0)</f>
        <v>0</v>
      </c>
    </row>
    <row r="530" spans="1:19" x14ac:dyDescent="0.25">
      <c r="A530" t="s">
        <v>565</v>
      </c>
      <c r="B530" t="s">
        <v>9</v>
      </c>
      <c r="C530" t="s">
        <v>566</v>
      </c>
      <c r="D530" t="s">
        <v>17</v>
      </c>
      <c r="E530">
        <v>2</v>
      </c>
      <c r="F530">
        <v>59</v>
      </c>
      <c r="G530">
        <v>1075</v>
      </c>
      <c r="H530" t="s">
        <v>11</v>
      </c>
      <c r="I530" t="s">
        <v>11</v>
      </c>
      <c r="J530" t="b">
        <f>IF(COUNTIFS('Player 1 Rounds'!A:A,Player_2[[#This Row],[Tournament]],'Player 1 Rounds'!C:C,Player_2[[#This Row],[Date]])&gt;0,TRUE(),FALSE())</f>
        <v>0</v>
      </c>
      <c r="K530" t="b">
        <f>IF(COUNTIFS('Player 1 Rounds'!A:A,Player_2[[#This Row],[Tournament]],'Player 1 Rounds'!C:C,Player_2[[#This Row],[Date]],'Player 1 Rounds'!D:D,Player_2[[#This Row],[Division]])&gt;0,TRUE(),FALSE())</f>
        <v>0</v>
      </c>
      <c r="L530" t="str">
        <f>RIGHT(Player_2[[#This Row],[Date]],4)</f>
        <v>2008</v>
      </c>
      <c r="M530" t="str">
        <f>LEFT(Player_2[[#This Row],[Date]],FIND("-",Player_2[[#This Row],[Date]],1)-1)</f>
        <v>29</v>
      </c>
      <c r="N530" t="str">
        <f>MID(Player_2[[#This Row],[Date]],FIND("-",Player_2[[#This Row],[Date]],1)+1,3)</f>
        <v>Feb</v>
      </c>
      <c r="O530" s="5">
        <f>DATEVALUE(Player_2[[#This Row],[Month]]&amp;" "&amp;Player_2[[#This Row],[Day]]&amp;", "&amp;Player_2[[#This Row],[Year]])</f>
        <v>39507</v>
      </c>
      <c r="P530">
        <f>COUNTIFS(A:A,Player_2[[#This Row],[Tournament]],E:E,Player_2[[#This Row],[Round]])</f>
        <v>1</v>
      </c>
      <c r="Q530" t="str">
        <f t="shared" si="8"/>
        <v>2008 Gentlemen's Club Challenge IX</v>
      </c>
      <c r="R530">
        <f>SUMIFS('Player 1 Rounds'!F:F,'Player 1 Rounds'!Q:Q,Q530,'Player 1 Rounds'!E:E,E530)</f>
        <v>0</v>
      </c>
      <c r="S530">
        <f>IF(AND(Player_2[[#This Row],[Opponent Score]]&gt;0,Player_2[[#This Row],[Opponent Score]]&gt;Player_2[[#This Row],[Score]],K:K=TRUE())=TRUE(),1,0)</f>
        <v>0</v>
      </c>
    </row>
    <row r="531" spans="1:19" x14ac:dyDescent="0.25">
      <c r="A531" t="s">
        <v>81</v>
      </c>
      <c r="B531" t="s">
        <v>58</v>
      </c>
      <c r="C531" t="s">
        <v>84</v>
      </c>
      <c r="D531" t="s">
        <v>17</v>
      </c>
      <c r="E531">
        <v>2</v>
      </c>
      <c r="F531">
        <v>58</v>
      </c>
      <c r="G531">
        <v>999</v>
      </c>
      <c r="H531" t="s">
        <v>11</v>
      </c>
      <c r="I531" t="s">
        <v>11</v>
      </c>
      <c r="J531" t="b">
        <f>IF(COUNTIFS('Player 1 Rounds'!A:A,Player_2[[#This Row],[Tournament]],'Player 1 Rounds'!C:C,Player_2[[#This Row],[Date]])&gt;0,TRUE(),FALSE())</f>
        <v>0</v>
      </c>
      <c r="K531" t="b">
        <f>IF(COUNTIFS('Player 1 Rounds'!A:A,Player_2[[#This Row],[Tournament]],'Player 1 Rounds'!C:C,Player_2[[#This Row],[Date]],'Player 1 Rounds'!D:D,Player_2[[#This Row],[Division]])&gt;0,TRUE(),FALSE())</f>
        <v>0</v>
      </c>
      <c r="L531" t="str">
        <f>RIGHT(Player_2[[#This Row],[Date]],4)</f>
        <v>2009</v>
      </c>
      <c r="M531" t="str">
        <f>LEFT(Player_2[[#This Row],[Date]],FIND("-",Player_2[[#This Row],[Date]],1)-1)</f>
        <v>22</v>
      </c>
      <c r="N531" t="str">
        <f>MID(Player_2[[#This Row],[Date]],FIND("-",Player_2[[#This Row],[Date]],1)+1,3)</f>
        <v>May</v>
      </c>
      <c r="O531" s="5">
        <f>DATEVALUE(Player_2[[#This Row],[Month]]&amp;" "&amp;Player_2[[#This Row],[Day]]&amp;", "&amp;Player_2[[#This Row],[Year]])</f>
        <v>39955</v>
      </c>
      <c r="P531">
        <f>COUNTIFS(A:A,Player_2[[#This Row],[Tournament]],E:E,Player_2[[#This Row],[Round]])</f>
        <v>4</v>
      </c>
      <c r="Q531" t="str">
        <f t="shared" si="8"/>
        <v>2009 Beaver State Fling</v>
      </c>
      <c r="R531">
        <f>SUMIFS('Player 1 Rounds'!F:F,'Player 1 Rounds'!Q:Q,Q531,'Player 1 Rounds'!E:E,E531)</f>
        <v>0</v>
      </c>
      <c r="S531">
        <f>IF(AND(Player_2[[#This Row],[Opponent Score]]&gt;0,Player_2[[#This Row],[Opponent Score]]&gt;Player_2[[#This Row],[Score]],K:K=TRUE())=TRUE(),1,0)</f>
        <v>0</v>
      </c>
    </row>
    <row r="532" spans="1:19" x14ac:dyDescent="0.25">
      <c r="A532" t="s">
        <v>529</v>
      </c>
      <c r="B532" t="s">
        <v>12</v>
      </c>
      <c r="C532" t="s">
        <v>530</v>
      </c>
      <c r="D532" t="s">
        <v>17</v>
      </c>
      <c r="E532">
        <v>2</v>
      </c>
      <c r="F532">
        <v>47</v>
      </c>
      <c r="G532">
        <v>1018</v>
      </c>
      <c r="H532" t="s">
        <v>11</v>
      </c>
      <c r="I532" t="s">
        <v>11</v>
      </c>
      <c r="J532" t="b">
        <f>IF(COUNTIFS('Player 1 Rounds'!A:A,Player_2[[#This Row],[Tournament]],'Player 1 Rounds'!C:C,Player_2[[#This Row],[Date]])&gt;0,TRUE(),FALSE())</f>
        <v>0</v>
      </c>
      <c r="K532" t="b">
        <f>IF(COUNTIFS('Player 1 Rounds'!A:A,Player_2[[#This Row],[Tournament]],'Player 1 Rounds'!C:C,Player_2[[#This Row],[Date]],'Player 1 Rounds'!D:D,Player_2[[#This Row],[Division]])&gt;0,TRUE(),FALSE())</f>
        <v>0</v>
      </c>
      <c r="L532" t="str">
        <f>RIGHT(Player_2[[#This Row],[Date]],4)</f>
        <v>2013</v>
      </c>
      <c r="M532" t="str">
        <f>LEFT(Player_2[[#This Row],[Date]],FIND("-",Player_2[[#This Row],[Date]],1)-1)</f>
        <v>13</v>
      </c>
      <c r="N532" t="str">
        <f>MID(Player_2[[#This Row],[Date]],FIND("-",Player_2[[#This Row],[Date]],1)+1,3)</f>
        <v>Jan</v>
      </c>
      <c r="O532" s="5">
        <f>DATEVALUE(Player_2[[#This Row],[Month]]&amp;" "&amp;Player_2[[#This Row],[Day]]&amp;", "&amp;Player_2[[#This Row],[Year]])</f>
        <v>41287</v>
      </c>
      <c r="P532">
        <f>COUNTIFS(A:A,Player_2[[#This Row],[Tournament]],E:E,Player_2[[#This Row],[Round]])</f>
        <v>1</v>
      </c>
      <c r="Q532" t="str">
        <f t="shared" si="8"/>
        <v>2013 Huntington Beach Disc Golf City Championships - PRO</v>
      </c>
      <c r="R532">
        <f>SUMIFS('Player 1 Rounds'!F:F,'Player 1 Rounds'!Q:Q,Q532,'Player 1 Rounds'!E:E,E532)</f>
        <v>0</v>
      </c>
      <c r="S532">
        <f>IF(AND(Player_2[[#This Row],[Opponent Score]]&gt;0,Player_2[[#This Row],[Opponent Score]]&gt;Player_2[[#This Row],[Score]],K:K=TRUE())=TRUE(),1,0)</f>
        <v>0</v>
      </c>
    </row>
    <row r="533" spans="1:19" x14ac:dyDescent="0.25">
      <c r="A533" t="s">
        <v>349</v>
      </c>
      <c r="B533" t="s">
        <v>9</v>
      </c>
      <c r="C533" t="s">
        <v>350</v>
      </c>
      <c r="D533" t="s">
        <v>17</v>
      </c>
      <c r="E533">
        <v>2</v>
      </c>
      <c r="F533">
        <v>50</v>
      </c>
      <c r="G533">
        <v>1009</v>
      </c>
      <c r="H533" t="s">
        <v>11</v>
      </c>
      <c r="I533" t="s">
        <v>11</v>
      </c>
      <c r="J533" t="b">
        <f>IF(COUNTIFS('Player 1 Rounds'!A:A,Player_2[[#This Row],[Tournament]],'Player 1 Rounds'!C:C,Player_2[[#This Row],[Date]])&gt;0,TRUE(),FALSE())</f>
        <v>0</v>
      </c>
      <c r="K533" t="b">
        <f>IF(COUNTIFS('Player 1 Rounds'!A:A,Player_2[[#This Row],[Tournament]],'Player 1 Rounds'!C:C,Player_2[[#This Row],[Date]],'Player 1 Rounds'!D:D,Player_2[[#This Row],[Division]])&gt;0,TRUE(),FALSE())</f>
        <v>0</v>
      </c>
      <c r="L533" t="str">
        <f>RIGHT(Player_2[[#This Row],[Date]],4)</f>
        <v>2011</v>
      </c>
      <c r="M533" t="str">
        <f>LEFT(Player_2[[#This Row],[Date]],FIND("-",Player_2[[#This Row],[Date]],1)-1)</f>
        <v>26</v>
      </c>
      <c r="N533" t="str">
        <f>MID(Player_2[[#This Row],[Date]],FIND("-",Player_2[[#This Row],[Date]],1)+1,3)</f>
        <v>Mar</v>
      </c>
      <c r="O533" s="5">
        <f>DATEVALUE(Player_2[[#This Row],[Month]]&amp;" "&amp;Player_2[[#This Row],[Day]]&amp;", "&amp;Player_2[[#This Row],[Year]])</f>
        <v>40628</v>
      </c>
      <c r="P533">
        <f>COUNTIFS(A:A,Player_2[[#This Row],[Tournament]],E:E,Player_2[[#This Row],[Round]])</f>
        <v>1</v>
      </c>
      <c r="Q533" t="str">
        <f t="shared" si="8"/>
        <v>2011 Victoria Open</v>
      </c>
      <c r="R533">
        <f>SUMIFS('Player 1 Rounds'!F:F,'Player 1 Rounds'!Q:Q,Q533,'Player 1 Rounds'!E:E,E533)</f>
        <v>0</v>
      </c>
      <c r="S533">
        <f>IF(AND(Player_2[[#This Row],[Opponent Score]]&gt;0,Player_2[[#This Row],[Opponent Score]]&gt;Player_2[[#This Row],[Score]],K:K=TRUE())=TRUE(),1,0)</f>
        <v>0</v>
      </c>
    </row>
    <row r="534" spans="1:19" x14ac:dyDescent="0.25">
      <c r="A534" t="s">
        <v>470</v>
      </c>
      <c r="B534" t="s">
        <v>9</v>
      </c>
      <c r="C534" t="s">
        <v>471</v>
      </c>
      <c r="D534" t="s">
        <v>17</v>
      </c>
      <c r="E534">
        <v>2</v>
      </c>
      <c r="F534">
        <v>44</v>
      </c>
      <c r="G534">
        <v>1098</v>
      </c>
      <c r="H534" t="s">
        <v>11</v>
      </c>
      <c r="I534" t="s">
        <v>11</v>
      </c>
      <c r="J534" t="b">
        <f>IF(COUNTIFS('Player 1 Rounds'!A:A,Player_2[[#This Row],[Tournament]],'Player 1 Rounds'!C:C,Player_2[[#This Row],[Date]])&gt;0,TRUE(),FALSE())</f>
        <v>1</v>
      </c>
      <c r="K534" t="b">
        <f>IF(COUNTIFS('Player 1 Rounds'!A:A,Player_2[[#This Row],[Tournament]],'Player 1 Rounds'!C:C,Player_2[[#This Row],[Date]],'Player 1 Rounds'!D:D,Player_2[[#This Row],[Division]])&gt;0,TRUE(),FALSE())</f>
        <v>1</v>
      </c>
      <c r="L534" t="str">
        <f>RIGHT(Player_2[[#This Row],[Date]],4)</f>
        <v>2012</v>
      </c>
      <c r="M534" t="str">
        <f>LEFT(Player_2[[#This Row],[Date]],FIND("-",Player_2[[#This Row],[Date]],1)-1)</f>
        <v>1</v>
      </c>
      <c r="N534" t="str">
        <f>MID(Player_2[[#This Row],[Date]],FIND("-",Player_2[[#This Row],[Date]],1)+1,3)</f>
        <v>Dec</v>
      </c>
      <c r="O534" s="5">
        <f>DATEVALUE(Player_2[[#This Row],[Month]]&amp;" "&amp;Player_2[[#This Row],[Day]]&amp;", "&amp;Player_2[[#This Row],[Year]])</f>
        <v>41244</v>
      </c>
      <c r="P534">
        <f>COUNTIFS(A:A,Player_2[[#This Row],[Tournament]],E:E,Player_2[[#This Row],[Round]])</f>
        <v>1</v>
      </c>
      <c r="Q534" t="str">
        <f t="shared" si="8"/>
        <v>2012 Charleston Classic</v>
      </c>
      <c r="R534">
        <f>SUMIFS('Player 1 Rounds'!F:F,'Player 1 Rounds'!Q:Q,Q534,'Player 1 Rounds'!E:E,E534)</f>
        <v>48</v>
      </c>
      <c r="S534">
        <f>IF(AND(Player_2[[#This Row],[Opponent Score]]&gt;0,Player_2[[#This Row],[Opponent Score]]&gt;Player_2[[#This Row],[Score]],K:K=TRUE())=TRUE(),1,0)</f>
        <v>1</v>
      </c>
    </row>
    <row r="535" spans="1:19" x14ac:dyDescent="0.25">
      <c r="A535" t="s">
        <v>85</v>
      </c>
      <c r="B535" t="s">
        <v>58</v>
      </c>
      <c r="C535" t="s">
        <v>146</v>
      </c>
      <c r="D535" t="s">
        <v>17</v>
      </c>
      <c r="E535">
        <v>2</v>
      </c>
      <c r="F535">
        <v>50</v>
      </c>
      <c r="G535">
        <v>1022</v>
      </c>
      <c r="H535" t="s">
        <v>11</v>
      </c>
      <c r="I535" t="s">
        <v>11</v>
      </c>
      <c r="J535" t="b">
        <f>IF(COUNTIFS('Player 1 Rounds'!A:A,Player_2[[#This Row],[Tournament]],'Player 1 Rounds'!C:C,Player_2[[#This Row],[Date]])&gt;0,TRUE(),FALSE())</f>
        <v>0</v>
      </c>
      <c r="K535" t="b">
        <f>IF(COUNTIFS('Player 1 Rounds'!A:A,Player_2[[#This Row],[Tournament]],'Player 1 Rounds'!C:C,Player_2[[#This Row],[Date]],'Player 1 Rounds'!D:D,Player_2[[#This Row],[Division]])&gt;0,TRUE(),FALSE())</f>
        <v>0</v>
      </c>
      <c r="L535" t="str">
        <f>RIGHT(Player_2[[#This Row],[Date]],4)</f>
        <v>2008</v>
      </c>
      <c r="M535" t="str">
        <f>LEFT(Player_2[[#This Row],[Date]],FIND("-",Player_2[[#This Row],[Date]],1)-1)</f>
        <v>6</v>
      </c>
      <c r="N535" t="str">
        <f>MID(Player_2[[#This Row],[Date]],FIND("-",Player_2[[#This Row],[Date]],1)+1,3)</f>
        <v>Mar</v>
      </c>
      <c r="O535" s="5">
        <f>DATEVALUE(Player_2[[#This Row],[Month]]&amp;" "&amp;Player_2[[#This Row],[Day]]&amp;", "&amp;Player_2[[#This Row],[Year]])</f>
        <v>39513</v>
      </c>
      <c r="P535">
        <f>COUNTIFS(A:A,Player_2[[#This Row],[Tournament]],E:E,Player_2[[#This Row],[Round]])</f>
        <v>2</v>
      </c>
      <c r="Q535" t="str">
        <f t="shared" si="8"/>
        <v>2008 The Memorial presented by Discraft</v>
      </c>
      <c r="R535">
        <f>SUMIFS('Player 1 Rounds'!F:F,'Player 1 Rounds'!Q:Q,Q535,'Player 1 Rounds'!E:E,E535)</f>
        <v>0</v>
      </c>
      <c r="S535">
        <f>IF(AND(Player_2[[#This Row],[Opponent Score]]&gt;0,Player_2[[#This Row],[Opponent Score]]&gt;Player_2[[#This Row],[Score]],K:K=TRUE())=TRUE(),1,0)</f>
        <v>0</v>
      </c>
    </row>
    <row r="536" spans="1:19" x14ac:dyDescent="0.25">
      <c r="A536" t="s">
        <v>478</v>
      </c>
      <c r="B536" t="s">
        <v>164</v>
      </c>
      <c r="C536" t="s">
        <v>138</v>
      </c>
      <c r="D536" t="s">
        <v>17</v>
      </c>
      <c r="E536">
        <v>2</v>
      </c>
      <c r="F536">
        <v>50</v>
      </c>
      <c r="G536">
        <v>1072</v>
      </c>
      <c r="H536" t="s">
        <v>11</v>
      </c>
      <c r="I536" t="s">
        <v>11</v>
      </c>
      <c r="J536" t="b">
        <f>IF(COUNTIFS('Player 1 Rounds'!A:A,Player_2[[#This Row],[Tournament]],'Player 1 Rounds'!C:C,Player_2[[#This Row],[Date]])&gt;0,TRUE(),FALSE())</f>
        <v>1</v>
      </c>
      <c r="K536" t="b">
        <f>IF(COUNTIFS('Player 1 Rounds'!A:A,Player_2[[#This Row],[Tournament]],'Player 1 Rounds'!C:C,Player_2[[#This Row],[Date]],'Player 1 Rounds'!D:D,Player_2[[#This Row],[Division]])&gt;0,TRUE(),FALSE())</f>
        <v>1</v>
      </c>
      <c r="L536" t="str">
        <f>RIGHT(Player_2[[#This Row],[Date]],4)</f>
        <v>2012</v>
      </c>
      <c r="M536" t="str">
        <f>LEFT(Player_2[[#This Row],[Date]],FIND("-",Player_2[[#This Row],[Date]],1)-1)</f>
        <v>10</v>
      </c>
      <c r="N536" t="str">
        <f>MID(Player_2[[#This Row],[Date]],FIND("-",Player_2[[#This Row],[Date]],1)+1,3)</f>
        <v>Nov</v>
      </c>
      <c r="O536" s="5">
        <f>DATEVALUE(Player_2[[#This Row],[Month]]&amp;" "&amp;Player_2[[#This Row],[Day]]&amp;", "&amp;Player_2[[#This Row],[Year]])</f>
        <v>41223</v>
      </c>
      <c r="P536">
        <f>COUNTIFS(A:A,Player_2[[#This Row],[Tournament]],E:E,Player_2[[#This Row],[Round]])</f>
        <v>1</v>
      </c>
      <c r="Q536" t="str">
        <f t="shared" si="8"/>
        <v>2012 Fly Ink Open</v>
      </c>
      <c r="R536">
        <f>SUMIFS('Player 1 Rounds'!F:F,'Player 1 Rounds'!Q:Q,Q536,'Player 1 Rounds'!E:E,E536)</f>
        <v>50</v>
      </c>
      <c r="S536">
        <f>IF(AND(Player_2[[#This Row],[Opponent Score]]&gt;0,Player_2[[#This Row],[Opponent Score]]&gt;Player_2[[#This Row],[Score]],K:K=TRUE())=TRUE(),1,0)</f>
        <v>0</v>
      </c>
    </row>
    <row r="537" spans="1:19" x14ac:dyDescent="0.25">
      <c r="A537" t="s">
        <v>476</v>
      </c>
      <c r="B537" t="s">
        <v>9</v>
      </c>
      <c r="C537" t="s">
        <v>477</v>
      </c>
      <c r="D537" t="s">
        <v>17</v>
      </c>
      <c r="E537">
        <v>2</v>
      </c>
      <c r="F537">
        <v>48</v>
      </c>
      <c r="G537">
        <v>1031</v>
      </c>
      <c r="H537" t="s">
        <v>11</v>
      </c>
      <c r="I537" t="s">
        <v>11</v>
      </c>
      <c r="J537" t="b">
        <f>IF(COUNTIFS('Player 1 Rounds'!A:A,Player_2[[#This Row],[Tournament]],'Player 1 Rounds'!C:C,Player_2[[#This Row],[Date]])&gt;0,TRUE(),FALSE())</f>
        <v>1</v>
      </c>
      <c r="K537" t="b">
        <f>IF(COUNTIFS('Player 1 Rounds'!A:A,Player_2[[#This Row],[Tournament]],'Player 1 Rounds'!C:C,Player_2[[#This Row],[Date]],'Player 1 Rounds'!D:D,Player_2[[#This Row],[Division]])&gt;0,TRUE(),FALSE())</f>
        <v>1</v>
      </c>
      <c r="L537" t="str">
        <f>RIGHT(Player_2[[#This Row],[Date]],4)</f>
        <v>2012</v>
      </c>
      <c r="M537" t="str">
        <f>LEFT(Player_2[[#This Row],[Date]],FIND("-",Player_2[[#This Row],[Date]],1)-1)</f>
        <v>3</v>
      </c>
      <c r="N537" t="str">
        <f>MID(Player_2[[#This Row],[Date]],FIND("-",Player_2[[#This Row],[Date]],1)+1,3)</f>
        <v>Nov</v>
      </c>
      <c r="O537" s="5">
        <f>DATEVALUE(Player_2[[#This Row],[Month]]&amp;" "&amp;Player_2[[#This Row],[Day]]&amp;", "&amp;Player_2[[#This Row],[Year]])</f>
        <v>41216</v>
      </c>
      <c r="P537">
        <f>COUNTIFS(A:A,Player_2[[#This Row],[Tournament]],E:E,Player_2[[#This Row],[Round]])</f>
        <v>1</v>
      </c>
      <c r="Q537" t="str">
        <f t="shared" si="8"/>
        <v>2012 22nd Veterans Park Open</v>
      </c>
      <c r="R537">
        <f>SUMIFS('Player 1 Rounds'!F:F,'Player 1 Rounds'!Q:Q,Q537,'Player 1 Rounds'!E:E,E537)</f>
        <v>50</v>
      </c>
      <c r="S537">
        <f>IF(AND(Player_2[[#This Row],[Opponent Score]]&gt;0,Player_2[[#This Row],[Opponent Score]]&gt;Player_2[[#This Row],[Score]],K:K=TRUE())=TRUE(),1,0)</f>
        <v>1</v>
      </c>
    </row>
    <row r="538" spans="1:19" x14ac:dyDescent="0.25">
      <c r="A538" t="s">
        <v>78</v>
      </c>
      <c r="B538" t="s">
        <v>58</v>
      </c>
      <c r="C538" t="s">
        <v>137</v>
      </c>
      <c r="D538" t="s">
        <v>17</v>
      </c>
      <c r="E538">
        <v>2</v>
      </c>
      <c r="F538">
        <v>80</v>
      </c>
      <c r="G538">
        <v>1023</v>
      </c>
      <c r="H538" t="s">
        <v>11</v>
      </c>
      <c r="I538" t="s">
        <v>11</v>
      </c>
      <c r="J538" t="b">
        <f>IF(COUNTIFS('Player 1 Rounds'!A:A,Player_2[[#This Row],[Tournament]],'Player 1 Rounds'!C:C,Player_2[[#This Row],[Date]])&gt;0,TRUE(),FALSE())</f>
        <v>0</v>
      </c>
      <c r="K538" t="b">
        <f>IF(COUNTIFS('Player 1 Rounds'!A:A,Player_2[[#This Row],[Tournament]],'Player 1 Rounds'!C:C,Player_2[[#This Row],[Date]],'Player 1 Rounds'!D:D,Player_2[[#This Row],[Division]])&gt;0,TRUE(),FALSE())</f>
        <v>0</v>
      </c>
      <c r="L538" t="str">
        <f>RIGHT(Player_2[[#This Row],[Date]],4)</f>
        <v>2009</v>
      </c>
      <c r="M538" t="str">
        <f>LEFT(Player_2[[#This Row],[Date]],FIND("-",Player_2[[#This Row],[Date]],1)-1)</f>
        <v>15</v>
      </c>
      <c r="N538" t="str">
        <f>MID(Player_2[[#This Row],[Date]],FIND("-",Player_2[[#This Row],[Date]],1)+1,3)</f>
        <v>May</v>
      </c>
      <c r="O538" s="5">
        <f>DATEVALUE(Player_2[[#This Row],[Month]]&amp;" "&amp;Player_2[[#This Row],[Day]]&amp;", "&amp;Player_2[[#This Row],[Year]])</f>
        <v>39948</v>
      </c>
      <c r="P538">
        <f>COUNTIFS(A:A,Player_2[[#This Row],[Tournament]],E:E,Player_2[[#This Row],[Round]])</f>
        <v>2</v>
      </c>
      <c r="Q538" t="str">
        <f t="shared" si="8"/>
        <v>2009 Steady Ed Memorial Masters Cup</v>
      </c>
      <c r="R538">
        <f>SUMIFS('Player 1 Rounds'!F:F,'Player 1 Rounds'!Q:Q,Q538,'Player 1 Rounds'!E:E,E538)</f>
        <v>0</v>
      </c>
      <c r="S538">
        <f>IF(AND(Player_2[[#This Row],[Opponent Score]]&gt;0,Player_2[[#This Row],[Opponent Score]]&gt;Player_2[[#This Row],[Score]],K:K=TRUE())=TRUE(),1,0)</f>
        <v>0</v>
      </c>
    </row>
    <row r="539" spans="1:19" x14ac:dyDescent="0.25">
      <c r="A539" t="s">
        <v>474</v>
      </c>
      <c r="B539" t="s">
        <v>14</v>
      </c>
      <c r="C539" t="s">
        <v>475</v>
      </c>
      <c r="D539" t="s">
        <v>17</v>
      </c>
      <c r="E539">
        <v>2</v>
      </c>
      <c r="F539">
        <v>51</v>
      </c>
      <c r="G539">
        <v>1042</v>
      </c>
      <c r="H539" t="s">
        <v>11</v>
      </c>
      <c r="I539" t="s">
        <v>11</v>
      </c>
      <c r="J539" t="b">
        <f>IF(COUNTIFS('Player 1 Rounds'!A:A,Player_2[[#This Row],[Tournament]],'Player 1 Rounds'!C:C,Player_2[[#This Row],[Date]])&gt;0,TRUE(),FALSE())</f>
        <v>1</v>
      </c>
      <c r="K539" t="b">
        <f>IF(COUNTIFS('Player 1 Rounds'!A:A,Player_2[[#This Row],[Tournament]],'Player 1 Rounds'!C:C,Player_2[[#This Row],[Date]],'Player 1 Rounds'!D:D,Player_2[[#This Row],[Division]])&gt;0,TRUE(),FALSE())</f>
        <v>1</v>
      </c>
      <c r="L539" t="str">
        <f>RIGHT(Player_2[[#This Row],[Date]],4)</f>
        <v>2012</v>
      </c>
      <c r="M539" t="str">
        <f>LEFT(Player_2[[#This Row],[Date]],FIND("-",Player_2[[#This Row],[Date]],1)-1)</f>
        <v>17</v>
      </c>
      <c r="N539" t="str">
        <f>MID(Player_2[[#This Row],[Date]],FIND("-",Player_2[[#This Row],[Date]],1)+1,3)</f>
        <v>Nov</v>
      </c>
      <c r="O539" s="5">
        <f>DATEVALUE(Player_2[[#This Row],[Month]]&amp;" "&amp;Player_2[[#This Row],[Day]]&amp;", "&amp;Player_2[[#This Row],[Year]])</f>
        <v>41230</v>
      </c>
      <c r="P539">
        <f>COUNTIFS(A:A,Player_2[[#This Row],[Tournament]],E:E,Player_2[[#This Row],[Round]])</f>
        <v>1</v>
      </c>
      <c r="Q539" t="str">
        <f t="shared" si="8"/>
        <v>2012 MDGA Open</v>
      </c>
      <c r="R539">
        <f>SUMIFS('Player 1 Rounds'!F:F,'Player 1 Rounds'!Q:Q,Q539,'Player 1 Rounds'!E:E,E539)</f>
        <v>50</v>
      </c>
      <c r="S539">
        <f>IF(AND(Player_2[[#This Row],[Opponent Score]]&gt;0,Player_2[[#This Row],[Opponent Score]]&gt;Player_2[[#This Row],[Score]],K:K=TRUE())=TRUE(),1,0)</f>
        <v>0</v>
      </c>
    </row>
    <row r="540" spans="1:19" x14ac:dyDescent="0.25">
      <c r="A540" t="s">
        <v>366</v>
      </c>
      <c r="B540" t="s">
        <v>58</v>
      </c>
      <c r="C540" t="s">
        <v>367</v>
      </c>
      <c r="D540" t="s">
        <v>17</v>
      </c>
      <c r="E540">
        <v>2</v>
      </c>
      <c r="F540">
        <v>55</v>
      </c>
      <c r="G540">
        <v>1020</v>
      </c>
      <c r="H540" t="s">
        <v>11</v>
      </c>
      <c r="I540" t="s">
        <v>11</v>
      </c>
      <c r="J540" t="b">
        <f>IF(COUNTIFS('Player 1 Rounds'!A:A,Player_2[[#This Row],[Tournament]],'Player 1 Rounds'!C:C,Player_2[[#This Row],[Date]])&gt;0,TRUE(),FALSE())</f>
        <v>0</v>
      </c>
      <c r="K540" t="b">
        <f>IF(COUNTIFS('Player 1 Rounds'!A:A,Player_2[[#This Row],[Tournament]],'Player 1 Rounds'!C:C,Player_2[[#This Row],[Date]],'Player 1 Rounds'!D:D,Player_2[[#This Row],[Division]])&gt;0,TRUE(),FALSE())</f>
        <v>0</v>
      </c>
      <c r="L540" t="str">
        <f>RIGHT(Player_2[[#This Row],[Date]],4)</f>
        <v>2011</v>
      </c>
      <c r="M540" t="str">
        <f>LEFT(Player_2[[#This Row],[Date]],FIND("-",Player_2[[#This Row],[Date]],1)-1)</f>
        <v>2</v>
      </c>
      <c r="N540" t="str">
        <f>MID(Player_2[[#This Row],[Date]],FIND("-",Player_2[[#This Row],[Date]],1)+1,3)</f>
        <v>Apr</v>
      </c>
      <c r="O540" s="5">
        <f>DATEVALUE(Player_2[[#This Row],[Month]]&amp;" "&amp;Player_2[[#This Row],[Day]]&amp;", "&amp;Player_2[[#This Row],[Year]])</f>
        <v>40635</v>
      </c>
      <c r="P540">
        <f>COUNTIFS(A:A,Player_2[[#This Row],[Tournament]],E:E,Player_2[[#This Row],[Round]])</f>
        <v>1</v>
      </c>
      <c r="Q540" t="str">
        <f t="shared" si="8"/>
        <v>2011 Texas State Disc Golf Championships</v>
      </c>
      <c r="R540">
        <f>SUMIFS('Player 1 Rounds'!F:F,'Player 1 Rounds'!Q:Q,Q540,'Player 1 Rounds'!E:E,E540)</f>
        <v>0</v>
      </c>
      <c r="S540">
        <f>IF(AND(Player_2[[#This Row],[Opponent Score]]&gt;0,Player_2[[#This Row],[Opponent Score]]&gt;Player_2[[#This Row],[Score]],K:K=TRUE())=TRUE(),1,0)</f>
        <v>0</v>
      </c>
    </row>
    <row r="541" spans="1:19" x14ac:dyDescent="0.25">
      <c r="A541" t="s">
        <v>345</v>
      </c>
      <c r="B541" t="s">
        <v>9</v>
      </c>
      <c r="C541" t="s">
        <v>346</v>
      </c>
      <c r="D541" t="s">
        <v>17</v>
      </c>
      <c r="E541">
        <v>2</v>
      </c>
      <c r="F541">
        <v>67</v>
      </c>
      <c r="G541">
        <v>1022</v>
      </c>
      <c r="H541" t="s">
        <v>11</v>
      </c>
      <c r="I541" t="s">
        <v>11</v>
      </c>
      <c r="J541" t="b">
        <f>IF(COUNTIFS('Player 1 Rounds'!A:A,Player_2[[#This Row],[Tournament]],'Player 1 Rounds'!C:C,Player_2[[#This Row],[Date]])&gt;0,TRUE(),FALSE())</f>
        <v>0</v>
      </c>
      <c r="K541" t="b">
        <f>IF(COUNTIFS('Player 1 Rounds'!A:A,Player_2[[#This Row],[Tournament]],'Player 1 Rounds'!C:C,Player_2[[#This Row],[Date]],'Player 1 Rounds'!D:D,Player_2[[#This Row],[Division]])&gt;0,TRUE(),FALSE())</f>
        <v>0</v>
      </c>
      <c r="L541" t="str">
        <f>RIGHT(Player_2[[#This Row],[Date]],4)</f>
        <v>2011</v>
      </c>
      <c r="M541" t="str">
        <f>LEFT(Player_2[[#This Row],[Date]],FIND("-",Player_2[[#This Row],[Date]],1)-1)</f>
        <v>18</v>
      </c>
      <c r="N541" t="str">
        <f>MID(Player_2[[#This Row],[Date]],FIND("-",Player_2[[#This Row],[Date]],1)+1,3)</f>
        <v>Mar</v>
      </c>
      <c r="O541" s="5">
        <f>DATEVALUE(Player_2[[#This Row],[Month]]&amp;" "&amp;Player_2[[#This Row],[Day]]&amp;", "&amp;Player_2[[#This Row],[Year]])</f>
        <v>40620</v>
      </c>
      <c r="P541">
        <f>COUNTIFS(A:A,Player_2[[#This Row],[Tournament]],E:E,Player_2[[#This Row],[Round]])</f>
        <v>1</v>
      </c>
      <c r="Q541" t="str">
        <f t="shared" si="8"/>
        <v>2011 St. Patrick' Classic Pro</v>
      </c>
      <c r="R541">
        <f>SUMIFS('Player 1 Rounds'!F:F,'Player 1 Rounds'!Q:Q,Q541,'Player 1 Rounds'!E:E,E541)</f>
        <v>0</v>
      </c>
      <c r="S541">
        <f>IF(AND(Player_2[[#This Row],[Opponent Score]]&gt;0,Player_2[[#This Row],[Opponent Score]]&gt;Player_2[[#This Row],[Score]],K:K=TRUE())=TRUE(),1,0)</f>
        <v>0</v>
      </c>
    </row>
    <row r="542" spans="1:19" x14ac:dyDescent="0.25">
      <c r="A542" t="s">
        <v>681</v>
      </c>
      <c r="B542" t="s">
        <v>14</v>
      </c>
      <c r="C542" t="s">
        <v>682</v>
      </c>
      <c r="D542" t="s">
        <v>17</v>
      </c>
      <c r="E542">
        <v>2</v>
      </c>
      <c r="F542">
        <v>52</v>
      </c>
      <c r="G542">
        <v>1017</v>
      </c>
      <c r="H542" t="s">
        <v>11</v>
      </c>
      <c r="I542" t="s">
        <v>11</v>
      </c>
      <c r="J542" t="b">
        <f>IF(COUNTIFS('Player 1 Rounds'!A:A,Player_2[[#This Row],[Tournament]],'Player 1 Rounds'!C:C,Player_2[[#This Row],[Date]])&gt;0,TRUE(),FALSE())</f>
        <v>0</v>
      </c>
      <c r="K542" t="b">
        <f>IF(COUNTIFS('Player 1 Rounds'!A:A,Player_2[[#This Row],[Tournament]],'Player 1 Rounds'!C:C,Player_2[[#This Row],[Date]],'Player 1 Rounds'!D:D,Player_2[[#This Row],[Division]])&gt;0,TRUE(),FALSE())</f>
        <v>0</v>
      </c>
      <c r="L542" t="str">
        <f>RIGHT(Player_2[[#This Row],[Date]],4)</f>
        <v>2007</v>
      </c>
      <c r="M542" t="str">
        <f>LEFT(Player_2[[#This Row],[Date]],FIND("-",Player_2[[#This Row],[Date]],1)-1)</f>
        <v>20</v>
      </c>
      <c r="N542" t="str">
        <f>MID(Player_2[[#This Row],[Date]],FIND("-",Player_2[[#This Row],[Date]],1)+1,3)</f>
        <v>Oct</v>
      </c>
      <c r="O542" s="5">
        <f>DATEVALUE(Player_2[[#This Row],[Month]]&amp;" "&amp;Player_2[[#This Row],[Day]]&amp;", "&amp;Player_2[[#This Row],[Year]])</f>
        <v>39375</v>
      </c>
      <c r="P542">
        <f>COUNTIFS(A:A,Player_2[[#This Row],[Tournament]],E:E,Player_2[[#This Row],[Round]])</f>
        <v>1</v>
      </c>
      <c r="Q542" t="str">
        <f t="shared" si="8"/>
        <v>2007 Coyote Classic</v>
      </c>
      <c r="R542">
        <f>SUMIFS('Player 1 Rounds'!F:F,'Player 1 Rounds'!Q:Q,Q542,'Player 1 Rounds'!E:E,E542)</f>
        <v>0</v>
      </c>
      <c r="S542">
        <f>IF(AND(Player_2[[#This Row],[Opponent Score]]&gt;0,Player_2[[#This Row],[Opponent Score]]&gt;Player_2[[#This Row],[Score]],K:K=TRUE())=TRUE(),1,0)</f>
        <v>0</v>
      </c>
    </row>
    <row r="543" spans="1:19" x14ac:dyDescent="0.25">
      <c r="A543" t="s">
        <v>675</v>
      </c>
      <c r="B543" t="s">
        <v>14</v>
      </c>
      <c r="C543" t="s">
        <v>676</v>
      </c>
      <c r="D543" t="s">
        <v>17</v>
      </c>
      <c r="E543">
        <v>2</v>
      </c>
      <c r="F543">
        <v>66</v>
      </c>
      <c r="G543">
        <v>998</v>
      </c>
      <c r="H543" t="s">
        <v>11</v>
      </c>
      <c r="I543" t="s">
        <v>11</v>
      </c>
      <c r="J543" t="b">
        <f>IF(COUNTIFS('Player 1 Rounds'!A:A,Player_2[[#This Row],[Tournament]],'Player 1 Rounds'!C:C,Player_2[[#This Row],[Date]])&gt;0,TRUE(),FALSE())</f>
        <v>0</v>
      </c>
      <c r="K543" t="b">
        <f>IF(COUNTIFS('Player 1 Rounds'!A:A,Player_2[[#This Row],[Tournament]],'Player 1 Rounds'!C:C,Player_2[[#This Row],[Date]],'Player 1 Rounds'!D:D,Player_2[[#This Row],[Division]])&gt;0,TRUE(),FALSE())</f>
        <v>0</v>
      </c>
      <c r="L543" t="str">
        <f>RIGHT(Player_2[[#This Row],[Date]],4)</f>
        <v>2007</v>
      </c>
      <c r="M543" t="str">
        <f>LEFT(Player_2[[#This Row],[Date]],FIND("-",Player_2[[#This Row],[Date]],1)-1)</f>
        <v>27</v>
      </c>
      <c r="N543" t="str">
        <f>MID(Player_2[[#This Row],[Date]],FIND("-",Player_2[[#This Row],[Date]],1)+1,3)</f>
        <v>Oct</v>
      </c>
      <c r="O543" s="5">
        <f>DATEVALUE(Player_2[[#This Row],[Month]]&amp;" "&amp;Player_2[[#This Row],[Day]]&amp;", "&amp;Player_2[[#This Row],[Year]])</f>
        <v>39382</v>
      </c>
      <c r="P543">
        <f>COUNTIFS(A:A,Player_2[[#This Row],[Tournament]],E:E,Player_2[[#This Row],[Round]])</f>
        <v>1</v>
      </c>
      <c r="Q543" t="str">
        <f t="shared" si="8"/>
        <v>2007 Las Vegas Halloween Classic - Pro</v>
      </c>
      <c r="R543">
        <f>SUMIFS('Player 1 Rounds'!F:F,'Player 1 Rounds'!Q:Q,Q543,'Player 1 Rounds'!E:E,E543)</f>
        <v>0</v>
      </c>
      <c r="S543">
        <f>IF(AND(Player_2[[#This Row],[Opponent Score]]&gt;0,Player_2[[#This Row],[Opponent Score]]&gt;Player_2[[#This Row],[Score]],K:K=TRUE())=TRUE(),1,0)</f>
        <v>0</v>
      </c>
    </row>
    <row r="544" spans="1:19" x14ac:dyDescent="0.25">
      <c r="A544" t="s">
        <v>538</v>
      </c>
      <c r="B544" t="s">
        <v>12</v>
      </c>
      <c r="C544" t="s">
        <v>539</v>
      </c>
      <c r="D544" t="s">
        <v>17</v>
      </c>
      <c r="E544">
        <v>2</v>
      </c>
      <c r="F544">
        <v>50</v>
      </c>
      <c r="G544">
        <v>987</v>
      </c>
      <c r="H544" t="s">
        <v>11</v>
      </c>
      <c r="I544" t="s">
        <v>11</v>
      </c>
      <c r="J544" t="b">
        <f>IF(COUNTIFS('Player 1 Rounds'!A:A,Player_2[[#This Row],[Tournament]],'Player 1 Rounds'!C:C,Player_2[[#This Row],[Date]])&gt;0,TRUE(),FALSE())</f>
        <v>0</v>
      </c>
      <c r="K544" t="b">
        <f>IF(COUNTIFS('Player 1 Rounds'!A:A,Player_2[[#This Row],[Tournament]],'Player 1 Rounds'!C:C,Player_2[[#This Row],[Date]],'Player 1 Rounds'!D:D,Player_2[[#This Row],[Division]])&gt;0,TRUE(),FALSE())</f>
        <v>0</v>
      </c>
      <c r="L544" t="str">
        <f>RIGHT(Player_2[[#This Row],[Date]],4)</f>
        <v>2013</v>
      </c>
      <c r="M544" t="str">
        <f>LEFT(Player_2[[#This Row],[Date]],FIND("-",Player_2[[#This Row],[Date]],1)-1)</f>
        <v>9</v>
      </c>
      <c r="N544" t="str">
        <f>MID(Player_2[[#This Row],[Date]],FIND("-",Player_2[[#This Row],[Date]],1)+1,3)</f>
        <v>Mar</v>
      </c>
      <c r="O544" s="5">
        <f>DATEVALUE(Player_2[[#This Row],[Month]]&amp;" "&amp;Player_2[[#This Row],[Day]]&amp;", "&amp;Player_2[[#This Row],[Year]])</f>
        <v>41342</v>
      </c>
      <c r="P544">
        <f>COUNTIFS(A:A,Player_2[[#This Row],[Tournament]],E:E,Player_2[[#This Row],[Round]])</f>
        <v>1</v>
      </c>
      <c r="Q544" t="str">
        <f t="shared" si="8"/>
        <v>2013 One Nite Stand</v>
      </c>
      <c r="R544">
        <f>SUMIFS('Player 1 Rounds'!F:F,'Player 1 Rounds'!Q:Q,Q544,'Player 1 Rounds'!E:E,E544)</f>
        <v>0</v>
      </c>
      <c r="S544">
        <f>IF(AND(Player_2[[#This Row],[Opponent Score]]&gt;0,Player_2[[#This Row],[Opponent Score]]&gt;Player_2[[#This Row],[Score]],K:K=TRUE())=TRUE(),1,0)</f>
        <v>0</v>
      </c>
    </row>
    <row r="545" spans="1:19" x14ac:dyDescent="0.25">
      <c r="A545" t="s">
        <v>537</v>
      </c>
      <c r="B545" t="s">
        <v>14</v>
      </c>
      <c r="C545" t="s">
        <v>77</v>
      </c>
      <c r="D545" t="s">
        <v>17</v>
      </c>
      <c r="E545">
        <v>2</v>
      </c>
      <c r="F545">
        <v>48</v>
      </c>
      <c r="G545">
        <v>1037</v>
      </c>
      <c r="H545" t="s">
        <v>11</v>
      </c>
      <c r="I545" t="s">
        <v>11</v>
      </c>
      <c r="J545" t="b">
        <f>IF(COUNTIFS('Player 1 Rounds'!A:A,Player_2[[#This Row],[Tournament]],'Player 1 Rounds'!C:C,Player_2[[#This Row],[Date]])&gt;0,TRUE(),FALSE())</f>
        <v>0</v>
      </c>
      <c r="K545" t="b">
        <f>IF(COUNTIFS('Player 1 Rounds'!A:A,Player_2[[#This Row],[Tournament]],'Player 1 Rounds'!C:C,Player_2[[#This Row],[Date]],'Player 1 Rounds'!D:D,Player_2[[#This Row],[Division]])&gt;0,TRUE(),FALSE())</f>
        <v>0</v>
      </c>
      <c r="L545" t="str">
        <f>RIGHT(Player_2[[#This Row],[Date]],4)</f>
        <v>2013</v>
      </c>
      <c r="M545" t="str">
        <f>LEFT(Player_2[[#This Row],[Date]],FIND("-",Player_2[[#This Row],[Date]],1)-1)</f>
        <v>23</v>
      </c>
      <c r="N545" t="str">
        <f>MID(Player_2[[#This Row],[Date]],FIND("-",Player_2[[#This Row],[Date]],1)+1,3)</f>
        <v>Mar</v>
      </c>
      <c r="O545" s="5">
        <f>DATEVALUE(Player_2[[#This Row],[Month]]&amp;" "&amp;Player_2[[#This Row],[Day]]&amp;", "&amp;Player_2[[#This Row],[Year]])</f>
        <v>41356</v>
      </c>
      <c r="P545">
        <f>COUNTIFS(A:A,Player_2[[#This Row],[Tournament]],E:E,Player_2[[#This Row],[Round]])</f>
        <v>1</v>
      </c>
      <c r="Q545" t="str">
        <f t="shared" si="8"/>
        <v>West Coast Disc Golf Presents the 2013 VO Qualifier at La Mirada - Pro</v>
      </c>
      <c r="R545">
        <f>SUMIFS('Player 1 Rounds'!F:F,'Player 1 Rounds'!Q:Q,Q545,'Player 1 Rounds'!E:E,E545)</f>
        <v>0</v>
      </c>
      <c r="S545">
        <f>IF(AND(Player_2[[#This Row],[Opponent Score]]&gt;0,Player_2[[#This Row],[Opponent Score]]&gt;Player_2[[#This Row],[Score]],K:K=TRUE())=TRUE(),1,0)</f>
        <v>0</v>
      </c>
    </row>
    <row r="546" spans="1:19" x14ac:dyDescent="0.25">
      <c r="A546" t="s">
        <v>454</v>
      </c>
      <c r="B546" t="s">
        <v>58</v>
      </c>
      <c r="C546" t="s">
        <v>540</v>
      </c>
      <c r="D546" t="s">
        <v>17</v>
      </c>
      <c r="E546">
        <v>2</v>
      </c>
      <c r="F546">
        <v>66</v>
      </c>
      <c r="G546">
        <v>1046</v>
      </c>
      <c r="H546" t="s">
        <v>11</v>
      </c>
      <c r="I546" t="s">
        <v>11</v>
      </c>
      <c r="J546" t="b">
        <f>IF(COUNTIFS('Player 1 Rounds'!A:A,Player_2[[#This Row],[Tournament]],'Player 1 Rounds'!C:C,Player_2[[#This Row],[Date]])&gt;0,TRUE(),FALSE())</f>
        <v>1</v>
      </c>
      <c r="K546" t="b">
        <f>IF(COUNTIFS('Player 1 Rounds'!A:A,Player_2[[#This Row],[Tournament]],'Player 1 Rounds'!C:C,Player_2[[#This Row],[Date]],'Player 1 Rounds'!D:D,Player_2[[#This Row],[Division]])&gt;0,TRUE(),FALSE())</f>
        <v>1</v>
      </c>
      <c r="L546" t="str">
        <f>RIGHT(Player_2[[#This Row],[Date]],4)</f>
        <v>2013</v>
      </c>
      <c r="M546" t="str">
        <f>LEFT(Player_2[[#This Row],[Date]],FIND("-",Player_2[[#This Row],[Date]],1)-1)</f>
        <v>15</v>
      </c>
      <c r="N546" t="str">
        <f>MID(Player_2[[#This Row],[Date]],FIND("-",Player_2[[#This Row],[Date]],1)+1,3)</f>
        <v>Mar</v>
      </c>
      <c r="O546" s="5">
        <f>DATEVALUE(Player_2[[#This Row],[Month]]&amp;" "&amp;Player_2[[#This Row],[Day]]&amp;", "&amp;Player_2[[#This Row],[Year]])</f>
        <v>41348</v>
      </c>
      <c r="P546">
        <f>COUNTIFS(A:A,Player_2[[#This Row],[Tournament]],E:E,Player_2[[#This Row],[Round]])</f>
        <v>2</v>
      </c>
      <c r="Q546" t="str">
        <f t="shared" si="8"/>
        <v>2013 Texas States Championships</v>
      </c>
      <c r="R546">
        <f>SUMIFS('Player 1 Rounds'!F:F,'Player 1 Rounds'!Q:Q,Q546,'Player 1 Rounds'!E:E,E546)</f>
        <v>59</v>
      </c>
      <c r="S546">
        <f>IF(AND(Player_2[[#This Row],[Opponent Score]]&gt;0,Player_2[[#This Row],[Opponent Score]]&gt;Player_2[[#This Row],[Score]],K:K=TRUE())=TRUE(),1,0)</f>
        <v>0</v>
      </c>
    </row>
    <row r="547" spans="1:19" x14ac:dyDescent="0.25">
      <c r="A547" t="s">
        <v>353</v>
      </c>
      <c r="B547" t="s">
        <v>9</v>
      </c>
      <c r="C547" t="s">
        <v>354</v>
      </c>
      <c r="D547" t="s">
        <v>17</v>
      </c>
      <c r="E547">
        <v>2</v>
      </c>
      <c r="F547">
        <v>58</v>
      </c>
      <c r="G547">
        <v>1034</v>
      </c>
      <c r="H547" t="s">
        <v>11</v>
      </c>
      <c r="I547" t="s">
        <v>11</v>
      </c>
      <c r="J547" t="b">
        <f>IF(COUNTIFS('Player 1 Rounds'!A:A,Player_2[[#This Row],[Tournament]],'Player 1 Rounds'!C:C,Player_2[[#This Row],[Date]])&gt;0,TRUE(),FALSE())</f>
        <v>1</v>
      </c>
      <c r="K547" t="b">
        <f>IF(COUNTIFS('Player 1 Rounds'!A:A,Player_2[[#This Row],[Tournament]],'Player 1 Rounds'!C:C,Player_2[[#This Row],[Date]],'Player 1 Rounds'!D:D,Player_2[[#This Row],[Division]])&gt;0,TRUE(),FALSE())</f>
        <v>1</v>
      </c>
      <c r="L547" t="str">
        <f>RIGHT(Player_2[[#This Row],[Date]],4)</f>
        <v>2011</v>
      </c>
      <c r="M547" t="str">
        <f>LEFT(Player_2[[#This Row],[Date]],FIND("-",Player_2[[#This Row],[Date]],1)-1)</f>
        <v>25</v>
      </c>
      <c r="N547" t="str">
        <f>MID(Player_2[[#This Row],[Date]],FIND("-",Player_2[[#This Row],[Date]],1)+1,3)</f>
        <v>Feb</v>
      </c>
      <c r="O547" s="5">
        <f>DATEVALUE(Player_2[[#This Row],[Month]]&amp;" "&amp;Player_2[[#This Row],[Day]]&amp;", "&amp;Player_2[[#This Row],[Year]])</f>
        <v>40599</v>
      </c>
      <c r="P547">
        <f>COUNTIFS(A:A,Player_2[[#This Row],[Tournament]],E:E,Player_2[[#This Row],[Round]])</f>
        <v>1</v>
      </c>
      <c r="Q547" t="str">
        <f t="shared" si="8"/>
        <v>2011 Gentlemen's Club Challenge Presented by DiscGolfValues.com Pro Weekend</v>
      </c>
      <c r="R547">
        <f>SUMIFS('Player 1 Rounds'!F:F,'Player 1 Rounds'!Q:Q,Q547,'Player 1 Rounds'!E:E,E547)</f>
        <v>64</v>
      </c>
      <c r="S547">
        <f>IF(AND(Player_2[[#This Row],[Opponent Score]]&gt;0,Player_2[[#This Row],[Opponent Score]]&gt;Player_2[[#This Row],[Score]],K:K=TRUE())=TRUE(),1,0)</f>
        <v>1</v>
      </c>
    </row>
    <row r="548" spans="1:19" x14ac:dyDescent="0.25">
      <c r="A548" t="s">
        <v>223</v>
      </c>
      <c r="B548" t="s">
        <v>14</v>
      </c>
      <c r="C548" t="s">
        <v>757</v>
      </c>
      <c r="D548" t="s">
        <v>17</v>
      </c>
      <c r="E548">
        <v>2</v>
      </c>
      <c r="F548">
        <v>43</v>
      </c>
      <c r="G548">
        <v>1072</v>
      </c>
      <c r="H548" t="s">
        <v>11</v>
      </c>
      <c r="I548" t="s">
        <v>11</v>
      </c>
      <c r="J548" t="b">
        <f>IF(COUNTIFS('Player 1 Rounds'!A:A,Player_2[[#This Row],[Tournament]],'Player 1 Rounds'!C:C,Player_2[[#This Row],[Date]])&gt;0,TRUE(),FALSE())</f>
        <v>0</v>
      </c>
      <c r="K548" t="b">
        <f>IF(COUNTIFS('Player 1 Rounds'!A:A,Player_2[[#This Row],[Tournament]],'Player 1 Rounds'!C:C,Player_2[[#This Row],[Date]],'Player 1 Rounds'!D:D,Player_2[[#This Row],[Division]])&gt;0,TRUE(),FALSE())</f>
        <v>0</v>
      </c>
      <c r="L548" t="str">
        <f>RIGHT(Player_2[[#This Row],[Date]],4)</f>
        <v>2009</v>
      </c>
      <c r="M548" t="str">
        <f>LEFT(Player_2[[#This Row],[Date]],FIND("-",Player_2[[#This Row],[Date]],1)-1)</f>
        <v>30</v>
      </c>
      <c r="N548" t="str">
        <f>MID(Player_2[[#This Row],[Date]],FIND("-",Player_2[[#This Row],[Date]],1)+1,3)</f>
        <v>May</v>
      </c>
      <c r="O548" s="5">
        <f>DATEVALUE(Player_2[[#This Row],[Month]]&amp;" "&amp;Player_2[[#This Row],[Day]]&amp;", "&amp;Player_2[[#This Row],[Year]])</f>
        <v>39963</v>
      </c>
      <c r="P548">
        <f>COUNTIFS(A:A,Player_2[[#This Row],[Tournament]],E:E,Player_2[[#This Row],[Round]])</f>
        <v>3</v>
      </c>
      <c r="Q548" t="str">
        <f t="shared" si="8"/>
        <v>2009 Summertime Open</v>
      </c>
      <c r="R548">
        <f>SUMIFS('Player 1 Rounds'!F:F,'Player 1 Rounds'!Q:Q,Q548,'Player 1 Rounds'!E:E,E548)</f>
        <v>0</v>
      </c>
      <c r="S548">
        <f>IF(AND(Player_2[[#This Row],[Opponent Score]]&gt;0,Player_2[[#This Row],[Opponent Score]]&gt;Player_2[[#This Row],[Score]],K:K=TRUE())=TRUE(),1,0)</f>
        <v>0</v>
      </c>
    </row>
    <row r="549" spans="1:19" x14ac:dyDescent="0.25">
      <c r="A549" t="s">
        <v>520</v>
      </c>
      <c r="B549" t="s">
        <v>9</v>
      </c>
      <c r="C549" t="s">
        <v>521</v>
      </c>
      <c r="D549" t="s">
        <v>17</v>
      </c>
      <c r="E549">
        <v>2</v>
      </c>
      <c r="F549">
        <v>55</v>
      </c>
      <c r="G549">
        <v>1050</v>
      </c>
      <c r="H549" t="s">
        <v>11</v>
      </c>
      <c r="I549" t="s">
        <v>11</v>
      </c>
      <c r="J549" t="b">
        <f>IF(COUNTIFS('Player 1 Rounds'!A:A,Player_2[[#This Row],[Tournament]],'Player 1 Rounds'!C:C,Player_2[[#This Row],[Date]])&gt;0,TRUE(),FALSE())</f>
        <v>1</v>
      </c>
      <c r="K549" t="b">
        <f>IF(COUNTIFS('Player 1 Rounds'!A:A,Player_2[[#This Row],[Tournament]],'Player 1 Rounds'!C:C,Player_2[[#This Row],[Date]],'Player 1 Rounds'!D:D,Player_2[[#This Row],[Division]])&gt;0,TRUE(),FALSE())</f>
        <v>1</v>
      </c>
      <c r="L549" t="str">
        <f>RIGHT(Player_2[[#This Row],[Date]],4)</f>
        <v>2013</v>
      </c>
      <c r="M549" t="str">
        <f>LEFT(Player_2[[#This Row],[Date]],FIND("-",Player_2[[#This Row],[Date]],1)-1)</f>
        <v>22</v>
      </c>
      <c r="N549" t="str">
        <f>MID(Player_2[[#This Row],[Date]],FIND("-",Player_2[[#This Row],[Date]],1)+1,3)</f>
        <v>Feb</v>
      </c>
      <c r="O549" s="5">
        <f>DATEVALUE(Player_2[[#This Row],[Month]]&amp;" "&amp;Player_2[[#This Row],[Day]]&amp;", "&amp;Player_2[[#This Row],[Year]])</f>
        <v>41327</v>
      </c>
      <c r="P549">
        <f>COUNTIFS(A:A,Player_2[[#This Row],[Tournament]],E:E,Player_2[[#This Row],[Round]])</f>
        <v>1</v>
      </c>
      <c r="Q549" t="str">
        <f t="shared" si="8"/>
        <v>2013 Gentlemen's Club Challenge Presented by DiscGolfValues.com - Pro Weekend</v>
      </c>
      <c r="R549">
        <f>SUMIFS('Player 1 Rounds'!F:F,'Player 1 Rounds'!Q:Q,Q549,'Player 1 Rounds'!E:E,E549)</f>
        <v>55</v>
      </c>
      <c r="S549">
        <f>IF(AND(Player_2[[#This Row],[Opponent Score]]&gt;0,Player_2[[#This Row],[Opponent Score]]&gt;Player_2[[#This Row],[Score]],K:K=TRUE())=TRUE(),1,0)</f>
        <v>0</v>
      </c>
    </row>
    <row r="550" spans="1:19" x14ac:dyDescent="0.25">
      <c r="A550" t="s">
        <v>531</v>
      </c>
      <c r="B550" t="s">
        <v>14</v>
      </c>
      <c r="C550" t="s">
        <v>532</v>
      </c>
      <c r="D550" t="s">
        <v>17</v>
      </c>
      <c r="E550">
        <v>2</v>
      </c>
      <c r="F550">
        <v>54</v>
      </c>
      <c r="G550">
        <v>1040</v>
      </c>
      <c r="H550" t="s">
        <v>11</v>
      </c>
      <c r="I550" t="s">
        <v>11</v>
      </c>
      <c r="J550" t="b">
        <f>IF(COUNTIFS('Player 1 Rounds'!A:A,Player_2[[#This Row],[Tournament]],'Player 1 Rounds'!C:C,Player_2[[#This Row],[Date]])&gt;0,TRUE(),FALSE())</f>
        <v>0</v>
      </c>
      <c r="K550" t="b">
        <f>IF(COUNTIFS('Player 1 Rounds'!A:A,Player_2[[#This Row],[Tournament]],'Player 1 Rounds'!C:C,Player_2[[#This Row],[Date]],'Player 1 Rounds'!D:D,Player_2[[#This Row],[Division]])&gt;0,TRUE(),FALSE())</f>
        <v>0</v>
      </c>
      <c r="L550" t="str">
        <f>RIGHT(Player_2[[#This Row],[Date]],4)</f>
        <v>2013</v>
      </c>
      <c r="M550" t="str">
        <f>LEFT(Player_2[[#This Row],[Date]],FIND("-",Player_2[[#This Row],[Date]],1)-1)</f>
        <v>16</v>
      </c>
      <c r="N550" t="str">
        <f>MID(Player_2[[#This Row],[Date]],FIND("-",Player_2[[#This Row],[Date]],1)+1,3)</f>
        <v>Feb</v>
      </c>
      <c r="O550" s="5">
        <f>DATEVALUE(Player_2[[#This Row],[Month]]&amp;" "&amp;Player_2[[#This Row],[Day]]&amp;", "&amp;Player_2[[#This Row],[Year]])</f>
        <v>41321</v>
      </c>
      <c r="P550">
        <f>COUNTIFS(A:A,Player_2[[#This Row],[Tournament]],E:E,Player_2[[#This Row],[Round]])</f>
        <v>1</v>
      </c>
      <c r="Q550" t="str">
        <f t="shared" si="8"/>
        <v>2013 35th Annual Wintertime Open - Pro</v>
      </c>
      <c r="R550">
        <f>SUMIFS('Player 1 Rounds'!F:F,'Player 1 Rounds'!Q:Q,Q550,'Player 1 Rounds'!E:E,E550)</f>
        <v>0</v>
      </c>
      <c r="S550">
        <f>IF(AND(Player_2[[#This Row],[Opponent Score]]&gt;0,Player_2[[#This Row],[Opponent Score]]&gt;Player_2[[#This Row],[Score]],K:K=TRUE())=TRUE(),1,0)</f>
        <v>0</v>
      </c>
    </row>
    <row r="551" spans="1:19" x14ac:dyDescent="0.25">
      <c r="A551" t="s">
        <v>208</v>
      </c>
      <c r="B551" t="s">
        <v>12</v>
      </c>
      <c r="C551" t="s">
        <v>567</v>
      </c>
      <c r="D551" t="s">
        <v>17</v>
      </c>
      <c r="E551">
        <v>2</v>
      </c>
      <c r="F551">
        <v>52</v>
      </c>
      <c r="G551">
        <v>1020</v>
      </c>
      <c r="H551" t="s">
        <v>11</v>
      </c>
      <c r="I551" t="s">
        <v>11</v>
      </c>
      <c r="J551" t="b">
        <f>IF(COUNTIFS('Player 1 Rounds'!A:A,Player_2[[#This Row],[Tournament]],'Player 1 Rounds'!C:C,Player_2[[#This Row],[Date]])&gt;0,TRUE(),FALSE())</f>
        <v>0</v>
      </c>
      <c r="K551" t="b">
        <f>IF(COUNTIFS('Player 1 Rounds'!A:A,Player_2[[#This Row],[Tournament]],'Player 1 Rounds'!C:C,Player_2[[#This Row],[Date]],'Player 1 Rounds'!D:D,Player_2[[#This Row],[Division]])&gt;0,TRUE(),FALSE())</f>
        <v>0</v>
      </c>
      <c r="L551" t="str">
        <f>RIGHT(Player_2[[#This Row],[Date]],4)</f>
        <v>2008</v>
      </c>
      <c r="M551" t="str">
        <f>LEFT(Player_2[[#This Row],[Date]],FIND("-",Player_2[[#This Row],[Date]],1)-1)</f>
        <v>26</v>
      </c>
      <c r="N551" t="str">
        <f>MID(Player_2[[#This Row],[Date]],FIND("-",Player_2[[#This Row],[Date]],1)+1,3)</f>
        <v>Jan</v>
      </c>
      <c r="O551" s="5">
        <f>DATEVALUE(Player_2[[#This Row],[Month]]&amp;" "&amp;Player_2[[#This Row],[Day]]&amp;", "&amp;Player_2[[#This Row],[Year]])</f>
        <v>39473</v>
      </c>
      <c r="P551">
        <f>COUNTIFS(A:A,Player_2[[#This Row],[Tournament]],E:E,Player_2[[#This Row],[Round]])</f>
        <v>4</v>
      </c>
      <c r="Q551" t="str">
        <f t="shared" si="8"/>
        <v>2008 Ice Bowl in Paradise</v>
      </c>
      <c r="R551">
        <f>SUMIFS('Player 1 Rounds'!F:F,'Player 1 Rounds'!Q:Q,Q551,'Player 1 Rounds'!E:E,E551)</f>
        <v>0</v>
      </c>
      <c r="S551">
        <f>IF(AND(Player_2[[#This Row],[Opponent Score]]&gt;0,Player_2[[#This Row],[Opponent Score]]&gt;Player_2[[#This Row],[Score]],K:K=TRUE())=TRUE(),1,0)</f>
        <v>0</v>
      </c>
    </row>
    <row r="552" spans="1:19" x14ac:dyDescent="0.25">
      <c r="A552" t="s">
        <v>72</v>
      </c>
      <c r="B552" t="s">
        <v>58</v>
      </c>
      <c r="C552" t="s">
        <v>73</v>
      </c>
      <c r="D552" t="s">
        <v>17</v>
      </c>
      <c r="E552">
        <v>2</v>
      </c>
      <c r="F552">
        <v>48</v>
      </c>
      <c r="G552">
        <v>1047</v>
      </c>
      <c r="H552" t="s">
        <v>11</v>
      </c>
      <c r="I552" t="s">
        <v>11</v>
      </c>
      <c r="J552" t="b">
        <f>IF(COUNTIFS('Player 1 Rounds'!A:A,Player_2[[#This Row],[Tournament]],'Player 1 Rounds'!C:C,Player_2[[#This Row],[Date]])&gt;0,TRUE(),FALSE())</f>
        <v>1</v>
      </c>
      <c r="K552" t="b">
        <f>IF(COUNTIFS('Player 1 Rounds'!A:A,Player_2[[#This Row],[Tournament]],'Player 1 Rounds'!C:C,Player_2[[#This Row],[Date]],'Player 1 Rounds'!D:D,Player_2[[#This Row],[Division]])&gt;0,TRUE(),FALSE())</f>
        <v>1</v>
      </c>
      <c r="L552" t="str">
        <f>RIGHT(Player_2[[#This Row],[Date]],4)</f>
        <v>2013</v>
      </c>
      <c r="M552" t="str">
        <f>LEFT(Player_2[[#This Row],[Date]],FIND("-",Player_2[[#This Row],[Date]],1)-1)</f>
        <v>27</v>
      </c>
      <c r="N552" t="str">
        <f>MID(Player_2[[#This Row],[Date]],FIND("-",Player_2[[#This Row],[Date]],1)+1,3)</f>
        <v>Feb</v>
      </c>
      <c r="O552" s="5">
        <f>DATEVALUE(Player_2[[#This Row],[Month]]&amp;" "&amp;Player_2[[#This Row],[Day]]&amp;", "&amp;Player_2[[#This Row],[Year]])</f>
        <v>41332</v>
      </c>
      <c r="P552">
        <f>COUNTIFS(A:A,Player_2[[#This Row],[Tournament]],E:E,Player_2[[#This Row],[Round]])</f>
        <v>1</v>
      </c>
      <c r="Q552" t="str">
        <f t="shared" si="8"/>
        <v>2013 The 25th Annual Memorial Championship presented by Discraft</v>
      </c>
      <c r="R552">
        <f>SUMIFS('Player 1 Rounds'!F:F,'Player 1 Rounds'!Q:Q,Q552,'Player 1 Rounds'!E:E,E552)</f>
        <v>43</v>
      </c>
      <c r="S552">
        <f>IF(AND(Player_2[[#This Row],[Opponent Score]]&gt;0,Player_2[[#This Row],[Opponent Score]]&gt;Player_2[[#This Row],[Score]],K:K=TRUE())=TRUE(),1,0)</f>
        <v>0</v>
      </c>
    </row>
    <row r="553" spans="1:19" x14ac:dyDescent="0.25">
      <c r="A553" t="s">
        <v>105</v>
      </c>
      <c r="B553" t="s">
        <v>13</v>
      </c>
      <c r="C553" t="s">
        <v>133</v>
      </c>
      <c r="D553" t="s">
        <v>17</v>
      </c>
      <c r="E553">
        <v>2</v>
      </c>
      <c r="F553">
        <v>66</v>
      </c>
      <c r="G553">
        <v>992</v>
      </c>
      <c r="H553" t="s">
        <v>11</v>
      </c>
      <c r="I553" t="s">
        <v>11</v>
      </c>
      <c r="J553" t="b">
        <f>IF(COUNTIFS('Player 1 Rounds'!A:A,Player_2[[#This Row],[Tournament]],'Player 1 Rounds'!C:C,Player_2[[#This Row],[Date]])&gt;0,TRUE(),FALSE())</f>
        <v>0</v>
      </c>
      <c r="K553" t="b">
        <f>IF(COUNTIFS('Player 1 Rounds'!A:A,Player_2[[#This Row],[Tournament]],'Player 1 Rounds'!C:C,Player_2[[#This Row],[Date]],'Player 1 Rounds'!D:D,Player_2[[#This Row],[Division]])&gt;0,TRUE(),FALSE())</f>
        <v>0</v>
      </c>
      <c r="L553" t="str">
        <f>RIGHT(Player_2[[#This Row],[Date]],4)</f>
        <v>2007</v>
      </c>
      <c r="M553" t="str">
        <f>LEFT(Player_2[[#This Row],[Date]],FIND("-",Player_2[[#This Row],[Date]],1)-1)</f>
        <v>16</v>
      </c>
      <c r="N553" t="str">
        <f>MID(Player_2[[#This Row],[Date]],FIND("-",Player_2[[#This Row],[Date]],1)+1,3)</f>
        <v>Nov</v>
      </c>
      <c r="O553" s="5">
        <f>DATEVALUE(Player_2[[#This Row],[Month]]&amp;" "&amp;Player_2[[#This Row],[Day]]&amp;", "&amp;Player_2[[#This Row],[Year]])</f>
        <v>39402</v>
      </c>
      <c r="P553">
        <f>COUNTIFS(A:A,Player_2[[#This Row],[Tournament]],E:E,Player_2[[#This Row],[Round]])</f>
        <v>2</v>
      </c>
      <c r="Q553" t="str">
        <f t="shared" si="8"/>
        <v>2007 The Players Cup</v>
      </c>
      <c r="R553">
        <f>SUMIFS('Player 1 Rounds'!F:F,'Player 1 Rounds'!Q:Q,Q553,'Player 1 Rounds'!E:E,E553)</f>
        <v>0</v>
      </c>
      <c r="S553">
        <f>IF(AND(Player_2[[#This Row],[Opponent Score]]&gt;0,Player_2[[#This Row],[Opponent Score]]&gt;Player_2[[#This Row],[Score]],K:K=TRUE())=TRUE(),1,0)</f>
        <v>0</v>
      </c>
    </row>
    <row r="554" spans="1:19" x14ac:dyDescent="0.25">
      <c r="A554" t="s">
        <v>93</v>
      </c>
      <c r="B554" t="s">
        <v>58</v>
      </c>
      <c r="C554" t="s">
        <v>94</v>
      </c>
      <c r="D554" t="s">
        <v>17</v>
      </c>
      <c r="E554">
        <v>2</v>
      </c>
      <c r="F554">
        <v>49</v>
      </c>
      <c r="G554">
        <v>1032</v>
      </c>
      <c r="H554" t="s">
        <v>11</v>
      </c>
      <c r="I554" t="s">
        <v>11</v>
      </c>
      <c r="J554" t="b">
        <f>IF(COUNTIFS('Player 1 Rounds'!A:A,Player_2[[#This Row],[Tournament]],'Player 1 Rounds'!C:C,Player_2[[#This Row],[Date]])&gt;0,TRUE(),FALSE())</f>
        <v>1</v>
      </c>
      <c r="K554" t="b">
        <f>IF(COUNTIFS('Player 1 Rounds'!A:A,Player_2[[#This Row],[Tournament]],'Player 1 Rounds'!C:C,Player_2[[#This Row],[Date]],'Player 1 Rounds'!D:D,Player_2[[#This Row],[Division]])&gt;0,TRUE(),FALSE())</f>
        <v>1</v>
      </c>
      <c r="L554" t="str">
        <f>RIGHT(Player_2[[#This Row],[Date]],4)</f>
        <v>2011</v>
      </c>
      <c r="M554" t="str">
        <f>LEFT(Player_2[[#This Row],[Date]],FIND("-",Player_2[[#This Row],[Date]],1)-1)</f>
        <v>2</v>
      </c>
      <c r="N554" t="str">
        <f>MID(Player_2[[#This Row],[Date]],FIND("-",Player_2[[#This Row],[Date]],1)+1,3)</f>
        <v>Mar</v>
      </c>
      <c r="O554" s="5">
        <f>DATEVALUE(Player_2[[#This Row],[Month]]&amp;" "&amp;Player_2[[#This Row],[Day]]&amp;", "&amp;Player_2[[#This Row],[Year]])</f>
        <v>40604</v>
      </c>
      <c r="P554">
        <f>COUNTIFS(A:A,Player_2[[#This Row],[Tournament]],E:E,Player_2[[#This Row],[Round]])</f>
        <v>3</v>
      </c>
      <c r="Q554" t="str">
        <f t="shared" si="8"/>
        <v>2011 The Memorial Championship presented by Discraft</v>
      </c>
      <c r="R554">
        <f>SUMIFS('Player 1 Rounds'!F:F,'Player 1 Rounds'!Q:Q,Q554,'Player 1 Rounds'!E:E,E554)</f>
        <v>50</v>
      </c>
      <c r="S554">
        <f>IF(AND(Player_2[[#This Row],[Opponent Score]]&gt;0,Player_2[[#This Row],[Opponent Score]]&gt;Player_2[[#This Row],[Score]],K:K=TRUE())=TRUE(),1,0)</f>
        <v>1</v>
      </c>
    </row>
    <row r="555" spans="1:19" x14ac:dyDescent="0.25">
      <c r="A555" t="s">
        <v>578</v>
      </c>
      <c r="B555" t="s">
        <v>14</v>
      </c>
      <c r="C555" t="s">
        <v>145</v>
      </c>
      <c r="D555" t="s">
        <v>17</v>
      </c>
      <c r="E555">
        <v>2</v>
      </c>
      <c r="F555">
        <v>56</v>
      </c>
      <c r="G555">
        <v>999</v>
      </c>
      <c r="H555" t="s">
        <v>11</v>
      </c>
      <c r="I555" t="s">
        <v>11</v>
      </c>
      <c r="J555" t="b">
        <f>IF(COUNTIFS('Player 1 Rounds'!A:A,Player_2[[#This Row],[Tournament]],'Player 1 Rounds'!C:C,Player_2[[#This Row],[Date]])&gt;0,TRUE(),FALSE())</f>
        <v>0</v>
      </c>
      <c r="K555" t="b">
        <f>IF(COUNTIFS('Player 1 Rounds'!A:A,Player_2[[#This Row],[Tournament]],'Player 1 Rounds'!C:C,Player_2[[#This Row],[Date]],'Player 1 Rounds'!D:D,Player_2[[#This Row],[Division]])&gt;0,TRUE(),FALSE())</f>
        <v>0</v>
      </c>
      <c r="L555" t="str">
        <f>RIGHT(Player_2[[#This Row],[Date]],4)</f>
        <v>2008</v>
      </c>
      <c r="M555" t="str">
        <f>LEFT(Player_2[[#This Row],[Date]],FIND("-",Player_2[[#This Row],[Date]],1)-1)</f>
        <v>15</v>
      </c>
      <c r="N555" t="str">
        <f>MID(Player_2[[#This Row],[Date]],FIND("-",Player_2[[#This Row],[Date]],1)+1,3)</f>
        <v>Mar</v>
      </c>
      <c r="O555" s="5">
        <f>DATEVALUE(Player_2[[#This Row],[Month]]&amp;" "&amp;Player_2[[#This Row],[Day]]&amp;", "&amp;Player_2[[#This Row],[Year]])</f>
        <v>39522</v>
      </c>
      <c r="P555">
        <f>COUNTIFS(A:A,Player_2[[#This Row],[Tournament]],E:E,Player_2[[#This Row],[Round]])</f>
        <v>1</v>
      </c>
      <c r="Q555" t="str">
        <f t="shared" si="8"/>
        <v>2008 Plastic Pilots El Dorado Open 12</v>
      </c>
      <c r="R555">
        <f>SUMIFS('Player 1 Rounds'!F:F,'Player 1 Rounds'!Q:Q,Q555,'Player 1 Rounds'!E:E,E555)</f>
        <v>0</v>
      </c>
      <c r="S555">
        <f>IF(AND(Player_2[[#This Row],[Opponent Score]]&gt;0,Player_2[[#This Row],[Opponent Score]]&gt;Player_2[[#This Row],[Score]],K:K=TRUE())=TRUE(),1,0)</f>
        <v>0</v>
      </c>
    </row>
    <row r="556" spans="1:19" x14ac:dyDescent="0.25">
      <c r="A556" t="s">
        <v>541</v>
      </c>
      <c r="B556" t="s">
        <v>12</v>
      </c>
      <c r="C556" t="s">
        <v>542</v>
      </c>
      <c r="D556" t="s">
        <v>17</v>
      </c>
      <c r="E556">
        <v>2</v>
      </c>
      <c r="F556">
        <v>47</v>
      </c>
      <c r="G556">
        <v>1021</v>
      </c>
      <c r="H556" t="s">
        <v>11</v>
      </c>
      <c r="I556" t="s">
        <v>11</v>
      </c>
      <c r="J556" t="b">
        <f>IF(COUNTIFS('Player 1 Rounds'!A:A,Player_2[[#This Row],[Tournament]],'Player 1 Rounds'!C:C,Player_2[[#This Row],[Date]])&gt;0,TRUE(),FALSE())</f>
        <v>0</v>
      </c>
      <c r="K556" t="b">
        <f>IF(COUNTIFS('Player 1 Rounds'!A:A,Player_2[[#This Row],[Tournament]],'Player 1 Rounds'!C:C,Player_2[[#This Row],[Date]],'Player 1 Rounds'!D:D,Player_2[[#This Row],[Division]])&gt;0,TRUE(),FALSE())</f>
        <v>0</v>
      </c>
      <c r="L556" t="str">
        <f>RIGHT(Player_2[[#This Row],[Date]],4)</f>
        <v>2008</v>
      </c>
      <c r="M556" t="str">
        <f>LEFT(Player_2[[#This Row],[Date]],FIND("-",Player_2[[#This Row],[Date]],1)-1)</f>
        <v>10</v>
      </c>
      <c r="N556" t="str">
        <f>MID(Player_2[[#This Row],[Date]],FIND("-",Player_2[[#This Row],[Date]],1)+1,3)</f>
        <v>May</v>
      </c>
      <c r="O556" s="5">
        <f>DATEVALUE(Player_2[[#This Row],[Month]]&amp;" "&amp;Player_2[[#This Row],[Day]]&amp;", "&amp;Player_2[[#This Row],[Year]])</f>
        <v>39578</v>
      </c>
      <c r="P556">
        <f>COUNTIFS(A:A,Player_2[[#This Row],[Tournament]],E:E,Player_2[[#This Row],[Round]])</f>
        <v>1</v>
      </c>
      <c r="Q556" t="str">
        <f t="shared" si="8"/>
        <v>2008 Crescenta Valley Safari</v>
      </c>
      <c r="R556">
        <f>SUMIFS('Player 1 Rounds'!F:F,'Player 1 Rounds'!Q:Q,Q556,'Player 1 Rounds'!E:E,E556)</f>
        <v>0</v>
      </c>
      <c r="S556">
        <f>IF(AND(Player_2[[#This Row],[Opponent Score]]&gt;0,Player_2[[#This Row],[Opponent Score]]&gt;Player_2[[#This Row],[Score]],K:K=TRUE())=TRUE(),1,0)</f>
        <v>0</v>
      </c>
    </row>
    <row r="557" spans="1:19" x14ac:dyDescent="0.25">
      <c r="A557" t="s">
        <v>76</v>
      </c>
      <c r="B557" t="s">
        <v>58</v>
      </c>
      <c r="C557" t="s">
        <v>483</v>
      </c>
      <c r="D557" t="s">
        <v>17</v>
      </c>
      <c r="E557">
        <v>2</v>
      </c>
      <c r="F557">
        <v>45</v>
      </c>
      <c r="G557">
        <v>1078</v>
      </c>
      <c r="H557" t="s">
        <v>11</v>
      </c>
      <c r="I557" t="s">
        <v>11</v>
      </c>
      <c r="J557" t="b">
        <f>IF(COUNTIFS('Player 1 Rounds'!A:A,Player_2[[#This Row],[Tournament]],'Player 1 Rounds'!C:C,Player_2[[#This Row],[Date]])&gt;0,TRUE(),FALSE())</f>
        <v>1</v>
      </c>
      <c r="K557" t="b">
        <f>IF(COUNTIFS('Player 1 Rounds'!A:A,Player_2[[#This Row],[Tournament]],'Player 1 Rounds'!C:C,Player_2[[#This Row],[Date]],'Player 1 Rounds'!D:D,Player_2[[#This Row],[Division]])&gt;0,TRUE(),FALSE())</f>
        <v>1</v>
      </c>
      <c r="L557" t="str">
        <f>RIGHT(Player_2[[#This Row],[Date]],4)</f>
        <v>2012</v>
      </c>
      <c r="M557" t="str">
        <f>LEFT(Player_2[[#This Row],[Date]],FIND("-",Player_2[[#This Row],[Date]],1)-1)</f>
        <v>4</v>
      </c>
      <c r="N557" t="str">
        <f>MID(Player_2[[#This Row],[Date]],FIND("-",Player_2[[#This Row],[Date]],1)+1,3)</f>
        <v>Aug</v>
      </c>
      <c r="O557" s="5">
        <f>DATEVALUE(Player_2[[#This Row],[Month]]&amp;" "&amp;Player_2[[#This Row],[Day]]&amp;", "&amp;Player_2[[#This Row],[Year]])</f>
        <v>41125</v>
      </c>
      <c r="P557">
        <f>COUNTIFS(A:A,Player_2[[#This Row],[Tournament]],E:E,Player_2[[#This Row],[Round]])</f>
        <v>4</v>
      </c>
      <c r="Q557" t="str">
        <f t="shared" si="8"/>
        <v>2012 Brent Hambrick Memorial Open</v>
      </c>
      <c r="R557">
        <f>SUMIFS('Player 1 Rounds'!F:F,'Player 1 Rounds'!Q:Q,Q557,'Player 1 Rounds'!E:E,E557)</f>
        <v>49</v>
      </c>
      <c r="S557">
        <f>IF(AND(Player_2[[#This Row],[Opponent Score]]&gt;0,Player_2[[#This Row],[Opponent Score]]&gt;Player_2[[#This Row],[Score]],K:K=TRUE())=TRUE(),1,0)</f>
        <v>1</v>
      </c>
    </row>
    <row r="558" spans="1:19" x14ac:dyDescent="0.25">
      <c r="A558" t="s">
        <v>276</v>
      </c>
      <c r="B558" t="s">
        <v>12</v>
      </c>
      <c r="C558" t="s">
        <v>725</v>
      </c>
      <c r="D558" t="s">
        <v>17</v>
      </c>
      <c r="E558">
        <v>2</v>
      </c>
      <c r="F558">
        <v>45</v>
      </c>
      <c r="G558">
        <v>1029</v>
      </c>
      <c r="H558" t="s">
        <v>11</v>
      </c>
      <c r="I558" t="s">
        <v>11</v>
      </c>
      <c r="J558" t="b">
        <f>IF(COUNTIFS('Player 1 Rounds'!A:A,Player_2[[#This Row],[Tournament]],'Player 1 Rounds'!C:C,Player_2[[#This Row],[Date]])&gt;0,TRUE(),FALSE())</f>
        <v>0</v>
      </c>
      <c r="K558" t="b">
        <f>IF(COUNTIFS('Player 1 Rounds'!A:A,Player_2[[#This Row],[Tournament]],'Player 1 Rounds'!C:C,Player_2[[#This Row],[Date]],'Player 1 Rounds'!D:D,Player_2[[#This Row],[Division]])&gt;0,TRUE(),FALSE())</f>
        <v>0</v>
      </c>
      <c r="L558" t="str">
        <f>RIGHT(Player_2[[#This Row],[Date]],4)</f>
        <v>2009</v>
      </c>
      <c r="M558" t="str">
        <f>LEFT(Player_2[[#This Row],[Date]],FIND("-",Player_2[[#This Row],[Date]],1)-1)</f>
        <v>11</v>
      </c>
      <c r="N558" t="str">
        <f>MID(Player_2[[#This Row],[Date]],FIND("-",Player_2[[#This Row],[Date]],1)+1,3)</f>
        <v>Apr</v>
      </c>
      <c r="O558" s="5">
        <f>DATEVALUE(Player_2[[#This Row],[Month]]&amp;" "&amp;Player_2[[#This Row],[Day]]&amp;", "&amp;Player_2[[#This Row],[Year]])</f>
        <v>39914</v>
      </c>
      <c r="P558">
        <f>COUNTIFS(A:A,Player_2[[#This Row],[Tournament]],E:E,Player_2[[#This Row],[Round]])</f>
        <v>4</v>
      </c>
      <c r="Q558" t="str">
        <f t="shared" si="8"/>
        <v>2009 Sylmar Open</v>
      </c>
      <c r="R558">
        <f>SUMIFS('Player 1 Rounds'!F:F,'Player 1 Rounds'!Q:Q,Q558,'Player 1 Rounds'!E:E,E558)</f>
        <v>0</v>
      </c>
      <c r="S558">
        <f>IF(AND(Player_2[[#This Row],[Opponent Score]]&gt;0,Player_2[[#This Row],[Opponent Score]]&gt;Player_2[[#This Row],[Score]],K:K=TRUE())=TRUE(),1,0)</f>
        <v>0</v>
      </c>
    </row>
    <row r="559" spans="1:19" x14ac:dyDescent="0.25">
      <c r="A559" t="s">
        <v>78</v>
      </c>
      <c r="B559" t="s">
        <v>58</v>
      </c>
      <c r="C559" t="s">
        <v>116</v>
      </c>
      <c r="D559" t="s">
        <v>17</v>
      </c>
      <c r="E559">
        <v>2</v>
      </c>
      <c r="F559">
        <v>78</v>
      </c>
      <c r="G559">
        <v>1018</v>
      </c>
      <c r="H559" t="s">
        <v>11</v>
      </c>
      <c r="I559" t="s">
        <v>11</v>
      </c>
      <c r="J559" t="b">
        <f>IF(COUNTIFS('Player 1 Rounds'!A:A,Player_2[[#This Row],[Tournament]],'Player 1 Rounds'!C:C,Player_2[[#This Row],[Date]])&gt;0,TRUE(),FALSE())</f>
        <v>0</v>
      </c>
      <c r="K559" t="b">
        <f>IF(COUNTIFS('Player 1 Rounds'!A:A,Player_2[[#This Row],[Tournament]],'Player 1 Rounds'!C:C,Player_2[[#This Row],[Date]],'Player 1 Rounds'!D:D,Player_2[[#This Row],[Division]])&gt;0,TRUE(),FALSE())</f>
        <v>0</v>
      </c>
      <c r="L559" t="str">
        <f>RIGHT(Player_2[[#This Row],[Date]],4)</f>
        <v>2008</v>
      </c>
      <c r="M559" t="str">
        <f>LEFT(Player_2[[#This Row],[Date]],FIND("-",Player_2[[#This Row],[Date]],1)-1)</f>
        <v>2</v>
      </c>
      <c r="N559" t="str">
        <f>MID(Player_2[[#This Row],[Date]],FIND("-",Player_2[[#This Row],[Date]],1)+1,3)</f>
        <v>May</v>
      </c>
      <c r="O559" s="5">
        <f>DATEVALUE(Player_2[[#This Row],[Month]]&amp;" "&amp;Player_2[[#This Row],[Day]]&amp;", "&amp;Player_2[[#This Row],[Year]])</f>
        <v>39570</v>
      </c>
      <c r="P559">
        <f>COUNTIFS(A:A,Player_2[[#This Row],[Tournament]],E:E,Player_2[[#This Row],[Round]])</f>
        <v>2</v>
      </c>
      <c r="Q559" t="str">
        <f t="shared" si="8"/>
        <v>2008 Steady Ed Memorial Masters Cup</v>
      </c>
      <c r="R559">
        <f>SUMIFS('Player 1 Rounds'!F:F,'Player 1 Rounds'!Q:Q,Q559,'Player 1 Rounds'!E:E,E559)</f>
        <v>0</v>
      </c>
      <c r="S559">
        <f>IF(AND(Player_2[[#This Row],[Opponent Score]]&gt;0,Player_2[[#This Row],[Opponent Score]]&gt;Player_2[[#This Row],[Score]],K:K=TRUE())=TRUE(),1,0)</f>
        <v>0</v>
      </c>
    </row>
    <row r="560" spans="1:19" x14ac:dyDescent="0.25">
      <c r="A560" t="s">
        <v>500</v>
      </c>
      <c r="B560" t="s">
        <v>9</v>
      </c>
      <c r="C560" t="s">
        <v>501</v>
      </c>
      <c r="D560" t="s">
        <v>17</v>
      </c>
      <c r="E560">
        <v>2</v>
      </c>
      <c r="F560">
        <v>52</v>
      </c>
      <c r="G560">
        <v>1028</v>
      </c>
      <c r="H560" t="s">
        <v>11</v>
      </c>
      <c r="I560" t="s">
        <v>11</v>
      </c>
      <c r="J560" t="b">
        <f>IF(COUNTIFS('Player 1 Rounds'!A:A,Player_2[[#This Row],[Tournament]],'Player 1 Rounds'!C:C,Player_2[[#This Row],[Date]])&gt;0,TRUE(),FALSE())</f>
        <v>1</v>
      </c>
      <c r="K560" t="b">
        <f>IF(COUNTIFS('Player 1 Rounds'!A:A,Player_2[[#This Row],[Tournament]],'Player 1 Rounds'!C:C,Player_2[[#This Row],[Date]],'Player 1 Rounds'!D:D,Player_2[[#This Row],[Division]])&gt;0,TRUE(),FALSE())</f>
        <v>1</v>
      </c>
      <c r="L560" t="str">
        <f>RIGHT(Player_2[[#This Row],[Date]],4)</f>
        <v>2012</v>
      </c>
      <c r="M560" t="str">
        <f>LEFT(Player_2[[#This Row],[Date]],FIND("-",Player_2[[#This Row],[Date]],1)-1)</f>
        <v>11</v>
      </c>
      <c r="N560" t="str">
        <f>MID(Player_2[[#This Row],[Date]],FIND("-",Player_2[[#This Row],[Date]],1)+1,3)</f>
        <v>Aug</v>
      </c>
      <c r="O560" s="5">
        <f>DATEVALUE(Player_2[[#This Row],[Month]]&amp;" "&amp;Player_2[[#This Row],[Day]]&amp;", "&amp;Player_2[[#This Row],[Year]])</f>
        <v>41132</v>
      </c>
      <c r="P560">
        <f>COUNTIFS(A:A,Player_2[[#This Row],[Tournament]],E:E,Player_2[[#This Row],[Round]])</f>
        <v>1</v>
      </c>
      <c r="Q560" t="str">
        <f t="shared" si="8"/>
        <v>2012 38th Annual Rochester Flying Disc Open</v>
      </c>
      <c r="R560">
        <f>SUMIFS('Player 1 Rounds'!F:F,'Player 1 Rounds'!Q:Q,Q560,'Player 1 Rounds'!E:E,E560)</f>
        <v>47</v>
      </c>
      <c r="S560">
        <f>IF(AND(Player_2[[#This Row],[Opponent Score]]&gt;0,Player_2[[#This Row],[Opponent Score]]&gt;Player_2[[#This Row],[Score]],K:K=TRUE())=TRUE(),1,0)</f>
        <v>0</v>
      </c>
    </row>
    <row r="561" spans="1:19" x14ac:dyDescent="0.25">
      <c r="A561" t="s">
        <v>57</v>
      </c>
      <c r="B561" t="s">
        <v>9</v>
      </c>
      <c r="C561" t="s">
        <v>64</v>
      </c>
      <c r="D561" t="s">
        <v>17</v>
      </c>
      <c r="E561">
        <v>2</v>
      </c>
      <c r="F561">
        <v>54</v>
      </c>
      <c r="G561">
        <v>1022</v>
      </c>
      <c r="H561" t="s">
        <v>11</v>
      </c>
      <c r="I561" t="s">
        <v>11</v>
      </c>
      <c r="J561" t="b">
        <f>IF(COUNTIFS('Player 1 Rounds'!A:A,Player_2[[#This Row],[Tournament]],'Player 1 Rounds'!C:C,Player_2[[#This Row],[Date]])&gt;0,TRUE(),FALSE())</f>
        <v>0</v>
      </c>
      <c r="K561" t="b">
        <f>IF(COUNTIFS('Player 1 Rounds'!A:A,Player_2[[#This Row],[Tournament]],'Player 1 Rounds'!C:C,Player_2[[#This Row],[Date]],'Player 1 Rounds'!D:D,Player_2[[#This Row],[Division]])&gt;0,TRUE(),FALSE())</f>
        <v>0</v>
      </c>
      <c r="L561" t="str">
        <f>RIGHT(Player_2[[#This Row],[Date]],4)</f>
        <v>2011</v>
      </c>
      <c r="M561" t="str">
        <f>LEFT(Player_2[[#This Row],[Date]],FIND("-",Player_2[[#This Row],[Date]],1)-1)</f>
        <v>30</v>
      </c>
      <c r="N561" t="str">
        <f>MID(Player_2[[#This Row],[Date]],FIND("-",Player_2[[#This Row],[Date]],1)+1,3)</f>
        <v>Apr</v>
      </c>
      <c r="O561" s="5">
        <f>DATEVALUE(Player_2[[#This Row],[Month]]&amp;" "&amp;Player_2[[#This Row],[Day]]&amp;", "&amp;Player_2[[#This Row],[Year]])</f>
        <v>40663</v>
      </c>
      <c r="P561">
        <f>COUNTIFS(A:A,Player_2[[#This Row],[Tournament]],E:E,Player_2[[#This Row],[Round]])</f>
        <v>1</v>
      </c>
      <c r="Q561" t="str">
        <f t="shared" si="8"/>
        <v>2011 Disc Golf Hall of Fame Classic</v>
      </c>
      <c r="R561">
        <f>SUMIFS('Player 1 Rounds'!F:F,'Player 1 Rounds'!Q:Q,Q561,'Player 1 Rounds'!E:E,E561)</f>
        <v>0</v>
      </c>
      <c r="S561">
        <f>IF(AND(Player_2[[#This Row],[Opponent Score]]&gt;0,Player_2[[#This Row],[Opponent Score]]&gt;Player_2[[#This Row],[Score]],K:K=TRUE())=TRUE(),1,0)</f>
        <v>0</v>
      </c>
    </row>
    <row r="562" spans="1:19" x14ac:dyDescent="0.25">
      <c r="A562" t="s">
        <v>479</v>
      </c>
      <c r="B562" t="s">
        <v>9</v>
      </c>
      <c r="C562" t="s">
        <v>480</v>
      </c>
      <c r="D562" t="s">
        <v>17</v>
      </c>
      <c r="E562">
        <v>2</v>
      </c>
      <c r="F562">
        <v>56</v>
      </c>
      <c r="G562">
        <v>1057</v>
      </c>
      <c r="H562" t="s">
        <v>11</v>
      </c>
      <c r="I562" t="s">
        <v>11</v>
      </c>
      <c r="J562" t="b">
        <f>IF(COUNTIFS('Player 1 Rounds'!A:A,Player_2[[#This Row],[Tournament]],'Player 1 Rounds'!C:C,Player_2[[#This Row],[Date]])&gt;0,TRUE(),FALSE())</f>
        <v>1</v>
      </c>
      <c r="K562" t="b">
        <f>IF(COUNTIFS('Player 1 Rounds'!A:A,Player_2[[#This Row],[Tournament]],'Player 1 Rounds'!C:C,Player_2[[#This Row],[Date]],'Player 1 Rounds'!D:D,Player_2[[#This Row],[Division]])&gt;0,TRUE(),FALSE())</f>
        <v>1</v>
      </c>
      <c r="L562" t="str">
        <f>RIGHT(Player_2[[#This Row],[Date]],4)</f>
        <v>2012</v>
      </c>
      <c r="M562" t="str">
        <f>LEFT(Player_2[[#This Row],[Date]],FIND("-",Player_2[[#This Row],[Date]],1)-1)</f>
        <v>28</v>
      </c>
      <c r="N562" t="str">
        <f>MID(Player_2[[#This Row],[Date]],FIND("-",Player_2[[#This Row],[Date]],1)+1,3)</f>
        <v>Jul</v>
      </c>
      <c r="O562" s="5">
        <f>DATEVALUE(Player_2[[#This Row],[Month]]&amp;" "&amp;Player_2[[#This Row],[Day]]&amp;", "&amp;Player_2[[#This Row],[Year]])</f>
        <v>41118</v>
      </c>
      <c r="P562">
        <f>COUNTIFS(A:A,Player_2[[#This Row],[Tournament]],E:E,Player_2[[#This Row],[Round]])</f>
        <v>1</v>
      </c>
      <c r="Q562" t="str">
        <f t="shared" si="8"/>
        <v>2012 Scholl's Bicycle Centers Pittsburgh Flying Disc Open</v>
      </c>
      <c r="R562">
        <f>SUMIFS('Player 1 Rounds'!F:F,'Player 1 Rounds'!Q:Q,Q562,'Player 1 Rounds'!E:E,E562)</f>
        <v>57</v>
      </c>
      <c r="S562">
        <f>IF(AND(Player_2[[#This Row],[Opponent Score]]&gt;0,Player_2[[#This Row],[Opponent Score]]&gt;Player_2[[#This Row],[Score]],K:K=TRUE())=TRUE(),1,0)</f>
        <v>1</v>
      </c>
    </row>
    <row r="563" spans="1:19" x14ac:dyDescent="0.25">
      <c r="A563" t="s">
        <v>486</v>
      </c>
      <c r="B563" t="s">
        <v>13</v>
      </c>
      <c r="C563" t="s">
        <v>487</v>
      </c>
      <c r="D563" t="s">
        <v>17</v>
      </c>
      <c r="E563">
        <v>2</v>
      </c>
      <c r="F563">
        <v>67</v>
      </c>
      <c r="G563">
        <v>979</v>
      </c>
      <c r="H563" t="s">
        <v>11</v>
      </c>
      <c r="I563" t="s">
        <v>11</v>
      </c>
      <c r="J563" t="b">
        <f>IF(COUNTIFS('Player 1 Rounds'!A:A,Player_2[[#This Row],[Tournament]],'Player 1 Rounds'!C:C,Player_2[[#This Row],[Date]])&gt;0,TRUE(),FALSE())</f>
        <v>0</v>
      </c>
      <c r="K563" t="b">
        <f>IF(COUNTIFS('Player 1 Rounds'!A:A,Player_2[[#This Row],[Tournament]],'Player 1 Rounds'!C:C,Player_2[[#This Row],[Date]],'Player 1 Rounds'!D:D,Player_2[[#This Row],[Division]])&gt;0,TRUE(),FALSE())</f>
        <v>0</v>
      </c>
      <c r="L563" t="str">
        <f>RIGHT(Player_2[[#This Row],[Date]],4)</f>
        <v>2012</v>
      </c>
      <c r="M563" t="str">
        <f>LEFT(Player_2[[#This Row],[Date]],FIND("-",Player_2[[#This Row],[Date]],1)-1)</f>
        <v>28</v>
      </c>
      <c r="N563" t="str">
        <f>MID(Player_2[[#This Row],[Date]],FIND("-",Player_2[[#This Row],[Date]],1)+1,3)</f>
        <v>Jun</v>
      </c>
      <c r="O563" s="5">
        <f>DATEVALUE(Player_2[[#This Row],[Month]]&amp;" "&amp;Player_2[[#This Row],[Day]]&amp;", "&amp;Player_2[[#This Row],[Year]])</f>
        <v>41088</v>
      </c>
      <c r="P563">
        <f>COUNTIFS(A:A,Player_2[[#This Row],[Tournament]],E:E,Player_2[[#This Row],[Round]])</f>
        <v>1</v>
      </c>
      <c r="Q563" t="str">
        <f t="shared" si="8"/>
        <v>2012 Stockholm Discgolf Open presented by Latitude 64</v>
      </c>
      <c r="R563">
        <f>SUMIFS('Player 1 Rounds'!F:F,'Player 1 Rounds'!Q:Q,Q563,'Player 1 Rounds'!E:E,E563)</f>
        <v>0</v>
      </c>
      <c r="S563">
        <f>IF(AND(Player_2[[#This Row],[Opponent Score]]&gt;0,Player_2[[#This Row],[Opponent Score]]&gt;Player_2[[#This Row],[Score]],K:K=TRUE())=TRUE(),1,0)</f>
        <v>0</v>
      </c>
    </row>
    <row r="564" spans="1:19" x14ac:dyDescent="0.25">
      <c r="A564" t="s">
        <v>724</v>
      </c>
      <c r="B564" t="s">
        <v>14</v>
      </c>
      <c r="C564" t="s">
        <v>143</v>
      </c>
      <c r="D564" t="s">
        <v>17</v>
      </c>
      <c r="E564">
        <v>2</v>
      </c>
      <c r="F564">
        <v>48</v>
      </c>
      <c r="G564">
        <v>991</v>
      </c>
      <c r="H564" t="s">
        <v>11</v>
      </c>
      <c r="I564" t="s">
        <v>11</v>
      </c>
      <c r="J564" t="b">
        <f>IF(COUNTIFS('Player 1 Rounds'!A:A,Player_2[[#This Row],[Tournament]],'Player 1 Rounds'!C:C,Player_2[[#This Row],[Date]])&gt;0,TRUE(),FALSE())</f>
        <v>0</v>
      </c>
      <c r="K564" t="b">
        <f>IF(COUNTIFS('Player 1 Rounds'!A:A,Player_2[[#This Row],[Tournament]],'Player 1 Rounds'!C:C,Player_2[[#This Row],[Date]],'Player 1 Rounds'!D:D,Player_2[[#This Row],[Division]])&gt;0,TRUE(),FALSE())</f>
        <v>0</v>
      </c>
      <c r="L564" t="str">
        <f>RIGHT(Player_2[[#This Row],[Date]],4)</f>
        <v>2009</v>
      </c>
      <c r="M564" t="str">
        <f>LEFT(Player_2[[#This Row],[Date]],FIND("-",Player_2[[#This Row],[Date]],1)-1)</f>
        <v>4</v>
      </c>
      <c r="N564" t="str">
        <f>MID(Player_2[[#This Row],[Date]],FIND("-",Player_2[[#This Row],[Date]],1)+1,3)</f>
        <v>Apr</v>
      </c>
      <c r="O564" s="5">
        <f>DATEVALUE(Player_2[[#This Row],[Month]]&amp;" "&amp;Player_2[[#This Row],[Day]]&amp;", "&amp;Player_2[[#This Row],[Year]])</f>
        <v>39907</v>
      </c>
      <c r="P564">
        <f>COUNTIFS(A:A,Player_2[[#This Row],[Tournament]],E:E,Player_2[[#This Row],[Round]])</f>
        <v>1</v>
      </c>
      <c r="Q564" t="str">
        <f t="shared" si="8"/>
        <v>2009 Huntington Beach Higher Flyer Memorial</v>
      </c>
      <c r="R564">
        <f>SUMIFS('Player 1 Rounds'!F:F,'Player 1 Rounds'!Q:Q,Q564,'Player 1 Rounds'!E:E,E564)</f>
        <v>0</v>
      </c>
      <c r="S564">
        <f>IF(AND(Player_2[[#This Row],[Opponent Score]]&gt;0,Player_2[[#This Row],[Opponent Score]]&gt;Player_2[[#This Row],[Score]],K:K=TRUE())=TRUE(),1,0)</f>
        <v>0</v>
      </c>
    </row>
    <row r="565" spans="1:19" x14ac:dyDescent="0.25">
      <c r="A565" t="s">
        <v>62</v>
      </c>
      <c r="B565" t="s">
        <v>9</v>
      </c>
      <c r="C565" t="s">
        <v>140</v>
      </c>
      <c r="D565" t="s">
        <v>17</v>
      </c>
      <c r="E565">
        <v>2</v>
      </c>
      <c r="F565">
        <v>58</v>
      </c>
      <c r="G565">
        <v>1035</v>
      </c>
      <c r="H565" t="s">
        <v>11</v>
      </c>
      <c r="I565" t="s">
        <v>11</v>
      </c>
      <c r="J565" t="b">
        <f>IF(COUNTIFS('Player 1 Rounds'!A:A,Player_2[[#This Row],[Tournament]],'Player 1 Rounds'!C:C,Player_2[[#This Row],[Date]])&gt;0,TRUE(),FALSE())</f>
        <v>0</v>
      </c>
      <c r="K565" t="b">
        <f>IF(COUNTIFS('Player 1 Rounds'!A:A,Player_2[[#This Row],[Tournament]],'Player 1 Rounds'!C:C,Player_2[[#This Row],[Date]],'Player 1 Rounds'!D:D,Player_2[[#This Row],[Division]])&gt;0,TRUE(),FALSE())</f>
        <v>0</v>
      </c>
      <c r="L565" t="str">
        <f>RIGHT(Player_2[[#This Row],[Date]],4)</f>
        <v>2012</v>
      </c>
      <c r="M565" t="str">
        <f>LEFT(Player_2[[#This Row],[Date]],FIND("-",Player_2[[#This Row],[Date]],1)-1)</f>
        <v>22</v>
      </c>
      <c r="N565" t="str">
        <f>MID(Player_2[[#This Row],[Date]],FIND("-",Player_2[[#This Row],[Date]],1)+1,3)</f>
        <v>Jun</v>
      </c>
      <c r="O565" s="5">
        <f>DATEVALUE(Player_2[[#This Row],[Month]]&amp;" "&amp;Player_2[[#This Row],[Day]]&amp;", "&amp;Player_2[[#This Row],[Year]])</f>
        <v>41082</v>
      </c>
      <c r="P565">
        <f>COUNTIFS(A:A,Player_2[[#This Row],[Tournament]],E:E,Player_2[[#This Row],[Round]])</f>
        <v>3</v>
      </c>
      <c r="Q565" t="str">
        <f t="shared" si="8"/>
        <v>2012 Minnesota Majestic</v>
      </c>
      <c r="R565">
        <f>SUMIFS('Player 1 Rounds'!F:F,'Player 1 Rounds'!Q:Q,Q565,'Player 1 Rounds'!E:E,E565)</f>
        <v>0</v>
      </c>
      <c r="S565">
        <f>IF(AND(Player_2[[#This Row],[Opponent Score]]&gt;0,Player_2[[#This Row],[Opponent Score]]&gt;Player_2[[#This Row],[Score]],K:K=TRUE())=TRUE(),1,0)</f>
        <v>0</v>
      </c>
    </row>
    <row r="566" spans="1:19" x14ac:dyDescent="0.25">
      <c r="A566" t="s">
        <v>147</v>
      </c>
      <c r="B566" t="s">
        <v>13</v>
      </c>
      <c r="C566" t="s">
        <v>148</v>
      </c>
      <c r="D566" t="s">
        <v>17</v>
      </c>
      <c r="E566">
        <v>2</v>
      </c>
      <c r="F566">
        <v>48</v>
      </c>
      <c r="G566">
        <v>1047</v>
      </c>
      <c r="H566" t="s">
        <v>11</v>
      </c>
      <c r="I566" t="s">
        <v>11</v>
      </c>
      <c r="J566" t="b">
        <f>IF(COUNTIFS('Player 1 Rounds'!A:A,Player_2[[#This Row],[Tournament]],'Player 1 Rounds'!C:C,Player_2[[#This Row],[Date]])&gt;0,TRUE(),FALSE())</f>
        <v>1</v>
      </c>
      <c r="K566" t="b">
        <f>IF(COUNTIFS('Player 1 Rounds'!A:A,Player_2[[#This Row],[Tournament]],'Player 1 Rounds'!C:C,Player_2[[#This Row],[Date]],'Player 1 Rounds'!D:D,Player_2[[#This Row],[Division]])&gt;0,TRUE(),FALSE())</f>
        <v>1</v>
      </c>
      <c r="L566" t="str">
        <f>RIGHT(Player_2[[#This Row],[Date]],4)</f>
        <v>2012</v>
      </c>
      <c r="M566" t="str">
        <f>LEFT(Player_2[[#This Row],[Date]],FIND("-",Player_2[[#This Row],[Date]],1)-1)</f>
        <v>14</v>
      </c>
      <c r="N566" t="str">
        <f>MID(Player_2[[#This Row],[Date]],FIND("-",Player_2[[#This Row],[Date]],1)+1,3)</f>
        <v>Jul</v>
      </c>
      <c r="O566" s="5">
        <f>DATEVALUE(Player_2[[#This Row],[Month]]&amp;" "&amp;Player_2[[#This Row],[Day]]&amp;", "&amp;Player_2[[#This Row],[Year]])</f>
        <v>41104</v>
      </c>
      <c r="P566">
        <f>COUNTIFS(A:A,Player_2[[#This Row],[Tournament]],E:E,Player_2[[#This Row],[Round]])</f>
        <v>1</v>
      </c>
      <c r="Q566" t="str">
        <f t="shared" si="8"/>
        <v>2012 PDGA Professional Disc Golf World Championships</v>
      </c>
      <c r="R566">
        <f>SUMIFS('Player 1 Rounds'!F:F,'Player 1 Rounds'!Q:Q,Q566,'Player 1 Rounds'!E:E,E566)</f>
        <v>47</v>
      </c>
      <c r="S566">
        <f>IF(AND(Player_2[[#This Row],[Opponent Score]]&gt;0,Player_2[[#This Row],[Opponent Score]]&gt;Player_2[[#This Row],[Score]],K:K=TRUE())=TRUE(),1,0)</f>
        <v>0</v>
      </c>
    </row>
    <row r="567" spans="1:19" x14ac:dyDescent="0.25">
      <c r="A567" t="s">
        <v>74</v>
      </c>
      <c r="B567" t="s">
        <v>58</v>
      </c>
      <c r="C567" t="s">
        <v>75</v>
      </c>
      <c r="D567" t="s">
        <v>17</v>
      </c>
      <c r="E567">
        <v>2</v>
      </c>
      <c r="F567">
        <v>60</v>
      </c>
      <c r="G567">
        <v>999</v>
      </c>
      <c r="H567" t="s">
        <v>11</v>
      </c>
      <c r="I567" t="s">
        <v>11</v>
      </c>
      <c r="J567" t="b">
        <f>IF(COUNTIFS('Player 1 Rounds'!A:A,Player_2[[#This Row],[Tournament]],'Player 1 Rounds'!C:C,Player_2[[#This Row],[Date]])&gt;0,TRUE(),FALSE())</f>
        <v>0</v>
      </c>
      <c r="K567" t="b">
        <f>IF(COUNTIFS('Player 1 Rounds'!A:A,Player_2[[#This Row],[Tournament]],'Player 1 Rounds'!C:C,Player_2[[#This Row],[Date]],'Player 1 Rounds'!D:D,Player_2[[#This Row],[Division]])&gt;0,TRUE(),FALSE())</f>
        <v>0</v>
      </c>
      <c r="L567" t="str">
        <f>RIGHT(Player_2[[#This Row],[Date]],4)</f>
        <v>2011</v>
      </c>
      <c r="M567" t="str">
        <f>LEFT(Player_2[[#This Row],[Date]],FIND("-",Player_2[[#This Row],[Date]],1)-1)</f>
        <v>13</v>
      </c>
      <c r="N567" t="str">
        <f>MID(Player_2[[#This Row],[Date]],FIND("-",Player_2[[#This Row],[Date]],1)+1,3)</f>
        <v>May</v>
      </c>
      <c r="O567" s="5">
        <f>DATEVALUE(Player_2[[#This Row],[Month]]&amp;" "&amp;Player_2[[#This Row],[Day]]&amp;", "&amp;Player_2[[#This Row],[Year]])</f>
        <v>40676</v>
      </c>
      <c r="P567">
        <f>COUNTIFS(A:A,Player_2[[#This Row],[Tournament]],E:E,Player_2[[#This Row],[Round]])</f>
        <v>1</v>
      </c>
      <c r="Q567" t="str">
        <f t="shared" si="8"/>
        <v>2011 Alabama Disc Golf Championship</v>
      </c>
      <c r="R567">
        <f>SUMIFS('Player 1 Rounds'!F:F,'Player 1 Rounds'!Q:Q,Q567,'Player 1 Rounds'!E:E,E567)</f>
        <v>0</v>
      </c>
      <c r="S567">
        <f>IF(AND(Player_2[[#This Row],[Opponent Score]]&gt;0,Player_2[[#This Row],[Opponent Score]]&gt;Player_2[[#This Row],[Score]],K:K=TRUE())=TRUE(),1,0)</f>
        <v>0</v>
      </c>
    </row>
    <row r="568" spans="1:19" x14ac:dyDescent="0.25">
      <c r="A568" t="s">
        <v>62</v>
      </c>
      <c r="B568" t="s">
        <v>58</v>
      </c>
      <c r="C568" t="s">
        <v>550</v>
      </c>
      <c r="D568" t="s">
        <v>17</v>
      </c>
      <c r="E568">
        <v>2</v>
      </c>
      <c r="F568">
        <v>80</v>
      </c>
      <c r="G568">
        <v>996</v>
      </c>
      <c r="H568" t="s">
        <v>11</v>
      </c>
      <c r="I568" t="s">
        <v>11</v>
      </c>
      <c r="J568" t="b">
        <f>IF(COUNTIFS('Player 1 Rounds'!A:A,Player_2[[#This Row],[Tournament]],'Player 1 Rounds'!C:C,Player_2[[#This Row],[Date]])&gt;0,TRUE(),FALSE())</f>
        <v>0</v>
      </c>
      <c r="K568" t="b">
        <f>IF(COUNTIFS('Player 1 Rounds'!A:A,Player_2[[#This Row],[Tournament]],'Player 1 Rounds'!C:C,Player_2[[#This Row],[Date]],'Player 1 Rounds'!D:D,Player_2[[#This Row],[Division]])&gt;0,TRUE(),FALSE())</f>
        <v>0</v>
      </c>
      <c r="L568" t="str">
        <f>RIGHT(Player_2[[#This Row],[Date]],4)</f>
        <v>2008</v>
      </c>
      <c r="M568" t="str">
        <f>LEFT(Player_2[[#This Row],[Date]],FIND("-",Player_2[[#This Row],[Date]],1)-1)</f>
        <v>30</v>
      </c>
      <c r="N568" t="str">
        <f>MID(Player_2[[#This Row],[Date]],FIND("-",Player_2[[#This Row],[Date]],1)+1,3)</f>
        <v>May</v>
      </c>
      <c r="O568" s="5">
        <f>DATEVALUE(Player_2[[#This Row],[Month]]&amp;" "&amp;Player_2[[#This Row],[Day]]&amp;", "&amp;Player_2[[#This Row],[Year]])</f>
        <v>39598</v>
      </c>
      <c r="P568">
        <f>COUNTIFS(A:A,Player_2[[#This Row],[Tournament]],E:E,Player_2[[#This Row],[Round]])</f>
        <v>3</v>
      </c>
      <c r="Q568" t="str">
        <f t="shared" si="8"/>
        <v>2008 Minnesota Majestic</v>
      </c>
      <c r="R568">
        <f>SUMIFS('Player 1 Rounds'!F:F,'Player 1 Rounds'!Q:Q,Q568,'Player 1 Rounds'!E:E,E568)</f>
        <v>0</v>
      </c>
      <c r="S568">
        <f>IF(AND(Player_2[[#This Row],[Opponent Score]]&gt;0,Player_2[[#This Row],[Opponent Score]]&gt;Player_2[[#This Row],[Score]],K:K=TRUE())=TRUE(),1,0)</f>
        <v>0</v>
      </c>
    </row>
    <row r="569" spans="1:19" x14ac:dyDescent="0.25">
      <c r="A569" t="s">
        <v>332</v>
      </c>
      <c r="B569" t="s">
        <v>12</v>
      </c>
      <c r="C569" t="s">
        <v>333</v>
      </c>
      <c r="D569" t="s">
        <v>17</v>
      </c>
      <c r="E569">
        <v>2</v>
      </c>
      <c r="F569">
        <v>44</v>
      </c>
      <c r="G569">
        <v>1075</v>
      </c>
      <c r="H569" t="s">
        <v>11</v>
      </c>
      <c r="I569" t="s">
        <v>11</v>
      </c>
      <c r="J569" t="b">
        <f>IF(COUNTIFS('Player 1 Rounds'!A:A,Player_2[[#This Row],[Tournament]],'Player 1 Rounds'!C:C,Player_2[[#This Row],[Date]])&gt;0,TRUE(),FALSE())</f>
        <v>0</v>
      </c>
      <c r="K569" t="b">
        <f>IF(COUNTIFS('Player 1 Rounds'!A:A,Player_2[[#This Row],[Tournament]],'Player 1 Rounds'!C:C,Player_2[[#This Row],[Date]],'Player 1 Rounds'!D:D,Player_2[[#This Row],[Division]])&gt;0,TRUE(),FALSE())</f>
        <v>0</v>
      </c>
      <c r="L569" t="str">
        <f>RIGHT(Player_2[[#This Row],[Date]],4)</f>
        <v>2011</v>
      </c>
      <c r="M569" t="str">
        <f>LEFT(Player_2[[#This Row],[Date]],FIND("-",Player_2[[#This Row],[Date]],1)-1)</f>
        <v>23</v>
      </c>
      <c r="N569" t="str">
        <f>MID(Player_2[[#This Row],[Date]],FIND("-",Player_2[[#This Row],[Date]],1)+1,3)</f>
        <v>Apr</v>
      </c>
      <c r="O569" s="5">
        <f>DATEVALUE(Player_2[[#This Row],[Month]]&amp;" "&amp;Player_2[[#This Row],[Day]]&amp;", "&amp;Player_2[[#This Row],[Year]])</f>
        <v>40656</v>
      </c>
      <c r="P569">
        <f>COUNTIFS(A:A,Player_2[[#This Row],[Tournament]],E:E,Player_2[[#This Row],[Round]])</f>
        <v>1</v>
      </c>
      <c r="Q569" t="str">
        <f t="shared" si="8"/>
        <v>2011 Sun King presents Tour del Sol #2 - Lutz Executive</v>
      </c>
      <c r="R569">
        <f>SUMIFS('Player 1 Rounds'!F:F,'Player 1 Rounds'!Q:Q,Q569,'Player 1 Rounds'!E:E,E569)</f>
        <v>0</v>
      </c>
      <c r="S569">
        <f>IF(AND(Player_2[[#This Row],[Opponent Score]]&gt;0,Player_2[[#This Row],[Opponent Score]]&gt;Player_2[[#This Row],[Score]],K:K=TRUE())=TRUE(),1,0)</f>
        <v>0</v>
      </c>
    </row>
    <row r="570" spans="1:19" x14ac:dyDescent="0.25">
      <c r="A570" t="s">
        <v>276</v>
      </c>
      <c r="B570" t="s">
        <v>12</v>
      </c>
      <c r="C570" t="s">
        <v>574</v>
      </c>
      <c r="D570" t="s">
        <v>17</v>
      </c>
      <c r="E570">
        <v>2</v>
      </c>
      <c r="F570">
        <v>52</v>
      </c>
      <c r="G570">
        <v>969</v>
      </c>
      <c r="H570" t="s">
        <v>11</v>
      </c>
      <c r="I570" t="s">
        <v>11</v>
      </c>
      <c r="J570" t="b">
        <f>IF(COUNTIFS('Player 1 Rounds'!A:A,Player_2[[#This Row],[Tournament]],'Player 1 Rounds'!C:C,Player_2[[#This Row],[Date]])&gt;0,TRUE(),FALSE())</f>
        <v>0</v>
      </c>
      <c r="K570" t="b">
        <f>IF(COUNTIFS('Player 1 Rounds'!A:A,Player_2[[#This Row],[Tournament]],'Player 1 Rounds'!C:C,Player_2[[#This Row],[Date]],'Player 1 Rounds'!D:D,Player_2[[#This Row],[Division]])&gt;0,TRUE(),FALSE())</f>
        <v>0</v>
      </c>
      <c r="L570" t="str">
        <f>RIGHT(Player_2[[#This Row],[Date]],4)</f>
        <v>2008</v>
      </c>
      <c r="M570" t="str">
        <f>LEFT(Player_2[[#This Row],[Date]],FIND("-",Player_2[[#This Row],[Date]],1)-1)</f>
        <v>22</v>
      </c>
      <c r="N570" t="str">
        <f>MID(Player_2[[#This Row],[Date]],FIND("-",Player_2[[#This Row],[Date]],1)+1,3)</f>
        <v>Mar</v>
      </c>
      <c r="O570" s="5">
        <f>DATEVALUE(Player_2[[#This Row],[Month]]&amp;" "&amp;Player_2[[#This Row],[Day]]&amp;", "&amp;Player_2[[#This Row],[Year]])</f>
        <v>39529</v>
      </c>
      <c r="P570">
        <f>COUNTIFS(A:A,Player_2[[#This Row],[Tournament]],E:E,Player_2[[#This Row],[Round]])</f>
        <v>4</v>
      </c>
      <c r="Q570" t="str">
        <f t="shared" si="8"/>
        <v>2008 Sylmar Open</v>
      </c>
      <c r="R570">
        <f>SUMIFS('Player 1 Rounds'!F:F,'Player 1 Rounds'!Q:Q,Q570,'Player 1 Rounds'!E:E,E570)</f>
        <v>0</v>
      </c>
      <c r="S570">
        <f>IF(AND(Player_2[[#This Row],[Opponent Score]]&gt;0,Player_2[[#This Row],[Opponent Score]]&gt;Player_2[[#This Row],[Score]],K:K=TRUE())=TRUE(),1,0)</f>
        <v>0</v>
      </c>
    </row>
    <row r="571" spans="1:19" x14ac:dyDescent="0.25">
      <c r="A571" t="s">
        <v>466</v>
      </c>
      <c r="B571" t="s">
        <v>14</v>
      </c>
      <c r="C571" t="s">
        <v>467</v>
      </c>
      <c r="D571" t="s">
        <v>17</v>
      </c>
      <c r="E571">
        <v>2</v>
      </c>
      <c r="F571">
        <v>48</v>
      </c>
      <c r="G571">
        <v>1040</v>
      </c>
      <c r="H571" t="s">
        <v>11</v>
      </c>
      <c r="I571" t="s">
        <v>11</v>
      </c>
      <c r="J571" t="b">
        <f>IF(COUNTIFS('Player 1 Rounds'!A:A,Player_2[[#This Row],[Tournament]],'Player 1 Rounds'!C:C,Player_2[[#This Row],[Date]])&gt;0,TRUE(),FALSE())</f>
        <v>1</v>
      </c>
      <c r="K571" t="b">
        <f>IF(COUNTIFS('Player 1 Rounds'!A:A,Player_2[[#This Row],[Tournament]],'Player 1 Rounds'!C:C,Player_2[[#This Row],[Date]],'Player 1 Rounds'!D:D,Player_2[[#This Row],[Division]])&gt;0,TRUE(),FALSE())</f>
        <v>1</v>
      </c>
      <c r="L571" t="str">
        <f>RIGHT(Player_2[[#This Row],[Date]],4)</f>
        <v>2012</v>
      </c>
      <c r="M571" t="str">
        <f>LEFT(Player_2[[#This Row],[Date]],FIND("-",Player_2[[#This Row],[Date]],1)-1)</f>
        <v>13</v>
      </c>
      <c r="N571" t="str">
        <f>MID(Player_2[[#This Row],[Date]],FIND("-",Player_2[[#This Row],[Date]],1)+1,3)</f>
        <v>Oct</v>
      </c>
      <c r="O571" s="5">
        <f>DATEVALUE(Player_2[[#This Row],[Month]]&amp;" "&amp;Player_2[[#This Row],[Day]]&amp;", "&amp;Player_2[[#This Row],[Year]])</f>
        <v>41195</v>
      </c>
      <c r="P571">
        <f>COUNTIFS(A:A,Player_2[[#This Row],[Tournament]],E:E,Player_2[[#This Row],[Round]])</f>
        <v>1</v>
      </c>
      <c r="Q571" t="str">
        <f t="shared" si="8"/>
        <v>2012 Mango Classic</v>
      </c>
      <c r="R571">
        <f>SUMIFS('Player 1 Rounds'!F:F,'Player 1 Rounds'!Q:Q,Q571,'Player 1 Rounds'!E:E,E571)</f>
        <v>49</v>
      </c>
      <c r="S571">
        <f>IF(AND(Player_2[[#This Row],[Opponent Score]]&gt;0,Player_2[[#This Row],[Opponent Score]]&gt;Player_2[[#This Row],[Score]],K:K=TRUE())=TRUE(),1,0)</f>
        <v>1</v>
      </c>
    </row>
    <row r="572" spans="1:19" x14ac:dyDescent="0.25">
      <c r="A572" t="s">
        <v>106</v>
      </c>
      <c r="B572" t="s">
        <v>13</v>
      </c>
      <c r="C572" t="s">
        <v>132</v>
      </c>
      <c r="D572" t="s">
        <v>17</v>
      </c>
      <c r="E572">
        <v>2</v>
      </c>
      <c r="F572">
        <v>57</v>
      </c>
      <c r="G572">
        <v>1054</v>
      </c>
      <c r="H572" t="s">
        <v>11</v>
      </c>
      <c r="I572" t="s">
        <v>11</v>
      </c>
      <c r="J572" t="b">
        <f>IF(COUNTIFS('Player 1 Rounds'!A:A,Player_2[[#This Row],[Tournament]],'Player 1 Rounds'!C:C,Player_2[[#This Row],[Date]])&gt;0,TRUE(),FALSE())</f>
        <v>1</v>
      </c>
      <c r="K572" t="b">
        <f>IF(COUNTIFS('Player 1 Rounds'!A:A,Player_2[[#This Row],[Tournament]],'Player 1 Rounds'!C:C,Player_2[[#This Row],[Date]],'Player 1 Rounds'!D:D,Player_2[[#This Row],[Division]])&gt;0,TRUE(),FALSE())</f>
        <v>1</v>
      </c>
      <c r="L572" t="str">
        <f>RIGHT(Player_2[[#This Row],[Date]],4)</f>
        <v>2012</v>
      </c>
      <c r="M572" t="str">
        <f>LEFT(Player_2[[#This Row],[Date]],FIND("-",Player_2[[#This Row],[Date]],1)-1)</f>
        <v>3</v>
      </c>
      <c r="N572" t="str">
        <f>MID(Player_2[[#This Row],[Date]],FIND("-",Player_2[[#This Row],[Date]],1)+1,3)</f>
        <v>Oct</v>
      </c>
      <c r="O572" s="5">
        <f>DATEVALUE(Player_2[[#This Row],[Month]]&amp;" "&amp;Player_2[[#This Row],[Day]]&amp;", "&amp;Player_2[[#This Row],[Year]])</f>
        <v>41185</v>
      </c>
      <c r="P572">
        <f>COUNTIFS(A:A,Player_2[[#This Row],[Tournament]],E:E,Player_2[[#This Row],[Round]])</f>
        <v>4</v>
      </c>
      <c r="Q572" t="str">
        <f t="shared" si="8"/>
        <v>2012 United States Disc Golf Championship - Open Flight</v>
      </c>
      <c r="R572">
        <f>SUMIFS('Player 1 Rounds'!F:F,'Player 1 Rounds'!Q:Q,Q572,'Player 1 Rounds'!E:E,E572)</f>
        <v>55</v>
      </c>
      <c r="S572">
        <f>IF(AND(Player_2[[#This Row],[Opponent Score]]&gt;0,Player_2[[#This Row],[Opponent Score]]&gt;Player_2[[#This Row],[Score]],K:K=TRUE())=TRUE(),1,0)</f>
        <v>0</v>
      </c>
    </row>
    <row r="573" spans="1:19" x14ac:dyDescent="0.25">
      <c r="A573" t="s">
        <v>460</v>
      </c>
      <c r="B573" t="s">
        <v>9</v>
      </c>
      <c r="C573" t="s">
        <v>461</v>
      </c>
      <c r="D573" t="s">
        <v>17</v>
      </c>
      <c r="E573">
        <v>2</v>
      </c>
      <c r="F573">
        <v>47</v>
      </c>
      <c r="G573">
        <v>1073</v>
      </c>
      <c r="H573" t="s">
        <v>11</v>
      </c>
      <c r="I573" t="s">
        <v>11</v>
      </c>
      <c r="J573" t="b">
        <f>IF(COUNTIFS('Player 1 Rounds'!A:A,Player_2[[#This Row],[Tournament]],'Player 1 Rounds'!C:C,Player_2[[#This Row],[Date]])&gt;0,TRUE(),FALSE())</f>
        <v>1</v>
      </c>
      <c r="K573" t="b">
        <f>IF(COUNTIFS('Player 1 Rounds'!A:A,Player_2[[#This Row],[Tournament]],'Player 1 Rounds'!C:C,Player_2[[#This Row],[Date]],'Player 1 Rounds'!D:D,Player_2[[#This Row],[Division]])&gt;0,TRUE(),FALSE())</f>
        <v>1</v>
      </c>
      <c r="L573" t="str">
        <f>RIGHT(Player_2[[#This Row],[Date]],4)</f>
        <v>2012</v>
      </c>
      <c r="M573" t="str">
        <f>LEFT(Player_2[[#This Row],[Date]],FIND("-",Player_2[[#This Row],[Date]],1)-1)</f>
        <v>27</v>
      </c>
      <c r="N573" t="str">
        <f>MID(Player_2[[#This Row],[Date]],FIND("-",Player_2[[#This Row],[Date]],1)+1,3)</f>
        <v>Oct</v>
      </c>
      <c r="O573" s="5">
        <f>DATEVALUE(Player_2[[#This Row],[Month]]&amp;" "&amp;Player_2[[#This Row],[Day]]&amp;", "&amp;Player_2[[#This Row],[Year]])</f>
        <v>41209</v>
      </c>
      <c r="P573">
        <f>COUNTIFS(A:A,Player_2[[#This Row],[Tournament]],E:E,Player_2[[#This Row],[Round]])</f>
        <v>1</v>
      </c>
      <c r="Q573" t="str">
        <f t="shared" si="8"/>
        <v>2012 Oklahoma Open- Presented by Dynamic Discs &amp; TDSA - Pro &amp; Adv</v>
      </c>
      <c r="R573">
        <f>SUMIFS('Player 1 Rounds'!F:F,'Player 1 Rounds'!Q:Q,Q573,'Player 1 Rounds'!E:E,E573)</f>
        <v>48</v>
      </c>
      <c r="S573">
        <f>IF(AND(Player_2[[#This Row],[Opponent Score]]&gt;0,Player_2[[#This Row],[Opponent Score]]&gt;Player_2[[#This Row],[Score]],K:K=TRUE())=TRUE(),1,0)</f>
        <v>1</v>
      </c>
    </row>
    <row r="574" spans="1:19" x14ac:dyDescent="0.25">
      <c r="A574" t="s">
        <v>82</v>
      </c>
      <c r="B574" t="s">
        <v>14</v>
      </c>
      <c r="C574" t="s">
        <v>108</v>
      </c>
      <c r="D574" t="s">
        <v>17</v>
      </c>
      <c r="E574">
        <v>2</v>
      </c>
      <c r="F574">
        <v>56</v>
      </c>
      <c r="G574">
        <v>1044</v>
      </c>
      <c r="H574" t="s">
        <v>11</v>
      </c>
      <c r="I574" t="s">
        <v>11</v>
      </c>
      <c r="J574" t="b">
        <f>IF(COUNTIFS('Player 1 Rounds'!A:A,Player_2[[#This Row],[Tournament]],'Player 1 Rounds'!C:C,Player_2[[#This Row],[Date]])&gt;0,TRUE(),FALSE())</f>
        <v>0</v>
      </c>
      <c r="K574" t="b">
        <f>IF(COUNTIFS('Player 1 Rounds'!A:A,Player_2[[#This Row],[Tournament]],'Player 1 Rounds'!C:C,Player_2[[#This Row],[Date]],'Player 1 Rounds'!D:D,Player_2[[#This Row],[Division]])&gt;0,TRUE(),FALSE())</f>
        <v>0</v>
      </c>
      <c r="L574" t="str">
        <f>RIGHT(Player_2[[#This Row],[Date]],4)</f>
        <v>2011</v>
      </c>
      <c r="M574" t="str">
        <f>LEFT(Player_2[[#This Row],[Date]],FIND("-",Player_2[[#This Row],[Date]],1)-1)</f>
        <v>9</v>
      </c>
      <c r="N574" t="str">
        <f>MID(Player_2[[#This Row],[Date]],FIND("-",Player_2[[#This Row],[Date]],1)+1,3)</f>
        <v>Apr</v>
      </c>
      <c r="O574" s="5">
        <f>DATEVALUE(Player_2[[#This Row],[Month]]&amp;" "&amp;Player_2[[#This Row],[Day]]&amp;", "&amp;Player_2[[#This Row],[Year]])</f>
        <v>40642</v>
      </c>
      <c r="P574">
        <f>COUNTIFS(A:A,Player_2[[#This Row],[Tournament]],E:E,Player_2[[#This Row],[Round]])</f>
        <v>1</v>
      </c>
      <c r="Q574" t="str">
        <f t="shared" si="8"/>
        <v>2011 Jacksonville Open</v>
      </c>
      <c r="R574">
        <f>SUMIFS('Player 1 Rounds'!F:F,'Player 1 Rounds'!Q:Q,Q574,'Player 1 Rounds'!E:E,E574)</f>
        <v>0</v>
      </c>
      <c r="S574">
        <f>IF(AND(Player_2[[#This Row],[Opponent Score]]&gt;0,Player_2[[#This Row],[Opponent Score]]&gt;Player_2[[#This Row],[Score]],K:K=TRUE())=TRUE(),1,0)</f>
        <v>0</v>
      </c>
    </row>
    <row r="575" spans="1:19" x14ac:dyDescent="0.25">
      <c r="A575" t="s">
        <v>135</v>
      </c>
      <c r="B575" t="s">
        <v>58</v>
      </c>
      <c r="C575" t="s">
        <v>136</v>
      </c>
      <c r="D575" t="s">
        <v>17</v>
      </c>
      <c r="E575">
        <v>2</v>
      </c>
      <c r="F575">
        <v>54</v>
      </c>
      <c r="G575">
        <v>1036</v>
      </c>
      <c r="H575" t="s">
        <v>11</v>
      </c>
      <c r="I575" t="s">
        <v>11</v>
      </c>
      <c r="J575" t="b">
        <f>IF(COUNTIFS('Player 1 Rounds'!A:A,Player_2[[#This Row],[Tournament]],'Player 1 Rounds'!C:C,Player_2[[#This Row],[Date]])&gt;0,TRUE(),FALSE())</f>
        <v>0</v>
      </c>
      <c r="K575" t="b">
        <f>IF(COUNTIFS('Player 1 Rounds'!A:A,Player_2[[#This Row],[Tournament]],'Player 1 Rounds'!C:C,Player_2[[#This Row],[Date]],'Player 1 Rounds'!D:D,Player_2[[#This Row],[Division]])&gt;0,TRUE(),FALSE())</f>
        <v>0</v>
      </c>
      <c r="L575" t="str">
        <f>RIGHT(Player_2[[#This Row],[Date]],4)</f>
        <v>2009</v>
      </c>
      <c r="M575" t="str">
        <f>LEFT(Player_2[[#This Row],[Date]],FIND("-",Player_2[[#This Row],[Date]],1)-1)</f>
        <v>25</v>
      </c>
      <c r="N575" t="str">
        <f>MID(Player_2[[#This Row],[Date]],FIND("-",Player_2[[#This Row],[Date]],1)+1,3)</f>
        <v>Apr</v>
      </c>
      <c r="O575" s="5">
        <f>DATEVALUE(Player_2[[#This Row],[Month]]&amp;" "&amp;Player_2[[#This Row],[Day]]&amp;", "&amp;Player_2[[#This Row],[Year]])</f>
        <v>39928</v>
      </c>
      <c r="P575">
        <f>COUNTIFS(A:A,Player_2[[#This Row],[Tournament]],E:E,Player_2[[#This Row],[Round]])</f>
        <v>1</v>
      </c>
      <c r="Q575" t="str">
        <f t="shared" si="8"/>
        <v>2009 Green Country Open</v>
      </c>
      <c r="R575">
        <f>SUMIFS('Player 1 Rounds'!F:F,'Player 1 Rounds'!Q:Q,Q575,'Player 1 Rounds'!E:E,E575)</f>
        <v>0</v>
      </c>
      <c r="S575">
        <f>IF(AND(Player_2[[#This Row],[Opponent Score]]&gt;0,Player_2[[#This Row],[Opponent Score]]&gt;Player_2[[#This Row],[Score]],K:K=TRUE())=TRUE(),1,0)</f>
        <v>0</v>
      </c>
    </row>
    <row r="576" spans="1:19" x14ac:dyDescent="0.25">
      <c r="A576" t="s">
        <v>575</v>
      </c>
      <c r="B576" t="s">
        <v>14</v>
      </c>
      <c r="C576" t="s">
        <v>115</v>
      </c>
      <c r="D576" t="s">
        <v>17</v>
      </c>
      <c r="E576">
        <v>2</v>
      </c>
      <c r="F576">
        <v>48</v>
      </c>
      <c r="G576">
        <v>1025</v>
      </c>
      <c r="H576" t="s">
        <v>11</v>
      </c>
      <c r="I576" t="s">
        <v>11</v>
      </c>
      <c r="J576" t="b">
        <f>IF(COUNTIFS('Player 1 Rounds'!A:A,Player_2[[#This Row],[Tournament]],'Player 1 Rounds'!C:C,Player_2[[#This Row],[Date]])&gt;0,TRUE(),FALSE())</f>
        <v>0</v>
      </c>
      <c r="K576" t="b">
        <f>IF(COUNTIFS('Player 1 Rounds'!A:A,Player_2[[#This Row],[Tournament]],'Player 1 Rounds'!C:C,Player_2[[#This Row],[Date]],'Player 1 Rounds'!D:D,Player_2[[#This Row],[Division]])&gt;0,TRUE(),FALSE())</f>
        <v>0</v>
      </c>
      <c r="L576" t="str">
        <f>RIGHT(Player_2[[#This Row],[Date]],4)</f>
        <v>2008</v>
      </c>
      <c r="M576" t="str">
        <f>LEFT(Player_2[[#This Row],[Date]],FIND("-",Player_2[[#This Row],[Date]],1)-1)</f>
        <v>12</v>
      </c>
      <c r="N576" t="str">
        <f>MID(Player_2[[#This Row],[Date]],FIND("-",Player_2[[#This Row],[Date]],1)+1,3)</f>
        <v>Apr</v>
      </c>
      <c r="O576" s="5">
        <f>DATEVALUE(Player_2[[#This Row],[Month]]&amp;" "&amp;Player_2[[#This Row],[Day]]&amp;", "&amp;Player_2[[#This Row],[Year]])</f>
        <v>39550</v>
      </c>
      <c r="P576">
        <f>COUNTIFS(A:A,Player_2[[#This Row],[Tournament]],E:E,Player_2[[#This Row],[Round]])</f>
        <v>1</v>
      </c>
      <c r="Q576" t="str">
        <f t="shared" si="8"/>
        <v>2008 Higher Flyers Memorial</v>
      </c>
      <c r="R576">
        <f>SUMIFS('Player 1 Rounds'!F:F,'Player 1 Rounds'!Q:Q,Q576,'Player 1 Rounds'!E:E,E576)</f>
        <v>0</v>
      </c>
      <c r="S576">
        <f>IF(AND(Player_2[[#This Row],[Opponent Score]]&gt;0,Player_2[[#This Row],[Opponent Score]]&gt;Player_2[[#This Row],[Score]],K:K=TRUE())=TRUE(),1,0)</f>
        <v>0</v>
      </c>
    </row>
    <row r="577" spans="1:19" x14ac:dyDescent="0.25">
      <c r="A577" t="s">
        <v>735</v>
      </c>
      <c r="B577" t="s">
        <v>9</v>
      </c>
      <c r="C577" t="s">
        <v>139</v>
      </c>
      <c r="D577" t="s">
        <v>17</v>
      </c>
      <c r="E577">
        <v>2</v>
      </c>
      <c r="F577">
        <v>45</v>
      </c>
      <c r="G577">
        <v>1038</v>
      </c>
      <c r="H577" t="s">
        <v>11</v>
      </c>
      <c r="I577" t="s">
        <v>11</v>
      </c>
      <c r="J577" t="b">
        <f>IF(COUNTIFS('Player 1 Rounds'!A:A,Player_2[[#This Row],[Tournament]],'Player 1 Rounds'!C:C,Player_2[[#This Row],[Date]])&gt;0,TRUE(),FALSE())</f>
        <v>0</v>
      </c>
      <c r="K577" t="b">
        <f>IF(COUNTIFS('Player 1 Rounds'!A:A,Player_2[[#This Row],[Tournament]],'Player 1 Rounds'!C:C,Player_2[[#This Row],[Date]],'Player 1 Rounds'!D:D,Player_2[[#This Row],[Division]])&gt;0,TRUE(),FALSE())</f>
        <v>0</v>
      </c>
      <c r="L577" t="str">
        <f>RIGHT(Player_2[[#This Row],[Date]],4)</f>
        <v>2009</v>
      </c>
      <c r="M577" t="str">
        <f>LEFT(Player_2[[#This Row],[Date]],FIND("-",Player_2[[#This Row],[Date]],1)-1)</f>
        <v>18</v>
      </c>
      <c r="N577" t="str">
        <f>MID(Player_2[[#This Row],[Date]],FIND("-",Player_2[[#This Row],[Date]],1)+1,3)</f>
        <v>Apr</v>
      </c>
      <c r="O577" s="5">
        <f>DATEVALUE(Player_2[[#This Row],[Month]]&amp;" "&amp;Player_2[[#This Row],[Day]]&amp;", "&amp;Player_2[[#This Row],[Year]])</f>
        <v>39921</v>
      </c>
      <c r="P577">
        <f>COUNTIFS(A:A,Player_2[[#This Row],[Tournament]],E:E,Player_2[[#This Row],[Round]])</f>
        <v>1</v>
      </c>
      <c r="Q577" t="str">
        <f t="shared" si="8"/>
        <v>2009 7th Glass Blown Open (Pro/Adv)</v>
      </c>
      <c r="R577">
        <f>SUMIFS('Player 1 Rounds'!F:F,'Player 1 Rounds'!Q:Q,Q577,'Player 1 Rounds'!E:E,E577)</f>
        <v>0</v>
      </c>
      <c r="S577">
        <f>IF(AND(Player_2[[#This Row],[Opponent Score]]&gt;0,Player_2[[#This Row],[Opponent Score]]&gt;Player_2[[#This Row],[Score]],K:K=TRUE())=TRUE(),1,0)</f>
        <v>0</v>
      </c>
    </row>
    <row r="578" spans="1:19" x14ac:dyDescent="0.25">
      <c r="A578" t="s">
        <v>548</v>
      </c>
      <c r="B578" t="s">
        <v>14</v>
      </c>
      <c r="C578" t="s">
        <v>549</v>
      </c>
      <c r="D578" t="s">
        <v>17</v>
      </c>
      <c r="E578">
        <v>2</v>
      </c>
      <c r="F578">
        <v>48</v>
      </c>
      <c r="G578">
        <v>983</v>
      </c>
      <c r="H578" t="s">
        <v>11</v>
      </c>
      <c r="I578" t="s">
        <v>11</v>
      </c>
      <c r="J578" t="b">
        <f>IF(COUNTIFS('Player 1 Rounds'!A:A,Player_2[[#This Row],[Tournament]],'Player 1 Rounds'!C:C,Player_2[[#This Row],[Date]])&gt;0,TRUE(),FALSE())</f>
        <v>0</v>
      </c>
      <c r="K578" t="b">
        <f>IF(COUNTIFS('Player 1 Rounds'!A:A,Player_2[[#This Row],[Tournament]],'Player 1 Rounds'!C:C,Player_2[[#This Row],[Date]],'Player 1 Rounds'!D:D,Player_2[[#This Row],[Division]])&gt;0,TRUE(),FALSE())</f>
        <v>0</v>
      </c>
      <c r="L578" t="str">
        <f>RIGHT(Player_2[[#This Row],[Date]],4)</f>
        <v>2008</v>
      </c>
      <c r="M578" t="str">
        <f>LEFT(Player_2[[#This Row],[Date]],FIND("-",Player_2[[#This Row],[Date]],1)-1)</f>
        <v>26</v>
      </c>
      <c r="N578" t="str">
        <f>MID(Player_2[[#This Row],[Date]],FIND("-",Player_2[[#This Row],[Date]],1)+1,3)</f>
        <v>Apr</v>
      </c>
      <c r="O578" s="5">
        <f>DATEVALUE(Player_2[[#This Row],[Month]]&amp;" "&amp;Player_2[[#This Row],[Day]]&amp;", "&amp;Player_2[[#This Row],[Year]])</f>
        <v>39564</v>
      </c>
      <c r="P578">
        <f>COUNTIFS(A:A,Player_2[[#This Row],[Tournament]],E:E,Player_2[[#This Row],[Round]])</f>
        <v>4</v>
      </c>
      <c r="Q578" t="str">
        <f t="shared" ref="Q578:Q641" si="9">IF(ISERROR(FIND(L578,A578,1))=TRUE(),L578&amp;" "&amp;A578,A578)</f>
        <v>2008 Evergreen Open</v>
      </c>
      <c r="R578">
        <f>SUMIFS('Player 1 Rounds'!F:F,'Player 1 Rounds'!Q:Q,Q578,'Player 1 Rounds'!E:E,E578)</f>
        <v>0</v>
      </c>
      <c r="S578">
        <f>IF(AND(Player_2[[#This Row],[Opponent Score]]&gt;0,Player_2[[#This Row],[Opponent Score]]&gt;Player_2[[#This Row],[Score]],K:K=TRUE())=TRUE(),1,0)</f>
        <v>0</v>
      </c>
    </row>
    <row r="579" spans="1:19" x14ac:dyDescent="0.25">
      <c r="A579" t="s">
        <v>401</v>
      </c>
      <c r="B579" t="s">
        <v>58</v>
      </c>
      <c r="C579" t="s">
        <v>490</v>
      </c>
      <c r="D579" t="s">
        <v>17</v>
      </c>
      <c r="E579">
        <v>2</v>
      </c>
      <c r="F579">
        <v>56</v>
      </c>
      <c r="G579">
        <v>1046</v>
      </c>
      <c r="H579" t="s">
        <v>11</v>
      </c>
      <c r="I579" t="s">
        <v>11</v>
      </c>
      <c r="J579" t="b">
        <f>IF(COUNTIFS('Player 1 Rounds'!A:A,Player_2[[#This Row],[Tournament]],'Player 1 Rounds'!C:C,Player_2[[#This Row],[Date]])&gt;0,TRUE(),FALSE())</f>
        <v>1</v>
      </c>
      <c r="K579" t="b">
        <f>IF(COUNTIFS('Player 1 Rounds'!A:A,Player_2[[#This Row],[Tournament]],'Player 1 Rounds'!C:C,Player_2[[#This Row],[Date]],'Player 1 Rounds'!D:D,Player_2[[#This Row],[Division]])&gt;0,TRUE(),FALSE())</f>
        <v>1</v>
      </c>
      <c r="L579" t="str">
        <f>RIGHT(Player_2[[#This Row],[Date]],4)</f>
        <v>2012</v>
      </c>
      <c r="M579" t="str">
        <f>LEFT(Player_2[[#This Row],[Date]],FIND("-",Player_2[[#This Row],[Date]],1)-1)</f>
        <v>16</v>
      </c>
      <c r="N579" t="str">
        <f>MID(Player_2[[#This Row],[Date]],FIND("-",Player_2[[#This Row],[Date]],1)+1,3)</f>
        <v>Aug</v>
      </c>
      <c r="O579" s="5">
        <f>DATEVALUE(Player_2[[#This Row],[Month]]&amp;" "&amp;Player_2[[#This Row],[Day]]&amp;", "&amp;Player_2[[#This Row],[Year]])</f>
        <v>41137</v>
      </c>
      <c r="P579">
        <f>COUNTIFS(A:A,Player_2[[#This Row],[Tournament]],E:E,Player_2[[#This Row],[Round]])</f>
        <v>2</v>
      </c>
      <c r="Q579" t="str">
        <f t="shared" si="9"/>
        <v>2012 Vibram Open</v>
      </c>
      <c r="R579">
        <f>SUMIFS('Player 1 Rounds'!F:F,'Player 1 Rounds'!Q:Q,Q579,'Player 1 Rounds'!E:E,E579)</f>
        <v>54</v>
      </c>
      <c r="S579">
        <f>IF(AND(Player_2[[#This Row],[Opponent Score]]&gt;0,Player_2[[#This Row],[Opponent Score]]&gt;Player_2[[#This Row],[Score]],K:K=TRUE())=TRUE(),1,0)</f>
        <v>0</v>
      </c>
    </row>
    <row r="580" spans="1:19" x14ac:dyDescent="0.25">
      <c r="A580" t="s">
        <v>359</v>
      </c>
      <c r="B580" t="s">
        <v>9</v>
      </c>
      <c r="C580" t="s">
        <v>104</v>
      </c>
      <c r="D580" t="s">
        <v>17</v>
      </c>
      <c r="E580">
        <v>2</v>
      </c>
      <c r="F580">
        <v>54</v>
      </c>
      <c r="G580">
        <v>1027</v>
      </c>
      <c r="H580" t="s">
        <v>11</v>
      </c>
      <c r="I580" t="s">
        <v>11</v>
      </c>
      <c r="J580" t="b">
        <f>IF(COUNTIFS('Player 1 Rounds'!A:A,Player_2[[#This Row],[Tournament]],'Player 1 Rounds'!C:C,Player_2[[#This Row],[Date]])&gt;0,TRUE(),FALSE())</f>
        <v>0</v>
      </c>
      <c r="K580" t="b">
        <f>IF(COUNTIFS('Player 1 Rounds'!A:A,Player_2[[#This Row],[Tournament]],'Player 1 Rounds'!C:C,Player_2[[#This Row],[Date]],'Player 1 Rounds'!D:D,Player_2[[#This Row],[Division]])&gt;0,TRUE(),FALSE())</f>
        <v>0</v>
      </c>
      <c r="L580" t="str">
        <f>RIGHT(Player_2[[#This Row],[Date]],4)</f>
        <v>2011</v>
      </c>
      <c r="M580" t="str">
        <f>LEFT(Player_2[[#This Row],[Date]],FIND("-",Player_2[[#This Row],[Date]],1)-1)</f>
        <v>16</v>
      </c>
      <c r="N580" t="str">
        <f>MID(Player_2[[#This Row],[Date]],FIND("-",Player_2[[#This Row],[Date]],1)+1,3)</f>
        <v>Apr</v>
      </c>
      <c r="O580" s="5">
        <f>DATEVALUE(Player_2[[#This Row],[Month]]&amp;" "&amp;Player_2[[#This Row],[Day]]&amp;", "&amp;Player_2[[#This Row],[Year]])</f>
        <v>40649</v>
      </c>
      <c r="P580">
        <f>COUNTIFS(A:A,Player_2[[#This Row],[Tournament]],E:E,Player_2[[#This Row],[Round]])</f>
        <v>2</v>
      </c>
      <c r="Q580" t="str">
        <f t="shared" si="9"/>
        <v>2011 Dynamic Discs Glass Blown Open</v>
      </c>
      <c r="R580">
        <f>SUMIFS('Player 1 Rounds'!F:F,'Player 1 Rounds'!Q:Q,Q580,'Player 1 Rounds'!E:E,E580)</f>
        <v>0</v>
      </c>
      <c r="S580">
        <f>IF(AND(Player_2[[#This Row],[Opponent Score]]&gt;0,Player_2[[#This Row],[Opponent Score]]&gt;Player_2[[#This Row],[Score]],K:K=TRUE())=TRUE(),1,0)</f>
        <v>0</v>
      </c>
    </row>
    <row r="581" spans="1:19" x14ac:dyDescent="0.25">
      <c r="A581" t="s">
        <v>493</v>
      </c>
      <c r="B581" t="s">
        <v>9</v>
      </c>
      <c r="C581" t="s">
        <v>494</v>
      </c>
      <c r="D581" t="s">
        <v>17</v>
      </c>
      <c r="E581">
        <v>2</v>
      </c>
      <c r="F581">
        <v>45</v>
      </c>
      <c r="G581">
        <v>1049</v>
      </c>
      <c r="H581" t="s">
        <v>11</v>
      </c>
      <c r="I581" t="s">
        <v>11</v>
      </c>
      <c r="J581" t="b">
        <f>IF(COUNTIFS('Player 1 Rounds'!A:A,Player_2[[#This Row],[Tournament]],'Player 1 Rounds'!C:C,Player_2[[#This Row],[Date]])&gt;0,TRUE(),FALSE())</f>
        <v>0</v>
      </c>
      <c r="K581" t="b">
        <f>IF(COUNTIFS('Player 1 Rounds'!A:A,Player_2[[#This Row],[Tournament]],'Player 1 Rounds'!C:C,Player_2[[#This Row],[Date]],'Player 1 Rounds'!D:D,Player_2[[#This Row],[Division]])&gt;0,TRUE(),FALSE())</f>
        <v>0</v>
      </c>
      <c r="L581" t="str">
        <f>RIGHT(Player_2[[#This Row],[Date]],4)</f>
        <v>2012</v>
      </c>
      <c r="M581" t="str">
        <f>LEFT(Player_2[[#This Row],[Date]],FIND("-",Player_2[[#This Row],[Date]],1)-1)</f>
        <v>1</v>
      </c>
      <c r="N581" t="str">
        <f>MID(Player_2[[#This Row],[Date]],FIND("-",Player_2[[#This Row],[Date]],1)+1,3)</f>
        <v>Sep</v>
      </c>
      <c r="O581" s="5">
        <f>DATEVALUE(Player_2[[#This Row],[Month]]&amp;" "&amp;Player_2[[#This Row],[Day]]&amp;", "&amp;Player_2[[#This Row],[Year]])</f>
        <v>41153</v>
      </c>
      <c r="P581">
        <f>COUNTIFS(A:A,Player_2[[#This Row],[Tournament]],E:E,Player_2[[#This Row],[Round]])</f>
        <v>1</v>
      </c>
      <c r="Q581" t="str">
        <f t="shared" si="9"/>
        <v>2012 End of the Trail (SJVC) Classic</v>
      </c>
      <c r="R581">
        <f>SUMIFS('Player 1 Rounds'!F:F,'Player 1 Rounds'!Q:Q,Q581,'Player 1 Rounds'!E:E,E581)</f>
        <v>0</v>
      </c>
      <c r="S581">
        <f>IF(AND(Player_2[[#This Row],[Opponent Score]]&gt;0,Player_2[[#This Row],[Opponent Score]]&gt;Player_2[[#This Row],[Score]],K:K=TRUE())=TRUE(),1,0)</f>
        <v>0</v>
      </c>
    </row>
    <row r="582" spans="1:19" x14ac:dyDescent="0.25">
      <c r="A582" t="s">
        <v>491</v>
      </c>
      <c r="B582" t="s">
        <v>164</v>
      </c>
      <c r="C582" t="s">
        <v>492</v>
      </c>
      <c r="D582" t="s">
        <v>17</v>
      </c>
      <c r="E582">
        <v>2</v>
      </c>
      <c r="F582">
        <v>74</v>
      </c>
      <c r="G582">
        <v>1029</v>
      </c>
      <c r="H582" t="s">
        <v>11</v>
      </c>
      <c r="I582" t="s">
        <v>11</v>
      </c>
      <c r="J582" t="b">
        <f>IF(COUNTIFS('Player 1 Rounds'!A:A,Player_2[[#This Row],[Tournament]],'Player 1 Rounds'!C:C,Player_2[[#This Row],[Date]])&gt;0,TRUE(),FALSE())</f>
        <v>0</v>
      </c>
      <c r="K582" t="b">
        <f>IF(COUNTIFS('Player 1 Rounds'!A:A,Player_2[[#This Row],[Tournament]],'Player 1 Rounds'!C:C,Player_2[[#This Row],[Date]],'Player 1 Rounds'!D:D,Player_2[[#This Row],[Division]])&gt;0,TRUE(),FALSE())</f>
        <v>0</v>
      </c>
      <c r="L582" t="str">
        <f>RIGHT(Player_2[[#This Row],[Date]],4)</f>
        <v>2012</v>
      </c>
      <c r="M582" t="str">
        <f>LEFT(Player_2[[#This Row],[Date]],FIND("-",Player_2[[#This Row],[Date]],1)-1)</f>
        <v>24</v>
      </c>
      <c r="N582" t="str">
        <f>MID(Player_2[[#This Row],[Date]],FIND("-",Player_2[[#This Row],[Date]],1)+1,3)</f>
        <v>Aug</v>
      </c>
      <c r="O582" s="5">
        <f>DATEVALUE(Player_2[[#This Row],[Month]]&amp;" "&amp;Player_2[[#This Row],[Day]]&amp;", "&amp;Player_2[[#This Row],[Year]])</f>
        <v>41145</v>
      </c>
      <c r="P582">
        <f>COUNTIFS(A:A,Player_2[[#This Row],[Tournament]],E:E,Player_2[[#This Row],[Round]])</f>
        <v>1</v>
      </c>
      <c r="Q582" t="str">
        <f t="shared" si="9"/>
        <v>2012 Monster Energy Challenge at Solitude Mountain Resort</v>
      </c>
      <c r="R582">
        <f>SUMIFS('Player 1 Rounds'!F:F,'Player 1 Rounds'!Q:Q,Q582,'Player 1 Rounds'!E:E,E582)</f>
        <v>0</v>
      </c>
      <c r="S582">
        <f>IF(AND(Player_2[[#This Row],[Opponent Score]]&gt;0,Player_2[[#This Row],[Opponent Score]]&gt;Player_2[[#This Row],[Score]],K:K=TRUE())=TRUE(),1,0)</f>
        <v>0</v>
      </c>
    </row>
    <row r="583" spans="1:19" x14ac:dyDescent="0.25">
      <c r="A583" t="s">
        <v>425</v>
      </c>
      <c r="B583" t="s">
        <v>13</v>
      </c>
      <c r="C583" t="s">
        <v>426</v>
      </c>
      <c r="D583" t="s">
        <v>17</v>
      </c>
      <c r="E583">
        <v>2</v>
      </c>
      <c r="F583">
        <v>55</v>
      </c>
      <c r="G583">
        <v>1052</v>
      </c>
      <c r="H583" t="s">
        <v>11</v>
      </c>
      <c r="I583" t="s">
        <v>11</v>
      </c>
      <c r="J583" t="b">
        <f>IF(COUNTIFS('Player 1 Rounds'!A:A,Player_2[[#This Row],[Tournament]],'Player 1 Rounds'!C:C,Player_2[[#This Row],[Date]])&gt;0,TRUE(),FALSE())</f>
        <v>1</v>
      </c>
      <c r="K583" t="b">
        <f>IF(COUNTIFS('Player 1 Rounds'!A:A,Player_2[[#This Row],[Tournament]],'Player 1 Rounds'!C:C,Player_2[[#This Row],[Date]],'Player 1 Rounds'!D:D,Player_2[[#This Row],[Division]])&gt;0,TRUE(),FALSE())</f>
        <v>1</v>
      </c>
      <c r="L583" t="str">
        <f>RIGHT(Player_2[[#This Row],[Date]],4)</f>
        <v>2014</v>
      </c>
      <c r="M583" t="str">
        <f>LEFT(Player_2[[#This Row],[Date]],FIND("-",Player_2[[#This Row],[Date]],1)-1)</f>
        <v>17</v>
      </c>
      <c r="N583" t="str">
        <f>MID(Player_2[[#This Row],[Date]],FIND("-",Player_2[[#This Row],[Date]],1)+1,3)</f>
        <v>Jul</v>
      </c>
      <c r="O583" s="5">
        <f>DATEVALUE(Player_2[[#This Row],[Month]]&amp;" "&amp;Player_2[[#This Row],[Day]]&amp;", "&amp;Player_2[[#This Row],[Year]])</f>
        <v>41837</v>
      </c>
      <c r="P583">
        <f>COUNTIFS(A:A,Player_2[[#This Row],[Tournament]],E:E,Player_2[[#This Row],[Round]])</f>
        <v>1</v>
      </c>
      <c r="Q583" t="str">
        <f t="shared" si="9"/>
        <v>2014 European Masters</v>
      </c>
      <c r="R583">
        <f>SUMIFS('Player 1 Rounds'!F:F,'Player 1 Rounds'!Q:Q,Q583,'Player 1 Rounds'!E:E,E583)</f>
        <v>56</v>
      </c>
      <c r="S583">
        <f>IF(AND(Player_2[[#This Row],[Opponent Score]]&gt;0,Player_2[[#This Row],[Opponent Score]]&gt;Player_2[[#This Row],[Score]],K:K=TRUE())=TRUE(),1,0)</f>
        <v>1</v>
      </c>
    </row>
    <row r="584" spans="1:19" x14ac:dyDescent="0.25">
      <c r="A584" t="s">
        <v>341</v>
      </c>
      <c r="B584" t="s">
        <v>58</v>
      </c>
      <c r="C584" t="s">
        <v>747</v>
      </c>
      <c r="D584" t="s">
        <v>17</v>
      </c>
      <c r="E584">
        <v>2</v>
      </c>
      <c r="F584">
        <v>74</v>
      </c>
      <c r="G584">
        <v>989</v>
      </c>
      <c r="H584" t="s">
        <v>11</v>
      </c>
      <c r="I584" t="s">
        <v>11</v>
      </c>
      <c r="J584" t="b">
        <f>IF(COUNTIFS('Player 1 Rounds'!A:A,Player_2[[#This Row],[Tournament]],'Player 1 Rounds'!C:C,Player_2[[#This Row],[Date]])&gt;0,TRUE(),FALSE())</f>
        <v>1</v>
      </c>
      <c r="K584" t="b">
        <f>IF(COUNTIFS('Player 1 Rounds'!A:A,Player_2[[#This Row],[Tournament]],'Player 1 Rounds'!C:C,Player_2[[#This Row],[Date]],'Player 1 Rounds'!D:D,Player_2[[#This Row],[Division]])&gt;0,TRUE(),FALSE())</f>
        <v>1</v>
      </c>
      <c r="L584" t="str">
        <f>RIGHT(Player_2[[#This Row],[Date]],4)</f>
        <v>2019</v>
      </c>
      <c r="M584" t="str">
        <f>LEFT(Player_2[[#This Row],[Date]],FIND("-",Player_2[[#This Row],[Date]],1)-1)</f>
        <v>17</v>
      </c>
      <c r="N584" t="str">
        <f>MID(Player_2[[#This Row],[Date]],FIND("-",Player_2[[#This Row],[Date]],1)+1,3)</f>
        <v>May</v>
      </c>
      <c r="O584" s="5">
        <f>DATEVALUE(Player_2[[#This Row],[Month]]&amp;" "&amp;Player_2[[#This Row],[Day]]&amp;", "&amp;Player_2[[#This Row],[Year]])</f>
        <v>43602</v>
      </c>
      <c r="P584">
        <f>COUNTIFS(A:A,Player_2[[#This Row],[Tournament]],E:E,Player_2[[#This Row],[Round]])</f>
        <v>2</v>
      </c>
      <c r="Q584" t="str">
        <f t="shared" si="9"/>
        <v>2019 Santa Cruz Masters Cup presented by Innova - National Tour</v>
      </c>
      <c r="R584">
        <f>SUMIFS('Player 1 Rounds'!F:F,'Player 1 Rounds'!Q:Q,Q584,'Player 1 Rounds'!E:E,E584)</f>
        <v>73</v>
      </c>
      <c r="S584">
        <f>IF(AND(Player_2[[#This Row],[Opponent Score]]&gt;0,Player_2[[#This Row],[Opponent Score]]&gt;Player_2[[#This Row],[Score]],K:K=TRUE())=TRUE(),1,0)</f>
        <v>0</v>
      </c>
    </row>
    <row r="585" spans="1:19" x14ac:dyDescent="0.25">
      <c r="A585" t="s">
        <v>150</v>
      </c>
      <c r="B585" t="s">
        <v>58</v>
      </c>
      <c r="C585" t="s">
        <v>151</v>
      </c>
      <c r="D585" t="s">
        <v>17</v>
      </c>
      <c r="E585">
        <v>2</v>
      </c>
      <c r="F585">
        <v>58</v>
      </c>
      <c r="G585">
        <v>1043</v>
      </c>
      <c r="H585" t="s">
        <v>11</v>
      </c>
      <c r="I585" t="s">
        <v>11</v>
      </c>
      <c r="J585" t="b">
        <f>IF(COUNTIFS('Player 1 Rounds'!A:A,Player_2[[#This Row],[Tournament]],'Player 1 Rounds'!C:C,Player_2[[#This Row],[Date]])&gt;0,TRUE(),FALSE())</f>
        <v>1</v>
      </c>
      <c r="K585" t="b">
        <f>IF(COUNTIFS('Player 1 Rounds'!A:A,Player_2[[#This Row],[Tournament]],'Player 1 Rounds'!C:C,Player_2[[#This Row],[Date]],'Player 1 Rounds'!D:D,Player_2[[#This Row],[Division]])&gt;0,TRUE(),FALSE())</f>
        <v>1</v>
      </c>
      <c r="L585" t="str">
        <f>RIGHT(Player_2[[#This Row],[Date]],4)</f>
        <v>2015</v>
      </c>
      <c r="M585" t="str">
        <f>LEFT(Player_2[[#This Row],[Date]],FIND("-",Player_2[[#This Row],[Date]],1)-1)</f>
        <v>11</v>
      </c>
      <c r="N585" t="str">
        <f>MID(Player_2[[#This Row],[Date]],FIND("-",Player_2[[#This Row],[Date]],1)+1,3)</f>
        <v>Sep</v>
      </c>
      <c r="O585" s="5">
        <f>DATEVALUE(Player_2[[#This Row],[Month]]&amp;" "&amp;Player_2[[#This Row],[Day]]&amp;", "&amp;Player_2[[#This Row],[Year]])</f>
        <v>42258</v>
      </c>
      <c r="P585">
        <f>COUNTIFS(A:A,Player_2[[#This Row],[Tournament]],E:E,Player_2[[#This Row],[Round]])</f>
        <v>1</v>
      </c>
      <c r="Q585" t="str">
        <f t="shared" si="9"/>
        <v>2015 Disc Golf Hall of Fame Classic presented by MVP Disc Sports - NT Finale - Innova GTC Series 1</v>
      </c>
      <c r="R585">
        <f>SUMIFS('Player 1 Rounds'!F:F,'Player 1 Rounds'!Q:Q,Q585,'Player 1 Rounds'!E:E,E585)</f>
        <v>60</v>
      </c>
      <c r="S585">
        <f>IF(AND(Player_2[[#This Row],[Opponent Score]]&gt;0,Player_2[[#This Row],[Opponent Score]]&gt;Player_2[[#This Row],[Score]],K:K=TRUE())=TRUE(),1,0)</f>
        <v>1</v>
      </c>
    </row>
    <row r="586" spans="1:19" x14ac:dyDescent="0.25">
      <c r="A586" t="s">
        <v>685</v>
      </c>
      <c r="B586" t="s">
        <v>626</v>
      </c>
      <c r="C586" t="s">
        <v>686</v>
      </c>
      <c r="D586" t="s">
        <v>17</v>
      </c>
      <c r="E586">
        <v>2</v>
      </c>
      <c r="F586">
        <v>73</v>
      </c>
      <c r="G586">
        <v>990</v>
      </c>
      <c r="H586" t="s">
        <v>10</v>
      </c>
      <c r="I586" t="s">
        <v>10</v>
      </c>
      <c r="J586" t="b">
        <f>IF(COUNTIFS('Player 1 Rounds'!A:A,Player_2[[#This Row],[Tournament]],'Player 1 Rounds'!C:C,Player_2[[#This Row],[Date]])&gt;0,TRUE(),FALSE())</f>
        <v>1</v>
      </c>
      <c r="K586" t="b">
        <f>IF(COUNTIFS('Player 1 Rounds'!A:A,Player_2[[#This Row],[Tournament]],'Player 1 Rounds'!C:C,Player_2[[#This Row],[Date]],'Player 1 Rounds'!D:D,Player_2[[#This Row],[Division]])&gt;0,TRUE(),FALSE())</f>
        <v>1</v>
      </c>
      <c r="L586" t="str">
        <f>RIGHT(Player_2[[#This Row],[Date]],4)</f>
        <v>2022</v>
      </c>
      <c r="M586" t="str">
        <f>LEFT(Player_2[[#This Row],[Date]],FIND("-",Player_2[[#This Row],[Date]],1)-1)</f>
        <v>28</v>
      </c>
      <c r="N586" t="str">
        <f>MID(Player_2[[#This Row],[Date]],FIND("-",Player_2[[#This Row],[Date]],1)+1,3)</f>
        <v>Apr</v>
      </c>
      <c r="O586" s="5">
        <f>DATEVALUE(Player_2[[#This Row],[Month]]&amp;" "&amp;Player_2[[#This Row],[Day]]&amp;", "&amp;Player_2[[#This Row],[Year]])</f>
        <v>44679</v>
      </c>
      <c r="P586">
        <f>COUNTIFS(A:A,Player_2[[#This Row],[Tournament]],E:E,Player_2[[#This Row],[Round]])</f>
        <v>2</v>
      </c>
      <c r="Q586" t="str">
        <f t="shared" si="9"/>
        <v>2022 DGPT - Dynamic Discs Open</v>
      </c>
      <c r="R586">
        <f>SUMIFS('Player 1 Rounds'!F:F,'Player 1 Rounds'!Q:Q,Q586,'Player 1 Rounds'!E:E,E586)</f>
        <v>60</v>
      </c>
      <c r="S586">
        <f>IF(AND(Player_2[[#This Row],[Opponent Score]]&gt;0,Player_2[[#This Row],[Opponent Score]]&gt;Player_2[[#This Row],[Score]],K:K=TRUE())=TRUE(),1,0)</f>
        <v>0</v>
      </c>
    </row>
    <row r="587" spans="1:19" x14ac:dyDescent="0.25">
      <c r="A587" t="s">
        <v>106</v>
      </c>
      <c r="B587" t="s">
        <v>153</v>
      </c>
      <c r="C587" t="s">
        <v>154</v>
      </c>
      <c r="D587" t="s">
        <v>17</v>
      </c>
      <c r="E587">
        <v>2</v>
      </c>
      <c r="F587">
        <v>62</v>
      </c>
      <c r="G587">
        <v>1036</v>
      </c>
      <c r="H587" t="s">
        <v>11</v>
      </c>
      <c r="I587" t="s">
        <v>11</v>
      </c>
      <c r="J587" t="b">
        <f>IF(COUNTIFS('Player 1 Rounds'!A:A,Player_2[[#This Row],[Tournament]],'Player 1 Rounds'!C:C,Player_2[[#This Row],[Date]])&gt;0,TRUE(),FALSE())</f>
        <v>1</v>
      </c>
      <c r="K587" t="b">
        <f>IF(COUNTIFS('Player 1 Rounds'!A:A,Player_2[[#This Row],[Tournament]],'Player 1 Rounds'!C:C,Player_2[[#This Row],[Date]],'Player 1 Rounds'!D:D,Player_2[[#This Row],[Division]])&gt;0,TRUE(),FALSE())</f>
        <v>1</v>
      </c>
      <c r="L587" t="str">
        <f>RIGHT(Player_2[[#This Row],[Date]],4)</f>
        <v>2015</v>
      </c>
      <c r="M587" t="str">
        <f>LEFT(Player_2[[#This Row],[Date]],FIND("-",Player_2[[#This Row],[Date]],1)-1)</f>
        <v>7</v>
      </c>
      <c r="N587" t="str">
        <f>MID(Player_2[[#This Row],[Date]],FIND("-",Player_2[[#This Row],[Date]],1)+1,3)</f>
        <v>Oct</v>
      </c>
      <c r="O587" s="5">
        <f>DATEVALUE(Player_2[[#This Row],[Month]]&amp;" "&amp;Player_2[[#This Row],[Day]]&amp;", "&amp;Player_2[[#This Row],[Year]])</f>
        <v>42284</v>
      </c>
      <c r="P587">
        <f>COUNTIFS(A:A,Player_2[[#This Row],[Tournament]],E:E,Player_2[[#This Row],[Round]])</f>
        <v>4</v>
      </c>
      <c r="Q587" t="str">
        <f t="shared" si="9"/>
        <v>2015 United States Disc Golf Championship - Open Flight</v>
      </c>
      <c r="R587">
        <f>SUMIFS('Player 1 Rounds'!F:F,'Player 1 Rounds'!Q:Q,Q587,'Player 1 Rounds'!E:E,E587)</f>
        <v>62</v>
      </c>
      <c r="S587">
        <f>IF(AND(Player_2[[#This Row],[Opponent Score]]&gt;0,Player_2[[#This Row],[Opponent Score]]&gt;Player_2[[#This Row],[Score]],K:K=TRUE())=TRUE(),1,0)</f>
        <v>0</v>
      </c>
    </row>
    <row r="588" spans="1:19" x14ac:dyDescent="0.25">
      <c r="A588" t="s">
        <v>357</v>
      </c>
      <c r="B588" t="s">
        <v>13</v>
      </c>
      <c r="C588" t="s">
        <v>358</v>
      </c>
      <c r="D588" t="s">
        <v>17</v>
      </c>
      <c r="E588">
        <v>2</v>
      </c>
      <c r="F588">
        <v>53</v>
      </c>
      <c r="G588">
        <v>1063</v>
      </c>
      <c r="H588" t="s">
        <v>11</v>
      </c>
      <c r="I588" t="s">
        <v>11</v>
      </c>
      <c r="J588" t="b">
        <f>IF(COUNTIFS('Player 1 Rounds'!A:A,Player_2[[#This Row],[Tournament]],'Player 1 Rounds'!C:C,Player_2[[#This Row],[Date]])&gt;0,TRUE(),FALSE())</f>
        <v>1</v>
      </c>
      <c r="K588" t="b">
        <f>IF(COUNTIFS('Player 1 Rounds'!A:A,Player_2[[#This Row],[Tournament]],'Player 1 Rounds'!C:C,Player_2[[#This Row],[Date]],'Player 1 Rounds'!D:D,Player_2[[#This Row],[Division]])&gt;0,TRUE(),FALSE())</f>
        <v>1</v>
      </c>
      <c r="L588" t="str">
        <f>RIGHT(Player_2[[#This Row],[Date]],4)</f>
        <v>2018</v>
      </c>
      <c r="M588" t="str">
        <f>LEFT(Player_2[[#This Row],[Date]],FIND("-",Player_2[[#This Row],[Date]],1)-1)</f>
        <v>12</v>
      </c>
      <c r="N588" t="str">
        <f>MID(Player_2[[#This Row],[Date]],FIND("-",Player_2[[#This Row],[Date]],1)+1,3)</f>
        <v>Jul</v>
      </c>
      <c r="O588" s="5">
        <f>DATEVALUE(Player_2[[#This Row],[Month]]&amp;" "&amp;Player_2[[#This Row],[Day]]&amp;", "&amp;Player_2[[#This Row],[Year]])</f>
        <v>43293</v>
      </c>
      <c r="P588">
        <f>COUNTIFS(A:A,Player_2[[#This Row],[Tournament]],E:E,Player_2[[#This Row],[Round]])</f>
        <v>1</v>
      </c>
      <c r="Q588" t="str">
        <f t="shared" si="9"/>
        <v>Konopiště Open 2018</v>
      </c>
      <c r="R588">
        <f>SUMIFS('Player 1 Rounds'!F:F,'Player 1 Rounds'!Q:Q,Q588,'Player 1 Rounds'!E:E,E588)</f>
        <v>51</v>
      </c>
      <c r="S588">
        <f>IF(AND(Player_2[[#This Row],[Opponent Score]]&gt;0,Player_2[[#This Row],[Opponent Score]]&gt;Player_2[[#This Row],[Score]],K:K=TRUE())=TRUE(),1,0)</f>
        <v>0</v>
      </c>
    </row>
    <row r="589" spans="1:19" x14ac:dyDescent="0.25">
      <c r="A589" t="s">
        <v>750</v>
      </c>
      <c r="B589" t="s">
        <v>9</v>
      </c>
      <c r="C589" t="s">
        <v>751</v>
      </c>
      <c r="D589" t="s">
        <v>17</v>
      </c>
      <c r="E589">
        <v>2</v>
      </c>
      <c r="F589">
        <v>52</v>
      </c>
      <c r="G589">
        <v>1022</v>
      </c>
      <c r="H589" t="s">
        <v>11</v>
      </c>
      <c r="I589" t="s">
        <v>11</v>
      </c>
      <c r="J589" t="b">
        <f>IF(COUNTIFS('Player 1 Rounds'!A:A,Player_2[[#This Row],[Tournament]],'Player 1 Rounds'!C:C,Player_2[[#This Row],[Date]])&gt;0,TRUE(),FALSE())</f>
        <v>0</v>
      </c>
      <c r="K589" t="b">
        <f>IF(COUNTIFS('Player 1 Rounds'!A:A,Player_2[[#This Row],[Tournament]],'Player 1 Rounds'!C:C,Player_2[[#This Row],[Date]],'Player 1 Rounds'!D:D,Player_2[[#This Row],[Division]])&gt;0,TRUE(),FALSE())</f>
        <v>0</v>
      </c>
      <c r="L589" t="str">
        <f>RIGHT(Player_2[[#This Row],[Date]],4)</f>
        <v>2019</v>
      </c>
      <c r="M589" t="str">
        <f>LEFT(Player_2[[#This Row],[Date]],FIND("-",Player_2[[#This Row],[Date]],1)-1)</f>
        <v>25</v>
      </c>
      <c r="N589" t="str">
        <f>MID(Player_2[[#This Row],[Date]],FIND("-",Player_2[[#This Row],[Date]],1)+1,3)</f>
        <v>May</v>
      </c>
      <c r="O589" s="5">
        <f>DATEVALUE(Player_2[[#This Row],[Month]]&amp;" "&amp;Player_2[[#This Row],[Day]]&amp;", "&amp;Player_2[[#This Row],[Year]])</f>
        <v>43610</v>
      </c>
      <c r="P589">
        <f>COUNTIFS(A:A,Player_2[[#This Row],[Tournament]],E:E,Player_2[[#This Row],[Round]])</f>
        <v>1</v>
      </c>
      <c r="Q589" t="str">
        <f t="shared" si="9"/>
        <v>2019 Two Days in May</v>
      </c>
      <c r="R589">
        <f>SUMIFS('Player 1 Rounds'!F:F,'Player 1 Rounds'!Q:Q,Q589,'Player 1 Rounds'!E:E,E589)</f>
        <v>0</v>
      </c>
      <c r="S589">
        <f>IF(AND(Player_2[[#This Row],[Opponent Score]]&gt;0,Player_2[[#This Row],[Opponent Score]]&gt;Player_2[[#This Row],[Score]],K:K=TRUE())=TRUE(),1,0)</f>
        <v>0</v>
      </c>
    </row>
    <row r="590" spans="1:19" x14ac:dyDescent="0.25">
      <c r="A590" t="s">
        <v>673</v>
      </c>
      <c r="B590" t="s">
        <v>58</v>
      </c>
      <c r="C590" t="s">
        <v>674</v>
      </c>
      <c r="D590" t="s">
        <v>17</v>
      </c>
      <c r="E590">
        <v>2</v>
      </c>
      <c r="F590">
        <v>50</v>
      </c>
      <c r="G590">
        <v>1053</v>
      </c>
      <c r="H590" t="s">
        <v>10</v>
      </c>
      <c r="I590" t="s">
        <v>10</v>
      </c>
      <c r="J590" t="b">
        <f>IF(COUNTIFS('Player 1 Rounds'!A:A,Player_2[[#This Row],[Tournament]],'Player 1 Rounds'!C:C,Player_2[[#This Row],[Date]])&gt;0,TRUE(),FALSE())</f>
        <v>1</v>
      </c>
      <c r="K590" t="b">
        <f>IF(COUNTIFS('Player 1 Rounds'!A:A,Player_2[[#This Row],[Tournament]],'Player 1 Rounds'!C:C,Player_2[[#This Row],[Date]],'Player 1 Rounds'!D:D,Player_2[[#This Row],[Division]])&gt;0,TRUE(),FALSE())</f>
        <v>1</v>
      </c>
      <c r="L590" t="str">
        <f>RIGHT(Player_2[[#This Row],[Date]],4)</f>
        <v>2021</v>
      </c>
      <c r="M590" t="str">
        <f>LEFT(Player_2[[#This Row],[Date]],FIND("-",Player_2[[#This Row],[Date]],1)-1)</f>
        <v>23</v>
      </c>
      <c r="N590" t="str">
        <f>MID(Player_2[[#This Row],[Date]],FIND("-",Player_2[[#This Row],[Date]],1)+1,3)</f>
        <v>Sep</v>
      </c>
      <c r="O590" s="5">
        <f>DATEVALUE(Player_2[[#This Row],[Month]]&amp;" "&amp;Player_2[[#This Row],[Day]]&amp;", "&amp;Player_2[[#This Row],[Year]])</f>
        <v>44462</v>
      </c>
      <c r="P590">
        <f>COUNTIFS(A:A,Player_2[[#This Row],[Tournament]],E:E,Player_2[[#This Row],[Round]])</f>
        <v>1</v>
      </c>
      <c r="Q590" t="str">
        <f t="shared" si="9"/>
        <v>2021 Music City Open Presented by Dynamic Discs - NT Finale</v>
      </c>
      <c r="R590">
        <f>SUMIFS('Player 1 Rounds'!F:F,'Player 1 Rounds'!Q:Q,Q590,'Player 1 Rounds'!E:E,E590)</f>
        <v>52</v>
      </c>
      <c r="S590">
        <f>IF(AND(Player_2[[#This Row],[Opponent Score]]&gt;0,Player_2[[#This Row],[Opponent Score]]&gt;Player_2[[#This Row],[Score]],K:K=TRUE())=TRUE(),1,0)</f>
        <v>1</v>
      </c>
    </row>
    <row r="591" spans="1:19" x14ac:dyDescent="0.25">
      <c r="A591" t="s">
        <v>516</v>
      </c>
      <c r="B591" t="s">
        <v>9</v>
      </c>
      <c r="C591" t="s">
        <v>517</v>
      </c>
      <c r="D591" t="s">
        <v>17</v>
      </c>
      <c r="E591">
        <v>2</v>
      </c>
      <c r="F591">
        <v>43</v>
      </c>
      <c r="G591">
        <v>1066</v>
      </c>
      <c r="H591" t="s">
        <v>11</v>
      </c>
      <c r="I591" t="s">
        <v>11</v>
      </c>
      <c r="J591" t="b">
        <f>IF(COUNTIFS('Player 1 Rounds'!A:A,Player_2[[#This Row],[Tournament]],'Player 1 Rounds'!C:C,Player_2[[#This Row],[Date]])&gt;0,TRUE(),FALSE())</f>
        <v>1</v>
      </c>
      <c r="K591" t="b">
        <f>IF(COUNTIFS('Player 1 Rounds'!A:A,Player_2[[#This Row],[Tournament]],'Player 1 Rounds'!C:C,Player_2[[#This Row],[Date]],'Player 1 Rounds'!D:D,Player_2[[#This Row],[Division]])&gt;0,TRUE(),FALSE())</f>
        <v>1</v>
      </c>
      <c r="L591" t="str">
        <f>RIGHT(Player_2[[#This Row],[Date]],4)</f>
        <v>2015</v>
      </c>
      <c r="M591" t="str">
        <f>LEFT(Player_2[[#This Row],[Date]],FIND("-",Player_2[[#This Row],[Date]],1)-1)</f>
        <v>15</v>
      </c>
      <c r="N591" t="str">
        <f>MID(Player_2[[#This Row],[Date]],FIND("-",Player_2[[#This Row],[Date]],1)+1,3)</f>
        <v>Aug</v>
      </c>
      <c r="O591" s="5">
        <f>DATEVALUE(Player_2[[#This Row],[Month]]&amp;" "&amp;Player_2[[#This Row],[Day]]&amp;", "&amp;Player_2[[#This Row],[Year]])</f>
        <v>42231</v>
      </c>
      <c r="P591">
        <f>COUNTIFS(A:A,Player_2[[#This Row],[Tournament]],E:E,Player_2[[#This Row],[Round]])</f>
        <v>1</v>
      </c>
      <c r="Q591" t="str">
        <f t="shared" si="9"/>
        <v>2015 19th Annual Brent Hambrick Memorial Open</v>
      </c>
      <c r="R591">
        <f>SUMIFS('Player 1 Rounds'!F:F,'Player 1 Rounds'!Q:Q,Q591,'Player 1 Rounds'!E:E,E591)</f>
        <v>45</v>
      </c>
      <c r="S591">
        <f>IF(AND(Player_2[[#This Row],[Opponent Score]]&gt;0,Player_2[[#This Row],[Opponent Score]]&gt;Player_2[[#This Row],[Score]],K:K=TRUE())=TRUE(),1,0)</f>
        <v>1</v>
      </c>
    </row>
    <row r="592" spans="1:19" x14ac:dyDescent="0.25">
      <c r="A592" t="s">
        <v>691</v>
      </c>
      <c r="B592" t="s">
        <v>9</v>
      </c>
      <c r="C592" t="s">
        <v>18</v>
      </c>
      <c r="D592" t="s">
        <v>17</v>
      </c>
      <c r="E592">
        <v>2</v>
      </c>
      <c r="F592">
        <v>49</v>
      </c>
      <c r="G592">
        <v>1044</v>
      </c>
      <c r="H592" t="s">
        <v>10</v>
      </c>
      <c r="I592" t="s">
        <v>10</v>
      </c>
      <c r="J592" t="b">
        <f>IF(COUNTIFS('Player 1 Rounds'!A:A,Player_2[[#This Row],[Tournament]],'Player 1 Rounds'!C:C,Player_2[[#This Row],[Date]])&gt;0,TRUE(),FALSE())</f>
        <v>0</v>
      </c>
      <c r="K592" t="b">
        <f>IF(COUNTIFS('Player 1 Rounds'!A:A,Player_2[[#This Row],[Tournament]],'Player 1 Rounds'!C:C,Player_2[[#This Row],[Date]],'Player 1 Rounds'!D:D,Player_2[[#This Row],[Division]])&gt;0,TRUE(),FALSE())</f>
        <v>0</v>
      </c>
      <c r="L592" t="str">
        <f>RIGHT(Player_2[[#This Row],[Date]],4)</f>
        <v>2022</v>
      </c>
      <c r="M592" t="str">
        <f>LEFT(Player_2[[#This Row],[Date]],FIND("-",Player_2[[#This Row],[Date]],1)-1)</f>
        <v>13</v>
      </c>
      <c r="N592" t="str">
        <f>MID(Player_2[[#This Row],[Date]],FIND("-",Player_2[[#This Row],[Date]],1)+1,3)</f>
        <v>May</v>
      </c>
      <c r="O592" s="5">
        <f>DATEVALUE(Player_2[[#This Row],[Month]]&amp;" "&amp;Player_2[[#This Row],[Day]]&amp;", "&amp;Player_2[[#This Row],[Year]])</f>
        <v>44694</v>
      </c>
      <c r="P592">
        <f>COUNTIFS(A:A,Player_2[[#This Row],[Tournament]],E:E,Player_2[[#This Row],[Round]])</f>
        <v>1</v>
      </c>
      <c r="Q592" t="str">
        <f t="shared" si="9"/>
        <v>2022 Santa Cruz Masters Cup (DGPT Silver Series) Presented by Innova Discs</v>
      </c>
      <c r="R592">
        <f>SUMIFS('Player 1 Rounds'!F:F,'Player 1 Rounds'!Q:Q,Q592,'Player 1 Rounds'!E:E,E592)</f>
        <v>0</v>
      </c>
      <c r="S592">
        <f>IF(AND(Player_2[[#This Row],[Opponent Score]]&gt;0,Player_2[[#This Row],[Opponent Score]]&gt;Player_2[[#This Row],[Score]],K:K=TRUE())=TRUE(),1,0)</f>
        <v>0</v>
      </c>
    </row>
    <row r="593" spans="1:19" x14ac:dyDescent="0.25">
      <c r="A593" t="s">
        <v>240</v>
      </c>
      <c r="B593" t="s">
        <v>58</v>
      </c>
      <c r="C593" t="s">
        <v>506</v>
      </c>
      <c r="D593" t="s">
        <v>17</v>
      </c>
      <c r="E593">
        <v>2</v>
      </c>
      <c r="F593">
        <v>48</v>
      </c>
      <c r="G593">
        <v>1066</v>
      </c>
      <c r="H593" t="s">
        <v>11</v>
      </c>
      <c r="I593" t="s">
        <v>11</v>
      </c>
      <c r="J593" t="b">
        <f>IF(COUNTIFS('Player 1 Rounds'!A:A,Player_2[[#This Row],[Tournament]],'Player 1 Rounds'!C:C,Player_2[[#This Row],[Date]])&gt;0,TRUE(),FALSE())</f>
        <v>1</v>
      </c>
      <c r="K593" t="b">
        <f>IF(COUNTIFS('Player 1 Rounds'!A:A,Player_2[[#This Row],[Tournament]],'Player 1 Rounds'!C:C,Player_2[[#This Row],[Date]],'Player 1 Rounds'!D:D,Player_2[[#This Row],[Division]])&gt;0,TRUE(),FALSE())</f>
        <v>1</v>
      </c>
      <c r="L593" t="str">
        <f>RIGHT(Player_2[[#This Row],[Date]],4)</f>
        <v>2015</v>
      </c>
      <c r="M593" t="str">
        <f>LEFT(Player_2[[#This Row],[Date]],FIND("-",Player_2[[#This Row],[Date]],1)-1)</f>
        <v>21</v>
      </c>
      <c r="N593" t="str">
        <f>MID(Player_2[[#This Row],[Date]],FIND("-",Player_2[[#This Row],[Date]],1)+1,3)</f>
        <v>Aug</v>
      </c>
      <c r="O593" s="5">
        <f>DATEVALUE(Player_2[[#This Row],[Month]]&amp;" "&amp;Player_2[[#This Row],[Day]]&amp;", "&amp;Player_2[[#This Row],[Year]])</f>
        <v>42237</v>
      </c>
      <c r="P593">
        <f>COUNTIFS(A:A,Player_2[[#This Row],[Tournament]],E:E,Player_2[[#This Row],[Round]])</f>
        <v>3</v>
      </c>
      <c r="Q593" t="str">
        <f t="shared" si="9"/>
        <v>2015 Ledgestone Insurance Open presented by Discraft</v>
      </c>
      <c r="R593">
        <f>SUMIFS('Player 1 Rounds'!F:F,'Player 1 Rounds'!Q:Q,Q593,'Player 1 Rounds'!E:E,E593)</f>
        <v>49</v>
      </c>
      <c r="S593">
        <f>IF(AND(Player_2[[#This Row],[Opponent Score]]&gt;0,Player_2[[#This Row],[Opponent Score]]&gt;Player_2[[#This Row],[Score]],K:K=TRUE())=TRUE(),1,0)</f>
        <v>1</v>
      </c>
    </row>
    <row r="594" spans="1:19" x14ac:dyDescent="0.25">
      <c r="A594" t="s">
        <v>272</v>
      </c>
      <c r="B594" t="s">
        <v>58</v>
      </c>
      <c r="C594" t="s">
        <v>273</v>
      </c>
      <c r="D594" t="s">
        <v>17</v>
      </c>
      <c r="E594">
        <v>2</v>
      </c>
      <c r="F594">
        <v>61</v>
      </c>
      <c r="G594">
        <v>1075</v>
      </c>
      <c r="H594" t="s">
        <v>11</v>
      </c>
      <c r="I594" t="s">
        <v>11</v>
      </c>
      <c r="J594" t="b">
        <f>IF(COUNTIFS('Player 1 Rounds'!A:A,Player_2[[#This Row],[Tournament]],'Player 1 Rounds'!C:C,Player_2[[#This Row],[Date]])&gt;0,TRUE(),FALSE())</f>
        <v>1</v>
      </c>
      <c r="K594" t="b">
        <f>IF(COUNTIFS('Player 1 Rounds'!A:A,Player_2[[#This Row],[Tournament]],'Player 1 Rounds'!C:C,Player_2[[#This Row],[Date]],'Player 1 Rounds'!D:D,Player_2[[#This Row],[Division]])&gt;0,TRUE(),FALSE())</f>
        <v>1</v>
      </c>
      <c r="L594" t="str">
        <f>RIGHT(Player_2[[#This Row],[Date]],4)</f>
        <v>2017</v>
      </c>
      <c r="M594" t="str">
        <f>LEFT(Player_2[[#This Row],[Date]],FIND("-",Player_2[[#This Row],[Date]],1)-1)</f>
        <v>19</v>
      </c>
      <c r="N594" t="str">
        <f>MID(Player_2[[#This Row],[Date]],FIND("-",Player_2[[#This Row],[Date]],1)+1,3)</f>
        <v>May</v>
      </c>
      <c r="O594" s="5">
        <f>DATEVALUE(Player_2[[#This Row],[Month]]&amp;" "&amp;Player_2[[#This Row],[Day]]&amp;", "&amp;Player_2[[#This Row],[Year]])</f>
        <v>42874</v>
      </c>
      <c r="P594">
        <f>COUNTIFS(A:A,Player_2[[#This Row],[Tournament]],E:E,Player_2[[#This Row],[Round]])</f>
        <v>1</v>
      </c>
      <c r="Q594" t="str">
        <f t="shared" si="9"/>
        <v>2017 Masters Cup presented by Innova Disc Golf - Pro</v>
      </c>
      <c r="R594">
        <f>SUMIFS('Player 1 Rounds'!F:F,'Player 1 Rounds'!Q:Q,Q594,'Player 1 Rounds'!E:E,E594)</f>
        <v>65</v>
      </c>
      <c r="S594">
        <f>IF(AND(Player_2[[#This Row],[Opponent Score]]&gt;0,Player_2[[#This Row],[Opponent Score]]&gt;Player_2[[#This Row],[Score]],K:K=TRUE())=TRUE(),1,0)</f>
        <v>1</v>
      </c>
    </row>
    <row r="595" spans="1:19" x14ac:dyDescent="0.25">
      <c r="A595" t="s">
        <v>752</v>
      </c>
      <c r="B595" t="s">
        <v>9</v>
      </c>
      <c r="C595" t="s">
        <v>753</v>
      </c>
      <c r="D595" t="s">
        <v>17</v>
      </c>
      <c r="E595">
        <v>2</v>
      </c>
      <c r="F595">
        <v>57</v>
      </c>
      <c r="G595">
        <v>1046</v>
      </c>
      <c r="H595" t="s">
        <v>11</v>
      </c>
      <c r="I595" t="s">
        <v>11</v>
      </c>
      <c r="J595" t="b">
        <f>IF(COUNTIFS('Player 1 Rounds'!A:A,Player_2[[#This Row],[Tournament]],'Player 1 Rounds'!C:C,Player_2[[#This Row],[Date]])&gt;0,TRUE(),FALSE())</f>
        <v>1</v>
      </c>
      <c r="K595" t="b">
        <f>IF(COUNTIFS('Player 1 Rounds'!A:A,Player_2[[#This Row],[Tournament]],'Player 1 Rounds'!C:C,Player_2[[#This Row],[Date]],'Player 1 Rounds'!D:D,Player_2[[#This Row],[Division]])&gt;0,TRUE(),FALSE())</f>
        <v>1</v>
      </c>
      <c r="L595" t="str">
        <f>RIGHT(Player_2[[#This Row],[Date]],4)</f>
        <v>2019</v>
      </c>
      <c r="M595" t="str">
        <f>LEFT(Player_2[[#This Row],[Date]],FIND("-",Player_2[[#This Row],[Date]],1)-1)</f>
        <v>10</v>
      </c>
      <c r="N595" t="str">
        <f>MID(Player_2[[#This Row],[Date]],FIND("-",Player_2[[#This Row],[Date]],1)+1,3)</f>
        <v>May</v>
      </c>
      <c r="O595" s="5">
        <f>DATEVALUE(Player_2[[#This Row],[Month]]&amp;" "&amp;Player_2[[#This Row],[Day]]&amp;", "&amp;Player_2[[#This Row],[Year]])</f>
        <v>43595</v>
      </c>
      <c r="P595">
        <f>COUNTIFS(A:A,Player_2[[#This Row],[Tournament]],E:E,Player_2[[#This Row],[Round]])</f>
        <v>1</v>
      </c>
      <c r="Q595" t="str">
        <f t="shared" si="9"/>
        <v>2019 DGPT - AbsoluteXtracts presents the San Francisco Open driven by Innova at Gleneagles DGC</v>
      </c>
      <c r="R595">
        <f>SUMIFS('Player 1 Rounds'!F:F,'Player 1 Rounds'!Q:Q,Q595,'Player 1 Rounds'!E:E,E595)</f>
        <v>52</v>
      </c>
      <c r="S595">
        <f>IF(AND(Player_2[[#This Row],[Opponent Score]]&gt;0,Player_2[[#This Row],[Opponent Score]]&gt;Player_2[[#This Row],[Score]],K:K=TRUE())=TRUE(),1,0)</f>
        <v>0</v>
      </c>
    </row>
    <row r="596" spans="1:19" x14ac:dyDescent="0.25">
      <c r="A596" t="s">
        <v>303</v>
      </c>
      <c r="B596" t="s">
        <v>9</v>
      </c>
      <c r="C596" t="s">
        <v>304</v>
      </c>
      <c r="D596" t="s">
        <v>17</v>
      </c>
      <c r="E596">
        <v>2</v>
      </c>
      <c r="F596">
        <v>50</v>
      </c>
      <c r="G596">
        <v>1050</v>
      </c>
      <c r="H596" t="s">
        <v>11</v>
      </c>
      <c r="I596" t="s">
        <v>11</v>
      </c>
      <c r="J596" t="b">
        <f>IF(COUNTIFS('Player 1 Rounds'!A:A,Player_2[[#This Row],[Tournament]],'Player 1 Rounds'!C:C,Player_2[[#This Row],[Date]])&gt;0,TRUE(),FALSE())</f>
        <v>0</v>
      </c>
      <c r="K596" t="b">
        <f>IF(COUNTIFS('Player 1 Rounds'!A:A,Player_2[[#This Row],[Tournament]],'Player 1 Rounds'!C:C,Player_2[[#This Row],[Date]],'Player 1 Rounds'!D:D,Player_2[[#This Row],[Division]])&gt;0,TRUE(),FALSE())</f>
        <v>0</v>
      </c>
      <c r="L596" t="str">
        <f>RIGHT(Player_2[[#This Row],[Date]],4)</f>
        <v>2019</v>
      </c>
      <c r="M596" t="str">
        <f>LEFT(Player_2[[#This Row],[Date]],FIND("-",Player_2[[#This Row],[Date]],1)-1)</f>
        <v>19</v>
      </c>
      <c r="N596" t="str">
        <f>MID(Player_2[[#This Row],[Date]],FIND("-",Player_2[[#This Row],[Date]],1)+1,3)</f>
        <v>Apr</v>
      </c>
      <c r="O596" s="5">
        <f>DATEVALUE(Player_2[[#This Row],[Month]]&amp;" "&amp;Player_2[[#This Row],[Day]]&amp;", "&amp;Player_2[[#This Row],[Year]])</f>
        <v>43574</v>
      </c>
      <c r="P596">
        <f>COUNTIFS(A:A,Player_2[[#This Row],[Tournament]],E:E,Player_2[[#This Row],[Round]])</f>
        <v>1</v>
      </c>
      <c r="Q596" t="str">
        <f t="shared" si="9"/>
        <v>The Rumble 2019 presented by Discraft and Clint's Draft House</v>
      </c>
      <c r="R596">
        <f>SUMIFS('Player 1 Rounds'!F:F,'Player 1 Rounds'!Q:Q,Q596,'Player 1 Rounds'!E:E,E596)</f>
        <v>0</v>
      </c>
      <c r="S596">
        <f>IF(AND(Player_2[[#This Row],[Opponent Score]]&gt;0,Player_2[[#This Row],[Opponent Score]]&gt;Player_2[[#This Row],[Score]],K:K=TRUE())=TRUE(),1,0)</f>
        <v>0</v>
      </c>
    </row>
    <row r="597" spans="1:19" x14ac:dyDescent="0.25">
      <c r="A597" t="s">
        <v>555</v>
      </c>
      <c r="B597" t="s">
        <v>9</v>
      </c>
      <c r="C597" t="s">
        <v>556</v>
      </c>
      <c r="D597" t="s">
        <v>17</v>
      </c>
      <c r="E597">
        <v>2</v>
      </c>
      <c r="F597">
        <v>48</v>
      </c>
      <c r="G597">
        <v>1035</v>
      </c>
      <c r="H597" t="s">
        <v>11</v>
      </c>
      <c r="I597" t="s">
        <v>11</v>
      </c>
      <c r="J597" t="b">
        <f>IF(COUNTIFS('Player 1 Rounds'!A:A,Player_2[[#This Row],[Tournament]],'Player 1 Rounds'!C:C,Player_2[[#This Row],[Date]])&gt;0,TRUE(),FALSE())</f>
        <v>0</v>
      </c>
      <c r="K597" t="b">
        <f>IF(COUNTIFS('Player 1 Rounds'!A:A,Player_2[[#This Row],[Tournament]],'Player 1 Rounds'!C:C,Player_2[[#This Row],[Date]],'Player 1 Rounds'!D:D,Player_2[[#This Row],[Division]])&gt;0,TRUE(),FALSE())</f>
        <v>0</v>
      </c>
      <c r="L597" t="str">
        <f>RIGHT(Player_2[[#This Row],[Date]],4)</f>
        <v>2021</v>
      </c>
      <c r="M597" t="str">
        <f>LEFT(Player_2[[#This Row],[Date]],FIND("-",Player_2[[#This Row],[Date]],1)-1)</f>
        <v>8</v>
      </c>
      <c r="N597" t="str">
        <f>MID(Player_2[[#This Row],[Date]],FIND("-",Player_2[[#This Row],[Date]],1)+1,3)</f>
        <v>May</v>
      </c>
      <c r="O597" s="5">
        <f>DATEVALUE(Player_2[[#This Row],[Month]]&amp;" "&amp;Player_2[[#This Row],[Day]]&amp;", "&amp;Player_2[[#This Row],[Year]])</f>
        <v>44324</v>
      </c>
      <c r="P597">
        <f>COUNTIFS(A:A,Player_2[[#This Row],[Tournament]],E:E,Player_2[[#This Row],[Round]])</f>
        <v>1</v>
      </c>
      <c r="Q597" t="str">
        <f t="shared" si="9"/>
        <v>2021 Huk Central presented by Southern Wesleyan University - Pro</v>
      </c>
      <c r="R597">
        <f>SUMIFS('Player 1 Rounds'!F:F,'Player 1 Rounds'!Q:Q,Q597,'Player 1 Rounds'!E:E,E597)</f>
        <v>0</v>
      </c>
      <c r="S597">
        <f>IF(AND(Player_2[[#This Row],[Opponent Score]]&gt;0,Player_2[[#This Row],[Opponent Score]]&gt;Player_2[[#This Row],[Score]],K:K=TRUE())=TRUE(),1,0)</f>
        <v>0</v>
      </c>
    </row>
    <row r="598" spans="1:19" x14ac:dyDescent="0.25">
      <c r="A598" t="s">
        <v>364</v>
      </c>
      <c r="B598" t="s">
        <v>9</v>
      </c>
      <c r="C598" t="s">
        <v>365</v>
      </c>
      <c r="D598" t="s">
        <v>17</v>
      </c>
      <c r="E598">
        <v>2</v>
      </c>
      <c r="F598">
        <v>66</v>
      </c>
      <c r="G598">
        <v>1012</v>
      </c>
      <c r="H598" t="s">
        <v>11</v>
      </c>
      <c r="I598" t="s">
        <v>11</v>
      </c>
      <c r="J598" t="b">
        <f>IF(COUNTIFS('Player 1 Rounds'!A:A,Player_2[[#This Row],[Tournament]],'Player 1 Rounds'!C:C,Player_2[[#This Row],[Date]])&gt;0,TRUE(),FALSE())</f>
        <v>0</v>
      </c>
      <c r="K598" t="b">
        <f>IF(COUNTIFS('Player 1 Rounds'!A:A,Player_2[[#This Row],[Tournament]],'Player 1 Rounds'!C:C,Player_2[[#This Row],[Date]],'Player 1 Rounds'!D:D,Player_2[[#This Row],[Division]])&gt;0,TRUE(),FALSE())</f>
        <v>0</v>
      </c>
      <c r="L598" t="str">
        <f>RIGHT(Player_2[[#This Row],[Date]],4)</f>
        <v>2018</v>
      </c>
      <c r="M598" t="str">
        <f>LEFT(Player_2[[#This Row],[Date]],FIND("-",Player_2[[#This Row],[Date]],1)-1)</f>
        <v>20</v>
      </c>
      <c r="N598" t="str">
        <f>MID(Player_2[[#This Row],[Date]],FIND("-",Player_2[[#This Row],[Date]],1)+1,3)</f>
        <v>Jul</v>
      </c>
      <c r="O598" s="5">
        <f>DATEVALUE(Player_2[[#This Row],[Month]]&amp;" "&amp;Player_2[[#This Row],[Day]]&amp;", "&amp;Player_2[[#This Row],[Year]])</f>
        <v>43301</v>
      </c>
      <c r="P598">
        <f>COUNTIFS(A:A,Player_2[[#This Row],[Tournament]],E:E,Player_2[[#This Row],[Round]])</f>
        <v>1</v>
      </c>
      <c r="Q598" t="str">
        <f t="shared" si="9"/>
        <v>2018 DGPT - Idlewild Open Driven by Innova Discs &amp; The Nati</v>
      </c>
      <c r="R598">
        <f>SUMIFS('Player 1 Rounds'!F:F,'Player 1 Rounds'!Q:Q,Q598,'Player 1 Rounds'!E:E,E598)</f>
        <v>0</v>
      </c>
      <c r="S598">
        <f>IF(AND(Player_2[[#This Row],[Opponent Score]]&gt;0,Player_2[[#This Row],[Opponent Score]]&gt;Player_2[[#This Row],[Score]],K:K=TRUE())=TRUE(),1,0)</f>
        <v>0</v>
      </c>
    </row>
    <row r="599" spans="1:19" x14ac:dyDescent="0.25">
      <c r="A599" t="s">
        <v>522</v>
      </c>
      <c r="B599" t="s">
        <v>9</v>
      </c>
      <c r="C599" t="s">
        <v>523</v>
      </c>
      <c r="D599" t="s">
        <v>17</v>
      </c>
      <c r="E599">
        <v>2</v>
      </c>
      <c r="F599">
        <v>54</v>
      </c>
      <c r="G599">
        <v>1042</v>
      </c>
      <c r="H599" t="s">
        <v>11</v>
      </c>
      <c r="I599" t="s">
        <v>11</v>
      </c>
      <c r="J599" t="b">
        <f>IF(COUNTIFS('Player 1 Rounds'!A:A,Player_2[[#This Row],[Tournament]],'Player 1 Rounds'!C:C,Player_2[[#This Row],[Date]])&gt;0,TRUE(),FALSE())</f>
        <v>0</v>
      </c>
      <c r="K599" t="b">
        <f>IF(COUNTIFS('Player 1 Rounds'!A:A,Player_2[[#This Row],[Tournament]],'Player 1 Rounds'!C:C,Player_2[[#This Row],[Date]],'Player 1 Rounds'!D:D,Player_2[[#This Row],[Division]])&gt;0,TRUE(),FALSE())</f>
        <v>0</v>
      </c>
      <c r="L599" t="str">
        <f>RIGHT(Player_2[[#This Row],[Date]],4)</f>
        <v>2016</v>
      </c>
      <c r="M599" t="str">
        <f>LEFT(Player_2[[#This Row],[Date]],FIND("-",Player_2[[#This Row],[Date]],1)-1)</f>
        <v>22</v>
      </c>
      <c r="N599" t="str">
        <f>MID(Player_2[[#This Row],[Date]],FIND("-",Player_2[[#This Row],[Date]],1)+1,3)</f>
        <v>Apr</v>
      </c>
      <c r="O599" s="5">
        <f>DATEVALUE(Player_2[[#This Row],[Month]]&amp;" "&amp;Player_2[[#This Row],[Day]]&amp;", "&amp;Player_2[[#This Row],[Year]])</f>
        <v>42482</v>
      </c>
      <c r="P599">
        <f>COUNTIFS(A:A,Player_2[[#This Row],[Tournament]],E:E,Player_2[[#This Row],[Round]])</f>
        <v>1</v>
      </c>
      <c r="Q599" t="str">
        <f t="shared" si="9"/>
        <v>2016 Innova and Hyzerbomb present the Nick Hyde Memorial - Pro Weekend</v>
      </c>
      <c r="R599">
        <f>SUMIFS('Player 1 Rounds'!F:F,'Player 1 Rounds'!Q:Q,Q599,'Player 1 Rounds'!E:E,E599)</f>
        <v>0</v>
      </c>
      <c r="S599">
        <f>IF(AND(Player_2[[#This Row],[Opponent Score]]&gt;0,Player_2[[#This Row],[Opponent Score]]&gt;Player_2[[#This Row],[Score]],K:K=TRUE())=TRUE(),1,0)</f>
        <v>0</v>
      </c>
    </row>
    <row r="600" spans="1:19" x14ac:dyDescent="0.25">
      <c r="A600" t="s">
        <v>524</v>
      </c>
      <c r="B600" t="s">
        <v>373</v>
      </c>
      <c r="C600" t="s">
        <v>525</v>
      </c>
      <c r="D600" t="s">
        <v>17</v>
      </c>
      <c r="E600">
        <v>2</v>
      </c>
      <c r="F600">
        <v>57</v>
      </c>
      <c r="G600">
        <v>1040</v>
      </c>
      <c r="H600" t="s">
        <v>11</v>
      </c>
      <c r="I600" t="s">
        <v>11</v>
      </c>
      <c r="J600" t="b">
        <f>IF(COUNTIFS('Player 1 Rounds'!A:A,Player_2[[#This Row],[Tournament]],'Player 1 Rounds'!C:C,Player_2[[#This Row],[Date]])&gt;0,TRUE(),FALSE())</f>
        <v>1</v>
      </c>
      <c r="K600" t="b">
        <f>IF(COUNTIFS('Player 1 Rounds'!A:A,Player_2[[#This Row],[Tournament]],'Player 1 Rounds'!C:C,Player_2[[#This Row],[Date]],'Player 1 Rounds'!D:D,Player_2[[#This Row],[Division]])&gt;0,TRUE(),FALSE())</f>
        <v>1</v>
      </c>
      <c r="L600" t="str">
        <f>RIGHT(Player_2[[#This Row],[Date]],4)</f>
        <v>2016</v>
      </c>
      <c r="M600" t="str">
        <f>LEFT(Player_2[[#This Row],[Date]],FIND("-",Player_2[[#This Row],[Date]],1)-1)</f>
        <v>10</v>
      </c>
      <c r="N600" t="str">
        <f>MID(Player_2[[#This Row],[Date]],FIND("-",Player_2[[#This Row],[Date]],1)+1,3)</f>
        <v>Mar</v>
      </c>
      <c r="O600" s="5">
        <f>DATEVALUE(Player_2[[#This Row],[Month]]&amp;" "&amp;Player_2[[#This Row],[Day]]&amp;", "&amp;Player_2[[#This Row],[Year]])</f>
        <v>42439</v>
      </c>
      <c r="P600">
        <f>COUNTIFS(A:A,Player_2[[#This Row],[Tournament]],E:E,Player_2[[#This Row],[Round]])</f>
        <v>1</v>
      </c>
      <c r="Q600" t="str">
        <f t="shared" si="9"/>
        <v>2016 La Mirada Open - Disc Golf World Tour #1</v>
      </c>
      <c r="R600">
        <f>SUMIFS('Player 1 Rounds'!F:F,'Player 1 Rounds'!Q:Q,Q600,'Player 1 Rounds'!E:E,E600)</f>
        <v>60</v>
      </c>
      <c r="S600">
        <f>IF(AND(Player_2[[#This Row],[Opponent Score]]&gt;0,Player_2[[#This Row],[Opponent Score]]&gt;Player_2[[#This Row],[Score]],K:K=TRUE())=TRUE(),1,0)</f>
        <v>1</v>
      </c>
    </row>
    <row r="601" spans="1:19" x14ac:dyDescent="0.25">
      <c r="A601" t="s">
        <v>174</v>
      </c>
      <c r="B601" t="s">
        <v>58</v>
      </c>
      <c r="C601" t="s">
        <v>175</v>
      </c>
      <c r="D601" t="s">
        <v>17</v>
      </c>
      <c r="E601">
        <v>2</v>
      </c>
      <c r="F601">
        <v>46</v>
      </c>
      <c r="G601">
        <v>1036</v>
      </c>
      <c r="H601" t="s">
        <v>11</v>
      </c>
      <c r="I601" t="s">
        <v>11</v>
      </c>
      <c r="J601" t="b">
        <f>IF(COUNTIFS('Player 1 Rounds'!A:A,Player_2[[#This Row],[Tournament]],'Player 1 Rounds'!C:C,Player_2[[#This Row],[Date]])&gt;0,TRUE(),FALSE())</f>
        <v>1</v>
      </c>
      <c r="K601" t="b">
        <f>IF(COUNTIFS('Player 1 Rounds'!A:A,Player_2[[#This Row],[Tournament]],'Player 1 Rounds'!C:C,Player_2[[#This Row],[Date]],'Player 1 Rounds'!D:D,Player_2[[#This Row],[Division]])&gt;0,TRUE(),FALSE())</f>
        <v>1</v>
      </c>
      <c r="L601" t="str">
        <f>RIGHT(Player_2[[#This Row],[Date]],4)</f>
        <v>2016</v>
      </c>
      <c r="M601" t="str">
        <f>LEFT(Player_2[[#This Row],[Date]],FIND("-",Player_2[[#This Row],[Date]],1)-1)</f>
        <v>2</v>
      </c>
      <c r="N601" t="str">
        <f>MID(Player_2[[#This Row],[Date]],FIND("-",Player_2[[#This Row],[Date]],1)+1,3)</f>
        <v>Mar</v>
      </c>
      <c r="O601" s="5">
        <f>DATEVALUE(Player_2[[#This Row],[Month]]&amp;" "&amp;Player_2[[#This Row],[Day]]&amp;", "&amp;Player_2[[#This Row],[Year]])</f>
        <v>42431</v>
      </c>
      <c r="P601">
        <f>COUNTIFS(A:A,Player_2[[#This Row],[Tournament]],E:E,Player_2[[#This Row],[Round]])</f>
        <v>1</v>
      </c>
      <c r="Q601" t="str">
        <f t="shared" si="9"/>
        <v>2016 28th Memorial Championship presented by Discraft</v>
      </c>
      <c r="R601">
        <f>SUMIFS('Player 1 Rounds'!F:F,'Player 1 Rounds'!Q:Q,Q601,'Player 1 Rounds'!E:E,E601)</f>
        <v>44</v>
      </c>
      <c r="S601">
        <f>IF(AND(Player_2[[#This Row],[Opponent Score]]&gt;0,Player_2[[#This Row],[Opponent Score]]&gt;Player_2[[#This Row],[Score]],K:K=TRUE())=TRUE(),1,0)</f>
        <v>0</v>
      </c>
    </row>
    <row r="602" spans="1:19" x14ac:dyDescent="0.25">
      <c r="A602" t="s">
        <v>246</v>
      </c>
      <c r="B602" t="s">
        <v>9</v>
      </c>
      <c r="C602" t="s">
        <v>247</v>
      </c>
      <c r="D602" t="s">
        <v>17</v>
      </c>
      <c r="E602">
        <v>2</v>
      </c>
      <c r="F602">
        <v>52</v>
      </c>
      <c r="G602">
        <v>1072</v>
      </c>
      <c r="H602" t="s">
        <v>11</v>
      </c>
      <c r="I602" t="s">
        <v>11</v>
      </c>
      <c r="J602" t="b">
        <f>IF(COUNTIFS('Player 1 Rounds'!A:A,Player_2[[#This Row],[Tournament]],'Player 1 Rounds'!C:C,Player_2[[#This Row],[Date]])&gt;0,TRUE(),FALSE())</f>
        <v>1</v>
      </c>
      <c r="K602" t="b">
        <f>IF(COUNTIFS('Player 1 Rounds'!A:A,Player_2[[#This Row],[Tournament]],'Player 1 Rounds'!C:C,Player_2[[#This Row],[Date]],'Player 1 Rounds'!D:D,Player_2[[#This Row],[Division]])&gt;0,TRUE(),FALSE())</f>
        <v>1</v>
      </c>
      <c r="L602" t="str">
        <f>RIGHT(Player_2[[#This Row],[Date]],4)</f>
        <v>2017</v>
      </c>
      <c r="M602" t="str">
        <f>LEFT(Player_2[[#This Row],[Date]],FIND("-",Player_2[[#This Row],[Date]],1)-1)</f>
        <v>12</v>
      </c>
      <c r="N602" t="str">
        <f>MID(Player_2[[#This Row],[Date]],FIND("-",Player_2[[#This Row],[Date]],1)+1,3)</f>
        <v>May</v>
      </c>
      <c r="O602" s="5">
        <f>DATEVALUE(Player_2[[#This Row],[Month]]&amp;" "&amp;Player_2[[#This Row],[Day]]&amp;", "&amp;Player_2[[#This Row],[Year]])</f>
        <v>42867</v>
      </c>
      <c r="P602">
        <f>COUNTIFS(A:A,Player_2[[#This Row],[Tournament]],E:E,Player_2[[#This Row],[Round]])</f>
        <v>1</v>
      </c>
      <c r="Q602" t="str">
        <f t="shared" si="9"/>
        <v>Konopiště Open 2017 - Disc Golf World Tour #2</v>
      </c>
      <c r="R602">
        <f>SUMIFS('Player 1 Rounds'!F:F,'Player 1 Rounds'!Q:Q,Q602,'Player 1 Rounds'!E:E,E602)</f>
        <v>57</v>
      </c>
      <c r="S602">
        <f>IF(AND(Player_2[[#This Row],[Opponent Score]]&gt;0,Player_2[[#This Row],[Opponent Score]]&gt;Player_2[[#This Row],[Score]],K:K=TRUE())=TRUE(),1,0)</f>
        <v>1</v>
      </c>
    </row>
    <row r="603" spans="1:19" x14ac:dyDescent="0.25">
      <c r="A603" t="s">
        <v>535</v>
      </c>
      <c r="B603" t="s">
        <v>14</v>
      </c>
      <c r="C603" t="s">
        <v>536</v>
      </c>
      <c r="D603" t="s">
        <v>17</v>
      </c>
      <c r="E603">
        <v>2</v>
      </c>
      <c r="F603">
        <v>41</v>
      </c>
      <c r="G603">
        <v>1075</v>
      </c>
      <c r="H603" t="s">
        <v>11</v>
      </c>
      <c r="I603" t="s">
        <v>11</v>
      </c>
      <c r="J603" t="b">
        <f>IF(COUNTIFS('Player 1 Rounds'!A:A,Player_2[[#This Row],[Tournament]],'Player 1 Rounds'!C:C,Player_2[[#This Row],[Date]])&gt;0,TRUE(),FALSE())</f>
        <v>0</v>
      </c>
      <c r="K603" t="b">
        <f>IF(COUNTIFS('Player 1 Rounds'!A:A,Player_2[[#This Row],[Tournament]],'Player 1 Rounds'!C:C,Player_2[[#This Row],[Date]],'Player 1 Rounds'!D:D,Player_2[[#This Row],[Division]])&gt;0,TRUE(),FALSE())</f>
        <v>0</v>
      </c>
      <c r="L603" t="str">
        <f>RIGHT(Player_2[[#This Row],[Date]],4)</f>
        <v>2015</v>
      </c>
      <c r="M603" t="str">
        <f>LEFT(Player_2[[#This Row],[Date]],FIND("-",Player_2[[#This Row],[Date]],1)-1)</f>
        <v>21</v>
      </c>
      <c r="N603" t="str">
        <f>MID(Player_2[[#This Row],[Date]],FIND("-",Player_2[[#This Row],[Date]],1)+1,3)</f>
        <v>Nov</v>
      </c>
      <c r="O603" s="5">
        <f>DATEVALUE(Player_2[[#This Row],[Month]]&amp;" "&amp;Player_2[[#This Row],[Day]]&amp;", "&amp;Player_2[[#This Row],[Year]])</f>
        <v>42329</v>
      </c>
      <c r="P603">
        <f>COUNTIFS(A:A,Player_2[[#This Row],[Tournament]],E:E,Player_2[[#This Row],[Round]])</f>
        <v>1</v>
      </c>
      <c r="Q603" t="str">
        <f t="shared" si="9"/>
        <v>2015 So Cal Championships Pros - Presented by Innova Discs</v>
      </c>
      <c r="R603">
        <f>SUMIFS('Player 1 Rounds'!F:F,'Player 1 Rounds'!Q:Q,Q603,'Player 1 Rounds'!E:E,E603)</f>
        <v>0</v>
      </c>
      <c r="S603">
        <f>IF(AND(Player_2[[#This Row],[Opponent Score]]&gt;0,Player_2[[#This Row],[Opponent Score]]&gt;Player_2[[#This Row],[Score]],K:K=TRUE())=TRUE(),1,0)</f>
        <v>0</v>
      </c>
    </row>
    <row r="604" spans="1:19" x14ac:dyDescent="0.25">
      <c r="A604" t="s">
        <v>310</v>
      </c>
      <c r="B604" t="s">
        <v>58</v>
      </c>
      <c r="C604" t="s">
        <v>311</v>
      </c>
      <c r="D604" t="s">
        <v>17</v>
      </c>
      <c r="E604">
        <v>2</v>
      </c>
      <c r="F604">
        <v>61</v>
      </c>
      <c r="G604">
        <v>1045</v>
      </c>
      <c r="H604" t="s">
        <v>11</v>
      </c>
      <c r="I604" t="s">
        <v>11</v>
      </c>
      <c r="J604" t="b">
        <f>IF(COUNTIFS('Player 1 Rounds'!A:A,Player_2[[#This Row],[Tournament]],'Player 1 Rounds'!C:C,Player_2[[#This Row],[Date]])&gt;0,TRUE(),FALSE())</f>
        <v>1</v>
      </c>
      <c r="K604" t="b">
        <f>IF(COUNTIFS('Player 1 Rounds'!A:A,Player_2[[#This Row],[Tournament]],'Player 1 Rounds'!C:C,Player_2[[#This Row],[Date]],'Player 1 Rounds'!D:D,Player_2[[#This Row],[Division]])&gt;0,TRUE(),FALSE())</f>
        <v>1</v>
      </c>
      <c r="L604" t="str">
        <f>RIGHT(Player_2[[#This Row],[Date]],4)</f>
        <v>2019</v>
      </c>
      <c r="M604" t="str">
        <f>LEFT(Player_2[[#This Row],[Date]],FIND("-",Player_2[[#This Row],[Date]],1)-1)</f>
        <v>24</v>
      </c>
      <c r="N604" t="str">
        <f>MID(Player_2[[#This Row],[Date]],FIND("-",Player_2[[#This Row],[Date]],1)+1,3)</f>
        <v>Apr</v>
      </c>
      <c r="O604" s="5">
        <f>DATEVALUE(Player_2[[#This Row],[Month]]&amp;" "&amp;Player_2[[#This Row],[Day]]&amp;", "&amp;Player_2[[#This Row],[Year]])</f>
        <v>43579</v>
      </c>
      <c r="P604">
        <f>COUNTIFS(A:A,Player_2[[#This Row],[Tournament]],E:E,Player_2[[#This Row],[Round]])</f>
        <v>1</v>
      </c>
      <c r="Q604" t="str">
        <f t="shared" si="9"/>
        <v>2019 Dynamic Discs Glass Blown Open - National Tour</v>
      </c>
      <c r="R604">
        <f>SUMIFS('Player 1 Rounds'!F:F,'Player 1 Rounds'!Q:Q,Q604,'Player 1 Rounds'!E:E,E604)</f>
        <v>64</v>
      </c>
      <c r="S604">
        <f>IF(AND(Player_2[[#This Row],[Opponent Score]]&gt;0,Player_2[[#This Row],[Opponent Score]]&gt;Player_2[[#This Row],[Score]],K:K=TRUE())=TRUE(),1,0)</f>
        <v>1</v>
      </c>
    </row>
    <row r="605" spans="1:19" x14ac:dyDescent="0.25">
      <c r="A605" t="s">
        <v>250</v>
      </c>
      <c r="B605" t="s">
        <v>58</v>
      </c>
      <c r="C605" t="s">
        <v>251</v>
      </c>
      <c r="D605" t="s">
        <v>17</v>
      </c>
      <c r="E605">
        <v>2</v>
      </c>
      <c r="F605">
        <v>47</v>
      </c>
      <c r="G605">
        <v>1058</v>
      </c>
      <c r="H605" t="s">
        <v>11</v>
      </c>
      <c r="I605" t="s">
        <v>11</v>
      </c>
      <c r="J605" t="b">
        <f>IF(COUNTIFS('Player 1 Rounds'!A:A,Player_2[[#This Row],[Tournament]],'Player 1 Rounds'!C:C,Player_2[[#This Row],[Date]])&gt;0,TRUE(),FALSE())</f>
        <v>1</v>
      </c>
      <c r="K605" t="b">
        <f>IF(COUNTIFS('Player 1 Rounds'!A:A,Player_2[[#This Row],[Tournament]],'Player 1 Rounds'!C:C,Player_2[[#This Row],[Date]],'Player 1 Rounds'!D:D,Player_2[[#This Row],[Division]])&gt;0,TRUE(),FALSE())</f>
        <v>1</v>
      </c>
      <c r="L605" t="str">
        <f>RIGHT(Player_2[[#This Row],[Date]],4)</f>
        <v>2017</v>
      </c>
      <c r="M605" t="str">
        <f>LEFT(Player_2[[#This Row],[Date]],FIND("-",Player_2[[#This Row],[Date]],1)-1)</f>
        <v>27</v>
      </c>
      <c r="N605" t="str">
        <f>MID(Player_2[[#This Row],[Date]],FIND("-",Player_2[[#This Row],[Date]],1)+1,3)</f>
        <v>Apr</v>
      </c>
      <c r="O605" s="5">
        <f>DATEVALUE(Player_2[[#This Row],[Month]]&amp;" "&amp;Player_2[[#This Row],[Day]]&amp;", "&amp;Player_2[[#This Row],[Year]])</f>
        <v>42852</v>
      </c>
      <c r="P605">
        <f>COUNTIFS(A:A,Player_2[[#This Row],[Tournament]],E:E,Player_2[[#This Row],[Round]])</f>
        <v>2</v>
      </c>
      <c r="Q605" t="str">
        <f t="shared" si="9"/>
        <v>2017 Dynamic Discs Glass Blown Open - National Tour</v>
      </c>
      <c r="R605">
        <f>SUMIFS('Player 1 Rounds'!F:F,'Player 1 Rounds'!Q:Q,Q605,'Player 1 Rounds'!E:E,E605)</f>
        <v>46</v>
      </c>
      <c r="S605">
        <f>IF(AND(Player_2[[#This Row],[Opponent Score]]&gt;0,Player_2[[#This Row],[Opponent Score]]&gt;Player_2[[#This Row],[Score]],K:K=TRUE())=TRUE(),1,0)</f>
        <v>0</v>
      </c>
    </row>
    <row r="606" spans="1:19" x14ac:dyDescent="0.25">
      <c r="A606" t="s">
        <v>533</v>
      </c>
      <c r="B606" t="s">
        <v>14</v>
      </c>
      <c r="C606" t="s">
        <v>534</v>
      </c>
      <c r="D606" t="s">
        <v>437</v>
      </c>
      <c r="E606">
        <v>2</v>
      </c>
      <c r="F606">
        <v>55</v>
      </c>
      <c r="G606">
        <v>1023</v>
      </c>
      <c r="H606" t="s">
        <v>11</v>
      </c>
      <c r="I606" t="s">
        <v>11</v>
      </c>
      <c r="J606" t="b">
        <f>IF(COUNTIFS('Player 1 Rounds'!A:A,Player_2[[#This Row],[Tournament]],'Player 1 Rounds'!C:C,Player_2[[#This Row],[Date]])&gt;0,TRUE(),FALSE())</f>
        <v>0</v>
      </c>
      <c r="K606" t="b">
        <f>IF(COUNTIFS('Player 1 Rounds'!A:A,Player_2[[#This Row],[Tournament]],'Player 1 Rounds'!C:C,Player_2[[#This Row],[Date]],'Player 1 Rounds'!D:D,Player_2[[#This Row],[Division]])&gt;0,TRUE(),FALSE())</f>
        <v>0</v>
      </c>
      <c r="L606" t="str">
        <f>RIGHT(Player_2[[#This Row],[Date]],4)</f>
        <v>2016</v>
      </c>
      <c r="M606" t="str">
        <f>LEFT(Player_2[[#This Row],[Date]],FIND("-",Player_2[[#This Row],[Date]],1)-1)</f>
        <v>20</v>
      </c>
      <c r="N606" t="str">
        <f>MID(Player_2[[#This Row],[Date]],FIND("-",Player_2[[#This Row],[Date]],1)+1,3)</f>
        <v>Feb</v>
      </c>
      <c r="O606" s="5">
        <f>DATEVALUE(Player_2[[#This Row],[Month]]&amp;" "&amp;Player_2[[#This Row],[Day]]&amp;", "&amp;Player_2[[#This Row],[Year]])</f>
        <v>42420</v>
      </c>
      <c r="P606">
        <f>COUNTIFS(A:A,Player_2[[#This Row],[Tournament]],E:E,Player_2[[#This Row],[Round]])</f>
        <v>1</v>
      </c>
      <c r="Q606" t="str">
        <f t="shared" si="9"/>
        <v>2016 38th Annual Wintertime Open - Pro</v>
      </c>
      <c r="R606">
        <f>SUMIFS('Player 1 Rounds'!F:F,'Player 1 Rounds'!Q:Q,Q606,'Player 1 Rounds'!E:E,E606)</f>
        <v>0</v>
      </c>
      <c r="S606">
        <f>IF(AND(Player_2[[#This Row],[Opponent Score]]&gt;0,Player_2[[#This Row],[Opponent Score]]&gt;Player_2[[#This Row],[Score]],K:K=TRUE())=TRUE(),1,0)</f>
        <v>0</v>
      </c>
    </row>
    <row r="607" spans="1:19" x14ac:dyDescent="0.25">
      <c r="A607" t="s">
        <v>706</v>
      </c>
      <c r="B607" t="s">
        <v>164</v>
      </c>
      <c r="C607" t="s">
        <v>707</v>
      </c>
      <c r="D607" t="s">
        <v>17</v>
      </c>
      <c r="E607">
        <v>2</v>
      </c>
      <c r="F607">
        <v>51</v>
      </c>
      <c r="G607">
        <v>1060</v>
      </c>
      <c r="H607" t="s">
        <v>11</v>
      </c>
      <c r="I607" t="s">
        <v>11</v>
      </c>
      <c r="J607" t="b">
        <f>IF(COUNTIFS('Player 1 Rounds'!A:A,Player_2[[#This Row],[Tournament]],'Player 1 Rounds'!C:C,Player_2[[#This Row],[Date]])&gt;0,TRUE(),FALSE())</f>
        <v>0</v>
      </c>
      <c r="K607" t="b">
        <f>IF(COUNTIFS('Player 1 Rounds'!A:A,Player_2[[#This Row],[Tournament]],'Player 1 Rounds'!C:C,Player_2[[#This Row],[Date]],'Player 1 Rounds'!D:D,Player_2[[#This Row],[Division]])&gt;0,TRUE(),FALSE())</f>
        <v>0</v>
      </c>
      <c r="L607" t="str">
        <f>RIGHT(Player_2[[#This Row],[Date]],4)</f>
        <v>2019</v>
      </c>
      <c r="M607" t="str">
        <f>LEFT(Player_2[[#This Row],[Date]],FIND("-",Player_2[[#This Row],[Date]],1)-1)</f>
        <v>14</v>
      </c>
      <c r="N607" t="str">
        <f>MID(Player_2[[#This Row],[Date]],FIND("-",Player_2[[#This Row],[Date]],1)+1,3)</f>
        <v>Jun</v>
      </c>
      <c r="O607" s="5">
        <f>DATEVALUE(Player_2[[#This Row],[Month]]&amp;" "&amp;Player_2[[#This Row],[Day]]&amp;", "&amp;Player_2[[#This Row],[Year]])</f>
        <v>43630</v>
      </c>
      <c r="P607">
        <f>COUNTIFS(A:A,Player_2[[#This Row],[Tournament]],E:E,Player_2[[#This Row],[Round]])</f>
        <v>1</v>
      </c>
      <c r="Q607" t="str">
        <f t="shared" si="9"/>
        <v>2019 The 37th Annual Kansas City Wide Open Presented by Discraft</v>
      </c>
      <c r="R607">
        <f>SUMIFS('Player 1 Rounds'!F:F,'Player 1 Rounds'!Q:Q,Q607,'Player 1 Rounds'!E:E,E607)</f>
        <v>0</v>
      </c>
      <c r="S607">
        <f>IF(AND(Player_2[[#This Row],[Opponent Score]]&gt;0,Player_2[[#This Row],[Opponent Score]]&gt;Player_2[[#This Row],[Score]],K:K=TRUE())=TRUE(),1,0)</f>
        <v>0</v>
      </c>
    </row>
    <row r="608" spans="1:19" x14ac:dyDescent="0.25">
      <c r="A608" t="s">
        <v>389</v>
      </c>
      <c r="B608" t="s">
        <v>58</v>
      </c>
      <c r="C608" t="s">
        <v>390</v>
      </c>
      <c r="D608" t="s">
        <v>17</v>
      </c>
      <c r="E608">
        <v>2</v>
      </c>
      <c r="F608">
        <v>53</v>
      </c>
      <c r="G608">
        <v>1061</v>
      </c>
      <c r="H608" t="s">
        <v>11</v>
      </c>
      <c r="I608" t="s">
        <v>11</v>
      </c>
      <c r="J608" t="b">
        <f>IF(COUNTIFS('Player 1 Rounds'!A:A,Player_2[[#This Row],[Tournament]],'Player 1 Rounds'!C:C,Player_2[[#This Row],[Date]])&gt;0,TRUE(),FALSE())</f>
        <v>1</v>
      </c>
      <c r="K608" t="b">
        <f>IF(COUNTIFS('Player 1 Rounds'!A:A,Player_2[[#This Row],[Tournament]],'Player 1 Rounds'!C:C,Player_2[[#This Row],[Date]],'Player 1 Rounds'!D:D,Player_2[[#This Row],[Division]])&gt;0,TRUE(),FALSE())</f>
        <v>1</v>
      </c>
      <c r="L608" t="str">
        <f>RIGHT(Player_2[[#This Row],[Date]],4)</f>
        <v>2015</v>
      </c>
      <c r="M608" t="str">
        <f>LEFT(Player_2[[#This Row],[Date]],FIND("-",Player_2[[#This Row],[Date]],1)-1)</f>
        <v>25</v>
      </c>
      <c r="N608" t="str">
        <f>MID(Player_2[[#This Row],[Date]],FIND("-",Player_2[[#This Row],[Date]],1)+1,3)</f>
        <v>Jun</v>
      </c>
      <c r="O608" s="5">
        <f>DATEVALUE(Player_2[[#This Row],[Month]]&amp;" "&amp;Player_2[[#This Row],[Day]]&amp;", "&amp;Player_2[[#This Row],[Year]])</f>
        <v>42180</v>
      </c>
      <c r="P608">
        <f>COUNTIFS(A:A,Player_2[[#This Row],[Tournament]],E:E,Player_2[[#This Row],[Round]])</f>
        <v>2</v>
      </c>
      <c r="Q608" t="str">
        <f t="shared" si="9"/>
        <v>2015 Vibram presents the Maple Hill Open</v>
      </c>
      <c r="R608">
        <f>SUMIFS('Player 1 Rounds'!F:F,'Player 1 Rounds'!Q:Q,Q608,'Player 1 Rounds'!E:E,E608)</f>
        <v>54</v>
      </c>
      <c r="S608">
        <f>IF(AND(Player_2[[#This Row],[Opponent Score]]&gt;0,Player_2[[#This Row],[Opponent Score]]&gt;Player_2[[#This Row],[Score]],K:K=TRUE())=TRUE(),1,0)</f>
        <v>1</v>
      </c>
    </row>
    <row r="609" spans="1:19" x14ac:dyDescent="0.25">
      <c r="A609" t="s">
        <v>86</v>
      </c>
      <c r="B609" t="s">
        <v>13</v>
      </c>
      <c r="C609" t="s">
        <v>702</v>
      </c>
      <c r="D609" t="s">
        <v>17</v>
      </c>
      <c r="E609">
        <v>2</v>
      </c>
      <c r="F609">
        <v>54</v>
      </c>
      <c r="G609">
        <v>1062</v>
      </c>
      <c r="H609" t="s">
        <v>11</v>
      </c>
      <c r="I609" t="s">
        <v>11</v>
      </c>
      <c r="J609" t="b">
        <f>IF(COUNTIFS('Player 1 Rounds'!A:A,Player_2[[#This Row],[Tournament]],'Player 1 Rounds'!C:C,Player_2[[#This Row],[Date]])&gt;0,TRUE(),FALSE())</f>
        <v>1</v>
      </c>
      <c r="K609" t="b">
        <f>IF(COUNTIFS('Player 1 Rounds'!A:A,Player_2[[#This Row],[Tournament]],'Player 1 Rounds'!C:C,Player_2[[#This Row],[Date]],'Player 1 Rounds'!D:D,Player_2[[#This Row],[Division]])&gt;0,TRUE(),FALSE())</f>
        <v>1</v>
      </c>
      <c r="L609" t="str">
        <f>RIGHT(Player_2[[#This Row],[Date]],4)</f>
        <v>2019</v>
      </c>
      <c r="M609" t="str">
        <f>LEFT(Player_2[[#This Row],[Date]],FIND("-",Player_2[[#This Row],[Date]],1)-1)</f>
        <v>18</v>
      </c>
      <c r="N609" t="str">
        <f>MID(Player_2[[#This Row],[Date]],FIND("-",Player_2[[#This Row],[Date]],1)+1,3)</f>
        <v>Jul</v>
      </c>
      <c r="O609" s="5">
        <f>DATEVALUE(Player_2[[#This Row],[Month]]&amp;" "&amp;Player_2[[#This Row],[Day]]&amp;", "&amp;Player_2[[#This Row],[Year]])</f>
        <v>43664</v>
      </c>
      <c r="P609">
        <f>COUNTIFS(A:A,Player_2[[#This Row],[Tournament]],E:E,Player_2[[#This Row],[Round]])</f>
        <v>5</v>
      </c>
      <c r="Q609" t="str">
        <f t="shared" si="9"/>
        <v>2019 European Open</v>
      </c>
      <c r="R609">
        <f>SUMIFS('Player 1 Rounds'!F:F,'Player 1 Rounds'!Q:Q,Q609,'Player 1 Rounds'!E:E,E609)</f>
        <v>53</v>
      </c>
      <c r="S609">
        <f>IF(AND(Player_2[[#This Row],[Opponent Score]]&gt;0,Player_2[[#This Row],[Opponent Score]]&gt;Player_2[[#This Row],[Score]],K:K=TRUE())=TRUE(),1,0)</f>
        <v>0</v>
      </c>
    </row>
    <row r="610" spans="1:19" x14ac:dyDescent="0.25">
      <c r="A610" t="s">
        <v>545</v>
      </c>
      <c r="B610" t="s">
        <v>58</v>
      </c>
      <c r="C610" t="s">
        <v>15</v>
      </c>
      <c r="D610" t="s">
        <v>17</v>
      </c>
      <c r="E610">
        <v>2</v>
      </c>
      <c r="F610">
        <v>58</v>
      </c>
      <c r="G610">
        <v>1032</v>
      </c>
      <c r="H610" t="s">
        <v>11</v>
      </c>
      <c r="I610" t="s">
        <v>11</v>
      </c>
      <c r="J610" t="b">
        <f>IF(COUNTIFS('Player 1 Rounds'!A:A,Player_2[[#This Row],[Tournament]],'Player 1 Rounds'!C:C,Player_2[[#This Row],[Date]])&gt;0,TRUE(),FALSE())</f>
        <v>1</v>
      </c>
      <c r="K610" t="b">
        <f>IF(COUNTIFS('Player 1 Rounds'!A:A,Player_2[[#This Row],[Tournament]],'Player 1 Rounds'!C:C,Player_2[[#This Row],[Date]],'Player 1 Rounds'!D:D,Player_2[[#This Row],[Division]])&gt;0,TRUE(),FALSE())</f>
        <v>1</v>
      </c>
      <c r="L610" t="str">
        <f>RIGHT(Player_2[[#This Row],[Date]],4)</f>
        <v>2021</v>
      </c>
      <c r="M610" t="str">
        <f>LEFT(Player_2[[#This Row],[Date]],FIND("-",Player_2[[#This Row],[Date]],1)-1)</f>
        <v>23</v>
      </c>
      <c r="N610" t="str">
        <f>MID(Player_2[[#This Row],[Date]],FIND("-",Player_2[[#This Row],[Date]],1)+1,3)</f>
        <v>Jul</v>
      </c>
      <c r="O610" s="5">
        <f>DATEVALUE(Player_2[[#This Row],[Month]]&amp;" "&amp;Player_2[[#This Row],[Day]]&amp;", "&amp;Player_2[[#This Row],[Year]])</f>
        <v>44400</v>
      </c>
      <c r="P610">
        <f>COUNTIFS(A:A,Player_2[[#This Row],[Tournament]],E:E,Player_2[[#This Row],[Round]])</f>
        <v>2</v>
      </c>
      <c r="Q610" t="str">
        <f t="shared" si="9"/>
        <v>2021 DGPT - Discraft's Great Lakes Open</v>
      </c>
      <c r="R610">
        <f>SUMIFS('Player 1 Rounds'!F:F,'Player 1 Rounds'!Q:Q,Q610,'Player 1 Rounds'!E:E,E610)</f>
        <v>56</v>
      </c>
      <c r="S610">
        <f>IF(AND(Player_2[[#This Row],[Opponent Score]]&gt;0,Player_2[[#This Row],[Opponent Score]]&gt;Player_2[[#This Row],[Score]],K:K=TRUE())=TRUE(),1,0)</f>
        <v>0</v>
      </c>
    </row>
    <row r="611" spans="1:19" x14ac:dyDescent="0.25">
      <c r="A611" t="s">
        <v>611</v>
      </c>
      <c r="B611" t="s">
        <v>626</v>
      </c>
      <c r="C611" t="s">
        <v>670</v>
      </c>
      <c r="D611" t="s">
        <v>17</v>
      </c>
      <c r="E611">
        <v>2</v>
      </c>
      <c r="F611">
        <v>54</v>
      </c>
      <c r="G611">
        <v>1062</v>
      </c>
      <c r="H611" t="s">
        <v>10</v>
      </c>
      <c r="I611" t="s">
        <v>10</v>
      </c>
      <c r="J611" t="b">
        <f>IF(COUNTIFS('Player 1 Rounds'!A:A,Player_2[[#This Row],[Tournament]],'Player 1 Rounds'!C:C,Player_2[[#This Row],[Date]])&gt;0,TRUE(),FALSE())</f>
        <v>1</v>
      </c>
      <c r="K611" t="b">
        <f>IF(COUNTIFS('Player 1 Rounds'!A:A,Player_2[[#This Row],[Tournament]],'Player 1 Rounds'!C:C,Player_2[[#This Row],[Date]],'Player 1 Rounds'!D:D,Player_2[[#This Row],[Division]])&gt;0,TRUE(),FALSE())</f>
        <v>1</v>
      </c>
      <c r="L611" t="str">
        <f>RIGHT(Player_2[[#This Row],[Date]],4)</f>
        <v>2022</v>
      </c>
      <c r="M611" t="str">
        <f>LEFT(Player_2[[#This Row],[Date]],FIND("-",Player_2[[#This Row],[Date]],1)-1)</f>
        <v>11</v>
      </c>
      <c r="N611" t="str">
        <f>MID(Player_2[[#This Row],[Date]],FIND("-",Player_2[[#This Row],[Date]],1)+1,3)</f>
        <v>Mar</v>
      </c>
      <c r="O611" s="5">
        <f>DATEVALUE(Player_2[[#This Row],[Month]]&amp;" "&amp;Player_2[[#This Row],[Day]]&amp;", "&amp;Player_2[[#This Row],[Year]])</f>
        <v>44631</v>
      </c>
      <c r="P611">
        <f>COUNTIFS(A:A,Player_2[[#This Row],[Tournament]],E:E,Player_2[[#This Row],[Round]])</f>
        <v>3</v>
      </c>
      <c r="Q611" t="str">
        <f t="shared" si="9"/>
        <v>2022 DGPT - Waco Annual Charity Open presented by Prodigy Disc</v>
      </c>
      <c r="R611">
        <f>SUMIFS('Player 1 Rounds'!F:F,'Player 1 Rounds'!Q:Q,Q611,'Player 1 Rounds'!E:E,E611)</f>
        <v>58</v>
      </c>
      <c r="S611">
        <f>IF(AND(Player_2[[#This Row],[Opponent Score]]&gt;0,Player_2[[#This Row],[Opponent Score]]&gt;Player_2[[#This Row],[Score]],K:K=TRUE())=TRUE(),1,0)</f>
        <v>1</v>
      </c>
    </row>
    <row r="612" spans="1:19" x14ac:dyDescent="0.25">
      <c r="A612" t="s">
        <v>602</v>
      </c>
      <c r="B612" t="s">
        <v>58</v>
      </c>
      <c r="C612" t="s">
        <v>603</v>
      </c>
      <c r="D612" t="s">
        <v>17</v>
      </c>
      <c r="E612">
        <v>2</v>
      </c>
      <c r="F612">
        <v>53</v>
      </c>
      <c r="G612">
        <v>1065</v>
      </c>
      <c r="H612" t="s">
        <v>11</v>
      </c>
      <c r="I612" t="s">
        <v>11</v>
      </c>
      <c r="J612" t="b">
        <f>IF(COUNTIFS('Player 1 Rounds'!A:A,Player_2[[#This Row],[Tournament]],'Player 1 Rounds'!C:C,Player_2[[#This Row],[Date]])&gt;0,TRUE(),FALSE())</f>
        <v>1</v>
      </c>
      <c r="K612" t="b">
        <f>IF(COUNTIFS('Player 1 Rounds'!A:A,Player_2[[#This Row],[Tournament]],'Player 1 Rounds'!C:C,Player_2[[#This Row],[Date]],'Player 1 Rounds'!D:D,Player_2[[#This Row],[Division]])&gt;0,TRUE(),FALSE())</f>
        <v>1</v>
      </c>
      <c r="L612" t="str">
        <f>RIGHT(Player_2[[#This Row],[Date]],4)</f>
        <v>2021</v>
      </c>
      <c r="M612" t="str">
        <f>LEFT(Player_2[[#This Row],[Date]],FIND("-",Player_2[[#This Row],[Date]],1)-1)</f>
        <v>16</v>
      </c>
      <c r="N612" t="str">
        <f>MID(Player_2[[#This Row],[Date]],FIND("-",Player_2[[#This Row],[Date]],1)+1,3)</f>
        <v>Apr</v>
      </c>
      <c r="O612" s="5">
        <f>DATEVALUE(Player_2[[#This Row],[Month]]&amp;" "&amp;Player_2[[#This Row],[Day]]&amp;", "&amp;Player_2[[#This Row],[Year]])</f>
        <v>44302</v>
      </c>
      <c r="P612">
        <f>COUNTIFS(A:A,Player_2[[#This Row],[Tournament]],E:E,Player_2[[#This Row],[Round]])</f>
        <v>2</v>
      </c>
      <c r="Q612" t="str">
        <f t="shared" si="9"/>
        <v>2021 DGPT - Play It Again Sports Jonesboro Open powered by Prodigy</v>
      </c>
      <c r="R612">
        <f>SUMIFS('Player 1 Rounds'!F:F,'Player 1 Rounds'!Q:Q,Q612,'Player 1 Rounds'!E:E,E612)</f>
        <v>53</v>
      </c>
      <c r="S612">
        <f>IF(AND(Player_2[[#This Row],[Opponent Score]]&gt;0,Player_2[[#This Row],[Opponent Score]]&gt;Player_2[[#This Row],[Score]],K:K=TRUE())=TRUE(),1,0)</f>
        <v>0</v>
      </c>
    </row>
    <row r="613" spans="1:19" x14ac:dyDescent="0.25">
      <c r="A613" t="s">
        <v>640</v>
      </c>
      <c r="B613" t="s">
        <v>9</v>
      </c>
      <c r="C613" t="s">
        <v>641</v>
      </c>
      <c r="D613" t="s">
        <v>17</v>
      </c>
      <c r="E613">
        <v>2</v>
      </c>
      <c r="F613">
        <v>54</v>
      </c>
      <c r="G613">
        <v>1040</v>
      </c>
      <c r="H613" t="s">
        <v>10</v>
      </c>
      <c r="I613" t="s">
        <v>10</v>
      </c>
      <c r="J613" t="b">
        <f>IF(COUNTIFS('Player 1 Rounds'!A:A,Player_2[[#This Row],[Tournament]],'Player 1 Rounds'!C:C,Player_2[[#This Row],[Date]])&gt;0,TRUE(),FALSE())</f>
        <v>0</v>
      </c>
      <c r="K613" t="b">
        <f>IF(COUNTIFS('Player 1 Rounds'!A:A,Player_2[[#This Row],[Tournament]],'Player 1 Rounds'!C:C,Player_2[[#This Row],[Date]],'Player 1 Rounds'!D:D,Player_2[[#This Row],[Division]])&gt;0,TRUE(),FALSE())</f>
        <v>0</v>
      </c>
      <c r="L613" t="str">
        <f>RIGHT(Player_2[[#This Row],[Date]],4)</f>
        <v>2022</v>
      </c>
      <c r="M613" t="str">
        <f>LEFT(Player_2[[#This Row],[Date]],FIND("-",Player_2[[#This Row],[Date]],1)-1)</f>
        <v>10</v>
      </c>
      <c r="N613" t="str">
        <f>MID(Player_2[[#This Row],[Date]],FIND("-",Player_2[[#This Row],[Date]],1)+1,3)</f>
        <v>Jun</v>
      </c>
      <c r="O613" s="5">
        <f>DATEVALUE(Player_2[[#This Row],[Month]]&amp;" "&amp;Player_2[[#This Row],[Day]]&amp;", "&amp;Player_2[[#This Row],[Year]])</f>
        <v>44722</v>
      </c>
      <c r="P613">
        <f>COUNTIFS(A:A,Player_2[[#This Row],[Tournament]],E:E,Player_2[[#This Row],[Round]])</f>
        <v>1</v>
      </c>
      <c r="Q613" t="str">
        <f t="shared" si="9"/>
        <v>Discraft presents the 2022 Beaver State Fling sponsored by Resistance Discs—DGPT Silver Series</v>
      </c>
      <c r="R613">
        <f>SUMIFS('Player 1 Rounds'!F:F,'Player 1 Rounds'!Q:Q,Q613,'Player 1 Rounds'!E:E,E613)</f>
        <v>0</v>
      </c>
      <c r="S613">
        <f>IF(AND(Player_2[[#This Row],[Opponent Score]]&gt;0,Player_2[[#This Row],[Opponent Score]]&gt;Player_2[[#This Row],[Score]],K:K=TRUE())=TRUE(),1,0)</f>
        <v>0</v>
      </c>
    </row>
    <row r="614" spans="1:19" x14ac:dyDescent="0.25">
      <c r="A614" t="s">
        <v>86</v>
      </c>
      <c r="B614" t="s">
        <v>13</v>
      </c>
      <c r="C614" t="s">
        <v>267</v>
      </c>
      <c r="D614" t="s">
        <v>17</v>
      </c>
      <c r="E614">
        <v>2</v>
      </c>
      <c r="F614">
        <v>57</v>
      </c>
      <c r="G614">
        <v>1036</v>
      </c>
      <c r="H614" t="s">
        <v>11</v>
      </c>
      <c r="I614" t="s">
        <v>11</v>
      </c>
      <c r="J614" t="b">
        <f>IF(COUNTIFS('Player 1 Rounds'!A:A,Player_2[[#This Row],[Tournament]],'Player 1 Rounds'!C:C,Player_2[[#This Row],[Date]])&gt;0,TRUE(),FALSE())</f>
        <v>1</v>
      </c>
      <c r="K614" t="b">
        <f>IF(COUNTIFS('Player 1 Rounds'!A:A,Player_2[[#This Row],[Tournament]],'Player 1 Rounds'!C:C,Player_2[[#This Row],[Date]],'Player 1 Rounds'!D:D,Player_2[[#This Row],[Division]])&gt;0,TRUE(),FALSE())</f>
        <v>1</v>
      </c>
      <c r="L614" t="str">
        <f>RIGHT(Player_2[[#This Row],[Date]],4)</f>
        <v>2017</v>
      </c>
      <c r="M614" t="str">
        <f>LEFT(Player_2[[#This Row],[Date]],FIND("-",Player_2[[#This Row],[Date]],1)-1)</f>
        <v>20</v>
      </c>
      <c r="N614" t="str">
        <f>MID(Player_2[[#This Row],[Date]],FIND("-",Player_2[[#This Row],[Date]],1)+1,3)</f>
        <v>Jul</v>
      </c>
      <c r="O614" s="5">
        <f>DATEVALUE(Player_2[[#This Row],[Month]]&amp;" "&amp;Player_2[[#This Row],[Day]]&amp;", "&amp;Player_2[[#This Row],[Year]])</f>
        <v>42936</v>
      </c>
      <c r="P614">
        <f>COUNTIFS(A:A,Player_2[[#This Row],[Tournament]],E:E,Player_2[[#This Row],[Round]])</f>
        <v>5</v>
      </c>
      <c r="Q614" t="str">
        <f t="shared" si="9"/>
        <v>2017 European Open</v>
      </c>
      <c r="R614">
        <f>SUMIFS('Player 1 Rounds'!F:F,'Player 1 Rounds'!Q:Q,Q614,'Player 1 Rounds'!E:E,E614)</f>
        <v>61</v>
      </c>
      <c r="S614">
        <f>IF(AND(Player_2[[#This Row],[Opponent Score]]&gt;0,Player_2[[#This Row],[Opponent Score]]&gt;Player_2[[#This Row],[Score]],K:K=TRUE())=TRUE(),1,0)</f>
        <v>1</v>
      </c>
    </row>
    <row r="615" spans="1:19" x14ac:dyDescent="0.25">
      <c r="A615" t="s">
        <v>572</v>
      </c>
      <c r="B615" t="s">
        <v>626</v>
      </c>
      <c r="C615" t="s">
        <v>634</v>
      </c>
      <c r="D615" t="s">
        <v>17</v>
      </c>
      <c r="E615">
        <v>2</v>
      </c>
      <c r="F615">
        <v>59</v>
      </c>
      <c r="G615">
        <v>1030</v>
      </c>
      <c r="H615" t="s">
        <v>10</v>
      </c>
      <c r="I615" t="s">
        <v>10</v>
      </c>
      <c r="J615" t="b">
        <f>IF(COUNTIFS('Player 1 Rounds'!A:A,Player_2[[#This Row],[Tournament]],'Player 1 Rounds'!C:C,Player_2[[#This Row],[Date]])&gt;0,TRUE(),FALSE())</f>
        <v>1</v>
      </c>
      <c r="K615" t="b">
        <f>IF(COUNTIFS('Player 1 Rounds'!A:A,Player_2[[#This Row],[Tournament]],'Player 1 Rounds'!C:C,Player_2[[#This Row],[Date]],'Player 1 Rounds'!D:D,Player_2[[#This Row],[Division]])&gt;0,TRUE(),FALSE())</f>
        <v>1</v>
      </c>
      <c r="L615" t="str">
        <f>RIGHT(Player_2[[#This Row],[Date]],4)</f>
        <v>2022</v>
      </c>
      <c r="M615" t="str">
        <f>LEFT(Player_2[[#This Row],[Date]],FIND("-",Player_2[[#This Row],[Date]],1)-1)</f>
        <v>24</v>
      </c>
      <c r="N615" t="str">
        <f>MID(Player_2[[#This Row],[Date]],FIND("-",Player_2[[#This Row],[Date]],1)+1,3)</f>
        <v>Jun</v>
      </c>
      <c r="O615" s="5">
        <f>DATEVALUE(Player_2[[#This Row],[Month]]&amp;" "&amp;Player_2[[#This Row],[Day]]&amp;", "&amp;Player_2[[#This Row],[Year]])</f>
        <v>44736</v>
      </c>
      <c r="P615">
        <f>COUNTIFS(A:A,Player_2[[#This Row],[Tournament]],E:E,Player_2[[#This Row],[Round]])</f>
        <v>2</v>
      </c>
      <c r="Q615" t="str">
        <f t="shared" si="9"/>
        <v>2022 DGPT - The Preserve Championship designed by Leiviska Disc Golf</v>
      </c>
      <c r="R615">
        <f>SUMIFS('Player 1 Rounds'!F:F,'Player 1 Rounds'!Q:Q,Q615,'Player 1 Rounds'!E:E,E615)</f>
        <v>56</v>
      </c>
      <c r="S615">
        <f>IF(AND(Player_2[[#This Row],[Opponent Score]]&gt;0,Player_2[[#This Row],[Opponent Score]]&gt;Player_2[[#This Row],[Score]],K:K=TRUE())=TRUE(),1,0)</f>
        <v>0</v>
      </c>
    </row>
    <row r="616" spans="1:19" x14ac:dyDescent="0.25">
      <c r="A616" t="s">
        <v>326</v>
      </c>
      <c r="B616" t="s">
        <v>58</v>
      </c>
      <c r="C616" t="s">
        <v>327</v>
      </c>
      <c r="D616" t="s">
        <v>17</v>
      </c>
      <c r="E616">
        <v>2</v>
      </c>
      <c r="F616">
        <v>51</v>
      </c>
      <c r="G616">
        <v>1062</v>
      </c>
      <c r="H616" t="s">
        <v>11</v>
      </c>
      <c r="I616" t="s">
        <v>11</v>
      </c>
      <c r="J616" t="b">
        <f>IF(COUNTIFS('Player 1 Rounds'!A:A,Player_2[[#This Row],[Tournament]],'Player 1 Rounds'!C:C,Player_2[[#This Row],[Date]])&gt;0,TRUE(),FALSE())</f>
        <v>1</v>
      </c>
      <c r="K616" t="b">
        <f>IF(COUNTIFS('Player 1 Rounds'!A:A,Player_2[[#This Row],[Tournament]],'Player 1 Rounds'!C:C,Player_2[[#This Row],[Date]],'Player 1 Rounds'!D:D,Player_2[[#This Row],[Division]])&gt;0,TRUE(),FALSE())</f>
        <v>1</v>
      </c>
      <c r="L616" t="str">
        <f>RIGHT(Player_2[[#This Row],[Date]],4)</f>
        <v>2018</v>
      </c>
      <c r="M616" t="str">
        <f>LEFT(Player_2[[#This Row],[Date]],FIND("-",Player_2[[#This Row],[Date]],1)-1)</f>
        <v>8</v>
      </c>
      <c r="N616" t="str">
        <f>MID(Player_2[[#This Row],[Date]],FIND("-",Player_2[[#This Row],[Date]],1)+1,3)</f>
        <v>Jun</v>
      </c>
      <c r="O616" s="5">
        <f>DATEVALUE(Player_2[[#This Row],[Month]]&amp;" "&amp;Player_2[[#This Row],[Day]]&amp;", "&amp;Player_2[[#This Row],[Year]])</f>
        <v>43259</v>
      </c>
      <c r="P616">
        <f>COUNTIFS(A:A,Player_2[[#This Row],[Tournament]],E:E,Player_2[[#This Row],[Round]])</f>
        <v>2</v>
      </c>
      <c r="Q616" t="str">
        <f t="shared" si="9"/>
        <v>2018 Beaver State Fling presented by KEEN - National Tour</v>
      </c>
      <c r="R616">
        <f>SUMIFS('Player 1 Rounds'!F:F,'Player 1 Rounds'!Q:Q,Q616,'Player 1 Rounds'!E:E,E616)</f>
        <v>56</v>
      </c>
      <c r="S616">
        <f>IF(AND(Player_2[[#This Row],[Opponent Score]]&gt;0,Player_2[[#This Row],[Opponent Score]]&gt;Player_2[[#This Row],[Score]],K:K=TRUE())=TRUE(),1,0)</f>
        <v>1</v>
      </c>
    </row>
    <row r="617" spans="1:19" x14ac:dyDescent="0.25">
      <c r="A617" t="s">
        <v>263</v>
      </c>
      <c r="B617" t="s">
        <v>9</v>
      </c>
      <c r="C617" t="s">
        <v>264</v>
      </c>
      <c r="D617" t="s">
        <v>17</v>
      </c>
      <c r="E617">
        <v>2</v>
      </c>
      <c r="F617">
        <v>50</v>
      </c>
      <c r="G617">
        <v>1057</v>
      </c>
      <c r="H617" t="s">
        <v>11</v>
      </c>
      <c r="I617" t="s">
        <v>11</v>
      </c>
      <c r="J617" t="b">
        <f>IF(COUNTIFS('Player 1 Rounds'!A:A,Player_2[[#This Row],[Tournament]],'Player 1 Rounds'!C:C,Player_2[[#This Row],[Date]])&gt;0,TRUE(),FALSE())</f>
        <v>1</v>
      </c>
      <c r="K617" t="b">
        <f>IF(COUNTIFS('Player 1 Rounds'!A:A,Player_2[[#This Row],[Tournament]],'Player 1 Rounds'!C:C,Player_2[[#This Row],[Date]],'Player 1 Rounds'!D:D,Player_2[[#This Row],[Division]])&gt;0,TRUE(),FALSE())</f>
        <v>1</v>
      </c>
      <c r="L617" t="str">
        <f>RIGHT(Player_2[[#This Row],[Date]],4)</f>
        <v>2017</v>
      </c>
      <c r="M617" t="str">
        <f>LEFT(Player_2[[#This Row],[Date]],FIND("-",Player_2[[#This Row],[Date]],1)-1)</f>
        <v>14</v>
      </c>
      <c r="N617" t="str">
        <f>MID(Player_2[[#This Row],[Date]],FIND("-",Player_2[[#This Row],[Date]],1)+1,3)</f>
        <v>Jul</v>
      </c>
      <c r="O617" s="5">
        <f>DATEVALUE(Player_2[[#This Row],[Month]]&amp;" "&amp;Player_2[[#This Row],[Day]]&amp;", "&amp;Player_2[[#This Row],[Year]])</f>
        <v>42930</v>
      </c>
      <c r="P617">
        <f>COUNTIFS(A:A,Player_2[[#This Row],[Tournament]],E:E,Player_2[[#This Row],[Round]])</f>
        <v>1</v>
      </c>
      <c r="Q617" t="str">
        <f t="shared" si="9"/>
        <v>2017 Prodiscus Estonian Open - EPT#4</v>
      </c>
      <c r="R617">
        <f>SUMIFS('Player 1 Rounds'!F:F,'Player 1 Rounds'!Q:Q,Q617,'Player 1 Rounds'!E:E,E617)</f>
        <v>59</v>
      </c>
      <c r="S617">
        <f>IF(AND(Player_2[[#This Row],[Opponent Score]]&gt;0,Player_2[[#This Row],[Opponent Score]]&gt;Player_2[[#This Row],[Score]],K:K=TRUE())=TRUE(),1,0)</f>
        <v>1</v>
      </c>
    </row>
    <row r="618" spans="1:19" x14ac:dyDescent="0.25">
      <c r="A618" t="s">
        <v>708</v>
      </c>
      <c r="B618" t="s">
        <v>13</v>
      </c>
      <c r="C618" t="s">
        <v>709</v>
      </c>
      <c r="D618" t="s">
        <v>17</v>
      </c>
      <c r="E618">
        <v>2</v>
      </c>
      <c r="F618">
        <v>53</v>
      </c>
      <c r="G618">
        <v>1087</v>
      </c>
      <c r="H618" t="s">
        <v>11</v>
      </c>
      <c r="I618" t="s">
        <v>11</v>
      </c>
      <c r="J618" t="b">
        <f>IF(COUNTIFS('Player 1 Rounds'!A:A,Player_2[[#This Row],[Tournament]],'Player 1 Rounds'!C:C,Player_2[[#This Row],[Date]])&gt;0,TRUE(),FALSE())</f>
        <v>1</v>
      </c>
      <c r="K618" t="b">
        <f>IF(COUNTIFS('Player 1 Rounds'!A:A,Player_2[[#This Row],[Tournament]],'Player 1 Rounds'!C:C,Player_2[[#This Row],[Date]],'Player 1 Rounds'!D:D,Player_2[[#This Row],[Division]])&gt;0,TRUE(),FALSE())</f>
        <v>1</v>
      </c>
      <c r="L618" t="str">
        <f>RIGHT(Player_2[[#This Row],[Date]],4)</f>
        <v>2019</v>
      </c>
      <c r="M618" t="str">
        <f>LEFT(Player_2[[#This Row],[Date]],FIND("-",Player_2[[#This Row],[Date]],1)-1)</f>
        <v>13</v>
      </c>
      <c r="N618" t="str">
        <f>MID(Player_2[[#This Row],[Date]],FIND("-",Player_2[[#This Row],[Date]],1)+1,3)</f>
        <v>Aug</v>
      </c>
      <c r="O618" s="5">
        <f>DATEVALUE(Player_2[[#This Row],[Month]]&amp;" "&amp;Player_2[[#This Row],[Day]]&amp;", "&amp;Player_2[[#This Row],[Year]])</f>
        <v>43690</v>
      </c>
      <c r="P618">
        <f>COUNTIFS(A:A,Player_2[[#This Row],[Tournament]],E:E,Player_2[[#This Row],[Round]])</f>
        <v>1</v>
      </c>
      <c r="Q618" t="str">
        <f t="shared" si="9"/>
        <v>2019 PDGA Professional Disc Golf World Championships</v>
      </c>
      <c r="R618">
        <f>SUMIFS('Player 1 Rounds'!F:F,'Player 1 Rounds'!Q:Q,Q618,'Player 1 Rounds'!E:E,E618)</f>
        <v>61</v>
      </c>
      <c r="S618">
        <f>IF(AND(Player_2[[#This Row],[Opponent Score]]&gt;0,Player_2[[#This Row],[Opponent Score]]&gt;Player_2[[#This Row],[Score]],K:K=TRUE())=TRUE(),1,0)</f>
        <v>1</v>
      </c>
    </row>
    <row r="619" spans="1:19" x14ac:dyDescent="0.25">
      <c r="A619" t="s">
        <v>729</v>
      </c>
      <c r="B619" t="s">
        <v>9</v>
      </c>
      <c r="C619" t="s">
        <v>730</v>
      </c>
      <c r="D619" t="s">
        <v>17</v>
      </c>
      <c r="E619">
        <v>2</v>
      </c>
      <c r="F619">
        <v>51</v>
      </c>
      <c r="G619">
        <v>1066</v>
      </c>
      <c r="H619" t="s">
        <v>11</v>
      </c>
      <c r="I619" t="s">
        <v>11</v>
      </c>
      <c r="J619" t="b">
        <f>IF(COUNTIFS('Player 1 Rounds'!A:A,Player_2[[#This Row],[Tournament]],'Player 1 Rounds'!C:C,Player_2[[#This Row],[Date]])&gt;0,TRUE(),FALSE())</f>
        <v>0</v>
      </c>
      <c r="K619" t="b">
        <f>IF(COUNTIFS('Player 1 Rounds'!A:A,Player_2[[#This Row],[Tournament]],'Player 1 Rounds'!C:C,Player_2[[#This Row],[Date]],'Player 1 Rounds'!D:D,Player_2[[#This Row],[Division]])&gt;0,TRUE(),FALSE())</f>
        <v>0</v>
      </c>
      <c r="L619" t="str">
        <f>RIGHT(Player_2[[#This Row],[Date]],4)</f>
        <v>2019</v>
      </c>
      <c r="M619" t="str">
        <f>LEFT(Player_2[[#This Row],[Date]],FIND("-",Player_2[[#This Row],[Date]],1)-1)</f>
        <v>5</v>
      </c>
      <c r="N619" t="str">
        <f>MID(Player_2[[#This Row],[Date]],FIND("-",Player_2[[#This Row],[Date]],1)+1,3)</f>
        <v>Jul</v>
      </c>
      <c r="O619" s="5">
        <f>DATEVALUE(Player_2[[#This Row],[Month]]&amp;" "&amp;Player_2[[#This Row],[Day]]&amp;", "&amp;Player_2[[#This Row],[Year]])</f>
        <v>43651</v>
      </c>
      <c r="P619">
        <f>COUNTIFS(A:A,Player_2[[#This Row],[Tournament]],E:E,Player_2[[#This Row],[Round]])</f>
        <v>1</v>
      </c>
      <c r="Q619" t="str">
        <f t="shared" si="9"/>
        <v>DGPT - 2019 Great Lakes Open presented by DISCRAFT</v>
      </c>
      <c r="R619">
        <f>SUMIFS('Player 1 Rounds'!F:F,'Player 1 Rounds'!Q:Q,Q619,'Player 1 Rounds'!E:E,E619)</f>
        <v>0</v>
      </c>
      <c r="S619">
        <f>IF(AND(Player_2[[#This Row],[Opponent Score]]&gt;0,Player_2[[#This Row],[Opponent Score]]&gt;Player_2[[#This Row],[Score]],K:K=TRUE())=TRUE(),1,0)</f>
        <v>0</v>
      </c>
    </row>
    <row r="620" spans="1:19" x14ac:dyDescent="0.25">
      <c r="A620" t="s">
        <v>607</v>
      </c>
      <c r="B620" t="s">
        <v>58</v>
      </c>
      <c r="C620" t="s">
        <v>608</v>
      </c>
      <c r="D620" t="s">
        <v>17</v>
      </c>
      <c r="E620">
        <v>2</v>
      </c>
      <c r="F620">
        <v>55</v>
      </c>
      <c r="G620">
        <v>1073</v>
      </c>
      <c r="H620" t="s">
        <v>11</v>
      </c>
      <c r="I620" t="s">
        <v>11</v>
      </c>
      <c r="J620" t="b">
        <f>IF(COUNTIFS('Player 1 Rounds'!A:A,Player_2[[#This Row],[Tournament]],'Player 1 Rounds'!C:C,Player_2[[#This Row],[Date]])&gt;0,TRUE(),FALSE())</f>
        <v>1</v>
      </c>
      <c r="K620" t="b">
        <f>IF(COUNTIFS('Player 1 Rounds'!A:A,Player_2[[#This Row],[Tournament]],'Player 1 Rounds'!C:C,Player_2[[#This Row],[Date]],'Player 1 Rounds'!D:D,Player_2[[#This Row],[Division]])&gt;0,TRUE(),FALSE())</f>
        <v>1</v>
      </c>
      <c r="L620" t="str">
        <f>RIGHT(Player_2[[#This Row],[Date]],4)</f>
        <v>2021</v>
      </c>
      <c r="M620" t="str">
        <f>LEFT(Player_2[[#This Row],[Date]],FIND("-",Player_2[[#This Row],[Date]],1)-1)</f>
        <v>28</v>
      </c>
      <c r="N620" t="str">
        <f>MID(Player_2[[#This Row],[Date]],FIND("-",Player_2[[#This Row],[Date]],1)+1,3)</f>
        <v>Apr</v>
      </c>
      <c r="O620" s="5">
        <f>DATEVALUE(Player_2[[#This Row],[Month]]&amp;" "&amp;Player_2[[#This Row],[Day]]&amp;", "&amp;Player_2[[#This Row],[Year]])</f>
        <v>44314</v>
      </c>
      <c r="P620">
        <f>COUNTIFS(A:A,Player_2[[#This Row],[Tournament]],E:E,Player_2[[#This Row],[Round]])</f>
        <v>1</v>
      </c>
      <c r="Q620" t="str">
        <f t="shared" si="9"/>
        <v>2021 Dynamic Discs Open - National Tour</v>
      </c>
      <c r="R620">
        <f>SUMIFS('Player 1 Rounds'!F:F,'Player 1 Rounds'!Q:Q,Q620,'Player 1 Rounds'!E:E,E620)</f>
        <v>54</v>
      </c>
      <c r="S620">
        <f>IF(AND(Player_2[[#This Row],[Opponent Score]]&gt;0,Player_2[[#This Row],[Opponent Score]]&gt;Player_2[[#This Row],[Score]],K:K=TRUE())=TRUE(),1,0)</f>
        <v>0</v>
      </c>
    </row>
    <row r="621" spans="1:19" x14ac:dyDescent="0.25">
      <c r="A621" t="s">
        <v>688</v>
      </c>
      <c r="B621" t="s">
        <v>626</v>
      </c>
      <c r="C621" t="s">
        <v>689</v>
      </c>
      <c r="D621" t="s">
        <v>17</v>
      </c>
      <c r="E621">
        <v>2</v>
      </c>
      <c r="F621">
        <v>61</v>
      </c>
      <c r="G621">
        <v>1043</v>
      </c>
      <c r="H621" t="s">
        <v>10</v>
      </c>
      <c r="I621" t="s">
        <v>10</v>
      </c>
      <c r="J621" t="b">
        <f>IF(COUNTIFS('Player 1 Rounds'!A:A,Player_2[[#This Row],[Tournament]],'Player 1 Rounds'!C:C,Player_2[[#This Row],[Date]])&gt;0,TRUE(),FALSE())</f>
        <v>1</v>
      </c>
      <c r="K621" t="b">
        <f>IF(COUNTIFS('Player 1 Rounds'!A:A,Player_2[[#This Row],[Tournament]],'Player 1 Rounds'!C:C,Player_2[[#This Row],[Date]],'Player 1 Rounds'!D:D,Player_2[[#This Row],[Division]])&gt;0,TRUE(),FALSE())</f>
        <v>1</v>
      </c>
      <c r="L621" t="str">
        <f>RIGHT(Player_2[[#This Row],[Date]],4)</f>
        <v>2022</v>
      </c>
      <c r="M621" t="str">
        <f>LEFT(Player_2[[#This Row],[Date]],FIND("-",Player_2[[#This Row],[Date]],1)-1)</f>
        <v>20</v>
      </c>
      <c r="N621" t="str">
        <f>MID(Player_2[[#This Row],[Date]],FIND("-",Player_2[[#This Row],[Date]],1)+1,3)</f>
        <v>May</v>
      </c>
      <c r="O621" s="5">
        <f>DATEVALUE(Player_2[[#This Row],[Month]]&amp;" "&amp;Player_2[[#This Row],[Day]]&amp;", "&amp;Player_2[[#This Row],[Year]])</f>
        <v>44701</v>
      </c>
      <c r="P621">
        <f>COUNTIFS(A:A,Player_2[[#This Row],[Tournament]],E:E,Player_2[[#This Row],[Round]])</f>
        <v>1</v>
      </c>
      <c r="Q621" t="str">
        <f t="shared" si="9"/>
        <v>2022 DGPT - OTB Open presented by MVP Disc Sports</v>
      </c>
      <c r="R621">
        <f>SUMIFS('Player 1 Rounds'!F:F,'Player 1 Rounds'!Q:Q,Q621,'Player 1 Rounds'!E:E,E621)</f>
        <v>64</v>
      </c>
      <c r="S621">
        <f>IF(AND(Player_2[[#This Row],[Opponent Score]]&gt;0,Player_2[[#This Row],[Opponent Score]]&gt;Player_2[[#This Row],[Score]],K:K=TRUE())=TRUE(),1,0)</f>
        <v>1</v>
      </c>
    </row>
    <row r="622" spans="1:19" x14ac:dyDescent="0.25">
      <c r="A622" t="s">
        <v>362</v>
      </c>
      <c r="B622" t="s">
        <v>9</v>
      </c>
      <c r="C622" t="s">
        <v>705</v>
      </c>
      <c r="D622" t="s">
        <v>17</v>
      </c>
      <c r="E622">
        <v>2</v>
      </c>
      <c r="F622">
        <v>54</v>
      </c>
      <c r="G622">
        <v>1075</v>
      </c>
      <c r="H622" t="s">
        <v>11</v>
      </c>
      <c r="I622" t="s">
        <v>11</v>
      </c>
      <c r="J622" t="b">
        <f>IF(COUNTIFS('Player 1 Rounds'!A:A,Player_2[[#This Row],[Tournament]],'Player 1 Rounds'!C:C,Player_2[[#This Row],[Date]])&gt;0,TRUE(),FALSE())</f>
        <v>1</v>
      </c>
      <c r="K622" t="b">
        <f>IF(COUNTIFS('Player 1 Rounds'!A:A,Player_2[[#This Row],[Tournament]],'Player 1 Rounds'!C:C,Player_2[[#This Row],[Date]],'Player 1 Rounds'!D:D,Player_2[[#This Row],[Division]])&gt;0,TRUE(),FALSE())</f>
        <v>1</v>
      </c>
      <c r="L622" t="str">
        <f>RIGHT(Player_2[[#This Row],[Date]],4)</f>
        <v>2019</v>
      </c>
      <c r="M622" t="str">
        <f>LEFT(Player_2[[#This Row],[Date]],FIND("-",Player_2[[#This Row],[Date]],1)-1)</f>
        <v>21</v>
      </c>
      <c r="N622" t="str">
        <f>MID(Player_2[[#This Row],[Date]],FIND("-",Player_2[[#This Row],[Date]],1)+1,3)</f>
        <v>Jun</v>
      </c>
      <c r="O622" s="5">
        <f>DATEVALUE(Player_2[[#This Row],[Month]]&amp;" "&amp;Player_2[[#This Row],[Day]]&amp;", "&amp;Player_2[[#This Row],[Year]])</f>
        <v>43637</v>
      </c>
      <c r="P622">
        <f>COUNTIFS(A:A,Player_2[[#This Row],[Tournament]],E:E,Player_2[[#This Row],[Round]])</f>
        <v>2</v>
      </c>
      <c r="Q622" t="str">
        <f t="shared" si="9"/>
        <v>2019 DGPT - Discraft Ledgestone Insurance Open</v>
      </c>
      <c r="R622">
        <f>SUMIFS('Player 1 Rounds'!F:F,'Player 1 Rounds'!Q:Q,Q622,'Player 1 Rounds'!E:E,E622)</f>
        <v>50</v>
      </c>
      <c r="S622">
        <f>IF(AND(Player_2[[#This Row],[Opponent Score]]&gt;0,Player_2[[#This Row],[Opponent Score]]&gt;Player_2[[#This Row],[Score]],K:K=TRUE())=TRUE(),1,0)</f>
        <v>0</v>
      </c>
    </row>
    <row r="623" spans="1:19" x14ac:dyDescent="0.25">
      <c r="A623" t="s">
        <v>360</v>
      </c>
      <c r="B623" t="s">
        <v>9</v>
      </c>
      <c r="C623" t="s">
        <v>361</v>
      </c>
      <c r="D623" t="s">
        <v>17</v>
      </c>
      <c r="E623">
        <v>2</v>
      </c>
      <c r="F623">
        <v>45</v>
      </c>
      <c r="G623">
        <v>1108</v>
      </c>
      <c r="H623" t="s">
        <v>11</v>
      </c>
      <c r="I623" t="s">
        <v>11</v>
      </c>
      <c r="J623" t="b">
        <f>IF(COUNTIFS('Player 1 Rounds'!A:A,Player_2[[#This Row],[Tournament]],'Player 1 Rounds'!C:C,Player_2[[#This Row],[Date]])&gt;0,TRUE(),FALSE())</f>
        <v>0</v>
      </c>
      <c r="K623" t="b">
        <f>IF(COUNTIFS('Player 1 Rounds'!A:A,Player_2[[#This Row],[Tournament]],'Player 1 Rounds'!C:C,Player_2[[#This Row],[Date]],'Player 1 Rounds'!D:D,Player_2[[#This Row],[Division]])&gt;0,TRUE(),FALSE())</f>
        <v>0</v>
      </c>
      <c r="L623" t="str">
        <f>RIGHT(Player_2[[#This Row],[Date]],4)</f>
        <v>2018</v>
      </c>
      <c r="M623" t="str">
        <f>LEFT(Player_2[[#This Row],[Date]],FIND("-",Player_2[[#This Row],[Date]],1)-1)</f>
        <v>6</v>
      </c>
      <c r="N623" t="str">
        <f>MID(Player_2[[#This Row],[Date]],FIND("-",Player_2[[#This Row],[Date]],1)+1,3)</f>
        <v>Jul</v>
      </c>
      <c r="O623" s="5">
        <f>DATEVALUE(Player_2[[#This Row],[Month]]&amp;" "&amp;Player_2[[#This Row],[Day]]&amp;", "&amp;Player_2[[#This Row],[Year]])</f>
        <v>43287</v>
      </c>
      <c r="P623">
        <f>COUNTIFS(A:A,Player_2[[#This Row],[Tournament]],E:E,Player_2[[#This Row],[Round]])</f>
        <v>1</v>
      </c>
      <c r="Q623" t="str">
        <f t="shared" si="9"/>
        <v>2018 DGPT - Great Lakes Open presented by Discraft</v>
      </c>
      <c r="R623">
        <f>SUMIFS('Player 1 Rounds'!F:F,'Player 1 Rounds'!Q:Q,Q623,'Player 1 Rounds'!E:E,E623)</f>
        <v>0</v>
      </c>
      <c r="S623">
        <f>IF(AND(Player_2[[#This Row],[Opponent Score]]&gt;0,Player_2[[#This Row],[Opponent Score]]&gt;Player_2[[#This Row],[Score]],K:K=TRUE())=TRUE(),1,0)</f>
        <v>0</v>
      </c>
    </row>
    <row r="624" spans="1:19" x14ac:dyDescent="0.25">
      <c r="A624" t="s">
        <v>280</v>
      </c>
      <c r="B624" t="s">
        <v>58</v>
      </c>
      <c r="C624" t="s">
        <v>281</v>
      </c>
      <c r="D624" t="s">
        <v>17</v>
      </c>
      <c r="E624">
        <v>2</v>
      </c>
      <c r="F624">
        <v>54</v>
      </c>
      <c r="G624">
        <v>1048</v>
      </c>
      <c r="H624" t="s">
        <v>11</v>
      </c>
      <c r="I624" t="s">
        <v>11</v>
      </c>
      <c r="J624" t="b">
        <f>IF(COUNTIFS('Player 1 Rounds'!A:A,Player_2[[#This Row],[Tournament]],'Player 1 Rounds'!C:C,Player_2[[#This Row],[Date]])&gt;0,TRUE(),FALSE())</f>
        <v>1</v>
      </c>
      <c r="K624" t="b">
        <f>IF(COUNTIFS('Player 1 Rounds'!A:A,Player_2[[#This Row],[Tournament]],'Player 1 Rounds'!C:C,Player_2[[#This Row],[Date]],'Player 1 Rounds'!D:D,Player_2[[#This Row],[Division]])&gt;0,TRUE(),FALSE())</f>
        <v>1</v>
      </c>
      <c r="L624" t="str">
        <f>RIGHT(Player_2[[#This Row],[Date]],4)</f>
        <v>2017</v>
      </c>
      <c r="M624" t="str">
        <f>LEFT(Player_2[[#This Row],[Date]],FIND("-",Player_2[[#This Row],[Date]],1)-1)</f>
        <v>9</v>
      </c>
      <c r="N624" t="str">
        <f>MID(Player_2[[#This Row],[Date]],FIND("-",Player_2[[#This Row],[Date]],1)+1,3)</f>
        <v>Jun</v>
      </c>
      <c r="O624" s="5">
        <f>DATEVALUE(Player_2[[#This Row],[Month]]&amp;" "&amp;Player_2[[#This Row],[Day]]&amp;", "&amp;Player_2[[#This Row],[Year]])</f>
        <v>42895</v>
      </c>
      <c r="P624">
        <f>COUNTIFS(A:A,Player_2[[#This Row],[Tournament]],E:E,Player_2[[#This Row],[Round]])</f>
        <v>2</v>
      </c>
      <c r="Q624" t="str">
        <f t="shared" si="9"/>
        <v>2017 Beaver State Fling Presented by KEEN - National Tour</v>
      </c>
      <c r="R624">
        <f>SUMIFS('Player 1 Rounds'!F:F,'Player 1 Rounds'!Q:Q,Q624,'Player 1 Rounds'!E:E,E624)</f>
        <v>60</v>
      </c>
      <c r="S624">
        <f>IF(AND(Player_2[[#This Row],[Opponent Score]]&gt;0,Player_2[[#This Row],[Opponent Score]]&gt;Player_2[[#This Row],[Score]],K:K=TRUE())=TRUE(),1,0)</f>
        <v>1</v>
      </c>
    </row>
    <row r="625" spans="1:19" x14ac:dyDescent="0.25">
      <c r="A625" t="s">
        <v>722</v>
      </c>
      <c r="B625" t="s">
        <v>9</v>
      </c>
      <c r="C625" t="s">
        <v>723</v>
      </c>
      <c r="D625" t="s">
        <v>17</v>
      </c>
      <c r="E625">
        <v>2</v>
      </c>
      <c r="F625">
        <v>54</v>
      </c>
      <c r="G625">
        <v>1041</v>
      </c>
      <c r="H625" t="s">
        <v>11</v>
      </c>
      <c r="I625" t="s">
        <v>11</v>
      </c>
      <c r="J625" t="b">
        <f>IF(COUNTIFS('Player 1 Rounds'!A:A,Player_2[[#This Row],[Tournament]],'Player 1 Rounds'!C:C,Player_2[[#This Row],[Date]])&gt;0,TRUE(),FALSE())</f>
        <v>0</v>
      </c>
      <c r="K625" t="b">
        <f>IF(COUNTIFS('Player 1 Rounds'!A:A,Player_2[[#This Row],[Tournament]],'Player 1 Rounds'!C:C,Player_2[[#This Row],[Date]],'Player 1 Rounds'!D:D,Player_2[[#This Row],[Division]])&gt;0,TRUE(),FALSE())</f>
        <v>0</v>
      </c>
      <c r="L625" t="str">
        <f>RIGHT(Player_2[[#This Row],[Date]],4)</f>
        <v>2019</v>
      </c>
      <c r="M625" t="str">
        <f>LEFT(Player_2[[#This Row],[Date]],FIND("-",Player_2[[#This Row],[Date]],1)-1)</f>
        <v>29</v>
      </c>
      <c r="N625" t="str">
        <f>MID(Player_2[[#This Row],[Date]],FIND("-",Player_2[[#This Row],[Date]],1)+1,3)</f>
        <v>Jun</v>
      </c>
      <c r="O625" s="5">
        <f>DATEVALUE(Player_2[[#This Row],[Month]]&amp;" "&amp;Player_2[[#This Row],[Day]]&amp;", "&amp;Player_2[[#This Row],[Year]])</f>
        <v>43645</v>
      </c>
      <c r="P625">
        <f>COUNTIFS(A:A,Player_2[[#This Row],[Tournament]],E:E,Player_2[[#This Row],[Round]])</f>
        <v>1</v>
      </c>
      <c r="Q625" t="str">
        <f t="shared" si="9"/>
        <v>2019 Discraft's CCR Open</v>
      </c>
      <c r="R625">
        <f>SUMIFS('Player 1 Rounds'!F:F,'Player 1 Rounds'!Q:Q,Q625,'Player 1 Rounds'!E:E,E625)</f>
        <v>0</v>
      </c>
      <c r="S625">
        <f>IF(AND(Player_2[[#This Row],[Opponent Score]]&gt;0,Player_2[[#This Row],[Opponent Score]]&gt;Player_2[[#This Row],[Score]],K:K=TRUE())=TRUE(),1,0)</f>
        <v>0</v>
      </c>
    </row>
    <row r="626" spans="1:19" x14ac:dyDescent="0.25">
      <c r="A626" t="s">
        <v>557</v>
      </c>
      <c r="B626" t="s">
        <v>626</v>
      </c>
      <c r="C626" t="s">
        <v>642</v>
      </c>
      <c r="D626" t="s">
        <v>17</v>
      </c>
      <c r="E626">
        <v>2</v>
      </c>
      <c r="F626">
        <v>61</v>
      </c>
      <c r="G626">
        <v>1032</v>
      </c>
      <c r="H626" t="s">
        <v>10</v>
      </c>
      <c r="I626" t="s">
        <v>10</v>
      </c>
      <c r="J626" t="b">
        <f>IF(COUNTIFS('Player 1 Rounds'!A:A,Player_2[[#This Row],[Tournament]],'Player 1 Rounds'!C:C,Player_2[[#This Row],[Date]])&gt;0,TRUE(),FALSE())</f>
        <v>0</v>
      </c>
      <c r="K626" t="b">
        <f>IF(COUNTIFS('Player 1 Rounds'!A:A,Player_2[[#This Row],[Tournament]],'Player 1 Rounds'!C:C,Player_2[[#This Row],[Date]],'Player 1 Rounds'!D:D,Player_2[[#This Row],[Division]])&gt;0,TRUE(),FALSE())</f>
        <v>0</v>
      </c>
      <c r="L626" t="str">
        <f>RIGHT(Player_2[[#This Row],[Date]],4)</f>
        <v>2022</v>
      </c>
      <c r="M626" t="str">
        <f>LEFT(Player_2[[#This Row],[Date]],FIND("-",Player_2[[#This Row],[Date]],1)-1)</f>
        <v>2</v>
      </c>
      <c r="N626" t="str">
        <f>MID(Player_2[[#This Row],[Date]],FIND("-",Player_2[[#This Row],[Date]],1)+1,3)</f>
        <v>Jun</v>
      </c>
      <c r="O626" s="5">
        <f>DATEVALUE(Player_2[[#This Row],[Month]]&amp;" "&amp;Player_2[[#This Row],[Day]]&amp;", "&amp;Player_2[[#This Row],[Year]])</f>
        <v>44714</v>
      </c>
      <c r="P626">
        <f>COUNTIFS(A:A,Player_2[[#This Row],[Tournament]],E:E,Player_2[[#This Row],[Round]])</f>
        <v>2</v>
      </c>
      <c r="Q626" t="str">
        <f t="shared" si="9"/>
        <v>2022 DGPT - Portland Open presented by Dynamic Discs</v>
      </c>
      <c r="R626">
        <f>SUMIFS('Player 1 Rounds'!F:F,'Player 1 Rounds'!Q:Q,Q626,'Player 1 Rounds'!E:E,E626)</f>
        <v>0</v>
      </c>
      <c r="S626">
        <f>IF(AND(Player_2[[#This Row],[Opponent Score]]&gt;0,Player_2[[#This Row],[Opponent Score]]&gt;Player_2[[#This Row],[Score]],K:K=TRUE())=TRUE(),1,0)</f>
        <v>0</v>
      </c>
    </row>
    <row r="627" spans="1:19" x14ac:dyDescent="0.25">
      <c r="A627" t="s">
        <v>397</v>
      </c>
      <c r="B627" t="s">
        <v>13</v>
      </c>
      <c r="C627" t="s">
        <v>398</v>
      </c>
      <c r="D627" t="s">
        <v>17</v>
      </c>
      <c r="E627">
        <v>2</v>
      </c>
      <c r="F627">
        <v>59</v>
      </c>
      <c r="G627">
        <v>1052</v>
      </c>
      <c r="H627" t="s">
        <v>11</v>
      </c>
      <c r="I627" t="s">
        <v>11</v>
      </c>
      <c r="J627" t="b">
        <f>IF(COUNTIFS('Player 1 Rounds'!A:A,Player_2[[#This Row],[Tournament]],'Player 1 Rounds'!C:C,Player_2[[#This Row],[Date]])&gt;0,TRUE(),FALSE())</f>
        <v>1</v>
      </c>
      <c r="K627" t="b">
        <f>IF(COUNTIFS('Player 1 Rounds'!A:A,Player_2[[#This Row],[Tournament]],'Player 1 Rounds'!C:C,Player_2[[#This Row],[Date]],'Player 1 Rounds'!D:D,Player_2[[#This Row],[Division]])&gt;0,TRUE(),FALSE())</f>
        <v>1</v>
      </c>
      <c r="L627" t="str">
        <f>RIGHT(Player_2[[#This Row],[Date]],4)</f>
        <v>2015</v>
      </c>
      <c r="M627" t="str">
        <f>LEFT(Player_2[[#This Row],[Date]],FIND("-",Player_2[[#This Row],[Date]],1)-1)</f>
        <v>8</v>
      </c>
      <c r="N627" t="str">
        <f>MID(Player_2[[#This Row],[Date]],FIND("-",Player_2[[#This Row],[Date]],1)+1,3)</f>
        <v>Jul</v>
      </c>
      <c r="O627" s="5">
        <f>DATEVALUE(Player_2[[#This Row],[Month]]&amp;" "&amp;Player_2[[#This Row],[Day]]&amp;", "&amp;Player_2[[#This Row],[Year]])</f>
        <v>42193</v>
      </c>
      <c r="P627">
        <f>COUNTIFS(A:A,Player_2[[#This Row],[Tournament]],E:E,Player_2[[#This Row],[Round]])</f>
        <v>1</v>
      </c>
      <c r="Q627" t="str">
        <f t="shared" si="9"/>
        <v>2015 Scandinavian Open presented by Latitude 64</v>
      </c>
      <c r="R627">
        <f>SUMIFS('Player 1 Rounds'!F:F,'Player 1 Rounds'!Q:Q,Q627,'Player 1 Rounds'!E:E,E627)</f>
        <v>64</v>
      </c>
      <c r="S627">
        <f>IF(AND(Player_2[[#This Row],[Opponent Score]]&gt;0,Player_2[[#This Row],[Opponent Score]]&gt;Player_2[[#This Row],[Score]],K:K=TRUE())=TRUE(),1,0)</f>
        <v>1</v>
      </c>
    </row>
    <row r="628" spans="1:19" x14ac:dyDescent="0.25">
      <c r="A628" t="s">
        <v>86</v>
      </c>
      <c r="B628" t="s">
        <v>13</v>
      </c>
      <c r="C628" t="s">
        <v>396</v>
      </c>
      <c r="D628" t="s">
        <v>17</v>
      </c>
      <c r="E628">
        <v>2</v>
      </c>
      <c r="F628">
        <v>54</v>
      </c>
      <c r="G628">
        <v>1067</v>
      </c>
      <c r="H628" t="s">
        <v>11</v>
      </c>
      <c r="I628" t="s">
        <v>11</v>
      </c>
      <c r="J628" t="b">
        <f>IF(COUNTIFS('Player 1 Rounds'!A:A,Player_2[[#This Row],[Tournament]],'Player 1 Rounds'!C:C,Player_2[[#This Row],[Date]])&gt;0,TRUE(),FALSE())</f>
        <v>1</v>
      </c>
      <c r="K628" t="b">
        <f>IF(COUNTIFS('Player 1 Rounds'!A:A,Player_2[[#This Row],[Tournament]],'Player 1 Rounds'!C:C,Player_2[[#This Row],[Date]],'Player 1 Rounds'!D:D,Player_2[[#This Row],[Division]])&gt;0,TRUE(),FALSE())</f>
        <v>1</v>
      </c>
      <c r="L628" t="str">
        <f>RIGHT(Player_2[[#This Row],[Date]],4)</f>
        <v>2015</v>
      </c>
      <c r="M628" t="str">
        <f>LEFT(Player_2[[#This Row],[Date]],FIND("-",Player_2[[#This Row],[Date]],1)-1)</f>
        <v>16</v>
      </c>
      <c r="N628" t="str">
        <f>MID(Player_2[[#This Row],[Date]],FIND("-",Player_2[[#This Row],[Date]],1)+1,3)</f>
        <v>Jul</v>
      </c>
      <c r="O628" s="5">
        <f>DATEVALUE(Player_2[[#This Row],[Month]]&amp;" "&amp;Player_2[[#This Row],[Day]]&amp;", "&amp;Player_2[[#This Row],[Year]])</f>
        <v>42201</v>
      </c>
      <c r="P628">
        <f>COUNTIFS(A:A,Player_2[[#This Row],[Tournament]],E:E,Player_2[[#This Row],[Round]])</f>
        <v>5</v>
      </c>
      <c r="Q628" t="str">
        <f t="shared" si="9"/>
        <v>2015 European Open</v>
      </c>
      <c r="R628">
        <f>SUMIFS('Player 1 Rounds'!F:F,'Player 1 Rounds'!Q:Q,Q628,'Player 1 Rounds'!E:E,E628)</f>
        <v>59</v>
      </c>
      <c r="S628">
        <f>IF(AND(Player_2[[#This Row],[Opponent Score]]&gt;0,Player_2[[#This Row],[Opponent Score]]&gt;Player_2[[#This Row],[Score]],K:K=TRUE())=TRUE(),1,0)</f>
        <v>1</v>
      </c>
    </row>
    <row r="629" spans="1:19" x14ac:dyDescent="0.25">
      <c r="A629" t="s">
        <v>162</v>
      </c>
      <c r="B629" t="s">
        <v>13</v>
      </c>
      <c r="C629" t="s">
        <v>163</v>
      </c>
      <c r="D629" t="s">
        <v>17</v>
      </c>
      <c r="E629">
        <v>2</v>
      </c>
      <c r="F629">
        <v>54</v>
      </c>
      <c r="G629">
        <v>1062</v>
      </c>
      <c r="H629" t="s">
        <v>11</v>
      </c>
      <c r="I629" t="s">
        <v>11</v>
      </c>
      <c r="J629" t="b">
        <f>IF(COUNTIFS('Player 1 Rounds'!A:A,Player_2[[#This Row],[Tournament]],'Player 1 Rounds'!C:C,Player_2[[#This Row],[Date]])&gt;0,TRUE(),FALSE())</f>
        <v>1</v>
      </c>
      <c r="K629" t="b">
        <f>IF(COUNTIFS('Player 1 Rounds'!A:A,Player_2[[#This Row],[Tournament]],'Player 1 Rounds'!C:C,Player_2[[#This Row],[Date]],'Player 1 Rounds'!D:D,Player_2[[#This Row],[Division]])&gt;0,TRUE(),FALSE())</f>
        <v>1</v>
      </c>
      <c r="L629" t="str">
        <f>RIGHT(Player_2[[#This Row],[Date]],4)</f>
        <v>2015</v>
      </c>
      <c r="M629" t="str">
        <f>LEFT(Player_2[[#This Row],[Date]],FIND("-",Player_2[[#This Row],[Date]],1)-1)</f>
        <v>4</v>
      </c>
      <c r="N629" t="str">
        <f>MID(Player_2[[#This Row],[Date]],FIND("-",Player_2[[#This Row],[Date]],1)+1,3)</f>
        <v>Aug</v>
      </c>
      <c r="O629" s="5">
        <f>DATEVALUE(Player_2[[#This Row],[Month]]&amp;" "&amp;Player_2[[#This Row],[Day]]&amp;", "&amp;Player_2[[#This Row],[Year]])</f>
        <v>42220</v>
      </c>
      <c r="P629">
        <f>COUNTIFS(A:A,Player_2[[#This Row],[Tournament]],E:E,Player_2[[#This Row],[Round]])</f>
        <v>1</v>
      </c>
      <c r="Q629" t="str">
        <f t="shared" si="9"/>
        <v>2015 PDGA Professional Disc Golf World Championships</v>
      </c>
      <c r="R629">
        <f>SUMIFS('Player 1 Rounds'!F:F,'Player 1 Rounds'!Q:Q,Q629,'Player 1 Rounds'!E:E,E629)</f>
        <v>54</v>
      </c>
      <c r="S629">
        <f>IF(AND(Player_2[[#This Row],[Opponent Score]]&gt;0,Player_2[[#This Row],[Opponent Score]]&gt;Player_2[[#This Row],[Score]],K:K=TRUE())=TRUE(),1,0)</f>
        <v>0</v>
      </c>
    </row>
    <row r="630" spans="1:19" x14ac:dyDescent="0.25">
      <c r="A630" t="s">
        <v>334</v>
      </c>
      <c r="B630" t="s">
        <v>9</v>
      </c>
      <c r="C630" t="s">
        <v>335</v>
      </c>
      <c r="D630" t="s">
        <v>17</v>
      </c>
      <c r="E630">
        <v>2</v>
      </c>
      <c r="F630">
        <v>60</v>
      </c>
      <c r="G630">
        <v>972</v>
      </c>
      <c r="H630" t="s">
        <v>11</v>
      </c>
      <c r="I630" t="s">
        <v>11</v>
      </c>
      <c r="J630" t="b">
        <f>IF(COUNTIFS('Player 1 Rounds'!A:A,Player_2[[#This Row],[Tournament]],'Player 1 Rounds'!C:C,Player_2[[#This Row],[Date]])&gt;0,TRUE(),FALSE())</f>
        <v>1</v>
      </c>
      <c r="K630" t="b">
        <f>IF(COUNTIFS('Player 1 Rounds'!A:A,Player_2[[#This Row],[Tournament]],'Player 1 Rounds'!C:C,Player_2[[#This Row],[Date]],'Player 1 Rounds'!D:D,Player_2[[#This Row],[Division]])&gt;0,TRUE(),FALSE())</f>
        <v>1</v>
      </c>
      <c r="L630" t="str">
        <f>RIGHT(Player_2[[#This Row],[Date]],4)</f>
        <v>2018</v>
      </c>
      <c r="M630" t="str">
        <f>LEFT(Player_2[[#This Row],[Date]],FIND("-",Player_2[[#This Row],[Date]],1)-1)</f>
        <v>22</v>
      </c>
      <c r="N630" t="str">
        <f>MID(Player_2[[#This Row],[Date]],FIND("-",Player_2[[#This Row],[Date]],1)+1,3)</f>
        <v>Jun</v>
      </c>
      <c r="O630" s="5">
        <f>DATEVALUE(Player_2[[#This Row],[Month]]&amp;" "&amp;Player_2[[#This Row],[Day]]&amp;", "&amp;Player_2[[#This Row],[Year]])</f>
        <v>43273</v>
      </c>
      <c r="P630">
        <f>COUNTIFS(A:A,Player_2[[#This Row],[Tournament]],E:E,Player_2[[#This Row],[Round]])</f>
        <v>1</v>
      </c>
      <c r="Q630" t="str">
        <f t="shared" si="9"/>
        <v>2018 DGPT - Utah Open Presented by Prodigy Disc</v>
      </c>
      <c r="R630">
        <f>SUMIFS('Player 1 Rounds'!F:F,'Player 1 Rounds'!Q:Q,Q630,'Player 1 Rounds'!E:E,E630)</f>
        <v>56</v>
      </c>
      <c r="S630">
        <f>IF(AND(Player_2[[#This Row],[Opponent Score]]&gt;0,Player_2[[#This Row],[Opponent Score]]&gt;Player_2[[#This Row],[Score]],K:K=TRUE())=TRUE(),1,0)</f>
        <v>0</v>
      </c>
    </row>
    <row r="631" spans="1:19" x14ac:dyDescent="0.25">
      <c r="A631" t="s">
        <v>284</v>
      </c>
      <c r="B631" t="s">
        <v>9</v>
      </c>
      <c r="C631" t="s">
        <v>285</v>
      </c>
      <c r="D631" t="s">
        <v>17</v>
      </c>
      <c r="E631">
        <v>2</v>
      </c>
      <c r="F631">
        <v>55</v>
      </c>
      <c r="G631">
        <v>1030</v>
      </c>
      <c r="H631" t="s">
        <v>11</v>
      </c>
      <c r="I631" t="s">
        <v>11</v>
      </c>
      <c r="J631" t="b">
        <f>IF(COUNTIFS('Player 1 Rounds'!A:A,Player_2[[#This Row],[Tournament]],'Player 1 Rounds'!C:C,Player_2[[#This Row],[Date]])&gt;0,TRUE(),FALSE())</f>
        <v>0</v>
      </c>
      <c r="K631" t="b">
        <f>IF(COUNTIFS('Player 1 Rounds'!A:A,Player_2[[#This Row],[Tournament]],'Player 1 Rounds'!C:C,Player_2[[#This Row],[Date]],'Player 1 Rounds'!D:D,Player_2[[#This Row],[Division]])&gt;0,TRUE(),FALSE())</f>
        <v>0</v>
      </c>
      <c r="L631" t="str">
        <f>RIGHT(Player_2[[#This Row],[Date]],4)</f>
        <v>2019</v>
      </c>
      <c r="M631" t="str">
        <f>LEFT(Player_2[[#This Row],[Date]],FIND("-",Player_2[[#This Row],[Date]],1)-1)</f>
        <v>15</v>
      </c>
      <c r="N631" t="str">
        <f>MID(Player_2[[#This Row],[Date]],FIND("-",Player_2[[#This Row],[Date]],1)+1,3)</f>
        <v>Feb</v>
      </c>
      <c r="O631" s="5">
        <f>DATEVALUE(Player_2[[#This Row],[Month]]&amp;" "&amp;Player_2[[#This Row],[Day]]&amp;", "&amp;Player_2[[#This Row],[Year]])</f>
        <v>43511</v>
      </c>
      <c r="P631">
        <f>COUNTIFS(A:A,Player_2[[#This Row],[Tournament]],E:E,Player_2[[#This Row],[Round]])</f>
        <v>1</v>
      </c>
      <c r="Q631" t="str">
        <f t="shared" si="9"/>
        <v>2019 The 41st Annual Wintertime Open (Pros) Presented By Supreme Flight</v>
      </c>
      <c r="R631">
        <f>SUMIFS('Player 1 Rounds'!F:F,'Player 1 Rounds'!Q:Q,Q631,'Player 1 Rounds'!E:E,E631)</f>
        <v>0</v>
      </c>
      <c r="S631">
        <f>IF(AND(Player_2[[#This Row],[Opponent Score]]&gt;0,Player_2[[#This Row],[Opponent Score]]&gt;Player_2[[#This Row],[Score]],K:K=TRUE())=TRUE(),1,0)</f>
        <v>0</v>
      </c>
    </row>
    <row r="632" spans="1:19" x14ac:dyDescent="0.25">
      <c r="A632" t="s">
        <v>695</v>
      </c>
      <c r="B632" t="s">
        <v>626</v>
      </c>
      <c r="C632" t="s">
        <v>696</v>
      </c>
      <c r="D632" t="s">
        <v>17</v>
      </c>
      <c r="E632">
        <v>2</v>
      </c>
      <c r="F632">
        <v>63</v>
      </c>
      <c r="G632">
        <v>1004</v>
      </c>
      <c r="H632" t="s">
        <v>10</v>
      </c>
      <c r="I632" t="s">
        <v>10</v>
      </c>
      <c r="J632" t="b">
        <f>IF(COUNTIFS('Player 1 Rounds'!A:A,Player_2[[#This Row],[Tournament]],'Player 1 Rounds'!C:C,Player_2[[#This Row],[Date]])&gt;0,TRUE(),FALSE())</f>
        <v>1</v>
      </c>
      <c r="K632" t="b">
        <f>IF(COUNTIFS('Player 1 Rounds'!A:A,Player_2[[#This Row],[Tournament]],'Player 1 Rounds'!C:C,Player_2[[#This Row],[Date]],'Player 1 Rounds'!D:D,Player_2[[#This Row],[Division]])&gt;0,TRUE(),FALSE())</f>
        <v>1</v>
      </c>
      <c r="L632" t="str">
        <f>RIGHT(Player_2[[#This Row],[Date]],4)</f>
        <v>2022</v>
      </c>
      <c r="M632" t="str">
        <f>LEFT(Player_2[[#This Row],[Date]],FIND("-",Player_2[[#This Row],[Date]],1)-1)</f>
        <v>25</v>
      </c>
      <c r="N632" t="str">
        <f>MID(Player_2[[#This Row],[Date]],FIND("-",Player_2[[#This Row],[Date]],1)+1,3)</f>
        <v>Mar</v>
      </c>
      <c r="O632" s="5">
        <f>DATEVALUE(Player_2[[#This Row],[Month]]&amp;" "&amp;Player_2[[#This Row],[Day]]&amp;", "&amp;Player_2[[#This Row],[Year]])</f>
        <v>44645</v>
      </c>
      <c r="P632">
        <f>COUNTIFS(A:A,Player_2[[#This Row],[Tournament]],E:E,Player_2[[#This Row],[Round]])</f>
        <v>1</v>
      </c>
      <c r="Q632" t="str">
        <f t="shared" si="9"/>
        <v>2022 DGPT - 27th Annual Texas State Disc Golf Championship Presented by Latitude 64</v>
      </c>
      <c r="R632">
        <f>SUMIFS('Player 1 Rounds'!F:F,'Player 1 Rounds'!Q:Q,Q632,'Player 1 Rounds'!E:E,E632)</f>
        <v>52</v>
      </c>
      <c r="S632">
        <f>IF(AND(Player_2[[#This Row],[Opponent Score]]&gt;0,Player_2[[#This Row],[Opponent Score]]&gt;Player_2[[#This Row],[Score]],K:K=TRUE())=TRUE(),1,0)</f>
        <v>0</v>
      </c>
    </row>
    <row r="633" spans="1:19" x14ac:dyDescent="0.25">
      <c r="A633" t="s">
        <v>240</v>
      </c>
      <c r="B633" t="s">
        <v>9</v>
      </c>
      <c r="C633" t="s">
        <v>495</v>
      </c>
      <c r="D633" t="s">
        <v>17</v>
      </c>
      <c r="E633">
        <v>2</v>
      </c>
      <c r="F633">
        <v>49</v>
      </c>
      <c r="G633">
        <v>1044</v>
      </c>
      <c r="H633" t="s">
        <v>11</v>
      </c>
      <c r="I633" t="s">
        <v>11</v>
      </c>
      <c r="J633" t="b">
        <f>IF(COUNTIFS('Player 1 Rounds'!A:A,Player_2[[#This Row],[Tournament]],'Player 1 Rounds'!C:C,Player_2[[#This Row],[Date]])&gt;0,TRUE(),FALSE())</f>
        <v>1</v>
      </c>
      <c r="K633" t="b">
        <f>IF(COUNTIFS('Player 1 Rounds'!A:A,Player_2[[#This Row],[Tournament]],'Player 1 Rounds'!C:C,Player_2[[#This Row],[Date]],'Player 1 Rounds'!D:D,Player_2[[#This Row],[Division]])&gt;0,TRUE(),FALSE())</f>
        <v>1</v>
      </c>
      <c r="L633" t="str">
        <f>RIGHT(Player_2[[#This Row],[Date]],4)</f>
        <v>2016</v>
      </c>
      <c r="M633" t="str">
        <f>LEFT(Player_2[[#This Row],[Date]],FIND("-",Player_2[[#This Row],[Date]],1)-1)</f>
        <v>18</v>
      </c>
      <c r="N633" t="str">
        <f>MID(Player_2[[#This Row],[Date]],FIND("-",Player_2[[#This Row],[Date]],1)+1,3)</f>
        <v>Aug</v>
      </c>
      <c r="O633" s="5">
        <f>DATEVALUE(Player_2[[#This Row],[Month]]&amp;" "&amp;Player_2[[#This Row],[Day]]&amp;", "&amp;Player_2[[#This Row],[Year]])</f>
        <v>42600</v>
      </c>
      <c r="P633">
        <f>COUNTIFS(A:A,Player_2[[#This Row],[Tournament]],E:E,Player_2[[#This Row],[Round]])</f>
        <v>3</v>
      </c>
      <c r="Q633" t="str">
        <f t="shared" si="9"/>
        <v>2016 Ledgestone Insurance Open presented by Discraft</v>
      </c>
      <c r="R633">
        <f>SUMIFS('Player 1 Rounds'!F:F,'Player 1 Rounds'!Q:Q,Q633,'Player 1 Rounds'!E:E,E633)</f>
        <v>52</v>
      </c>
      <c r="S633">
        <f>IF(AND(Player_2[[#This Row],[Opponent Score]]&gt;0,Player_2[[#This Row],[Opponent Score]]&gt;Player_2[[#This Row],[Score]],K:K=TRUE())=TRUE(),1,0)</f>
        <v>1</v>
      </c>
    </row>
    <row r="634" spans="1:19" x14ac:dyDescent="0.25">
      <c r="A634" t="s">
        <v>297</v>
      </c>
      <c r="B634" t="s">
        <v>9</v>
      </c>
      <c r="C634" t="s">
        <v>298</v>
      </c>
      <c r="D634" t="s">
        <v>17</v>
      </c>
      <c r="E634">
        <v>2</v>
      </c>
      <c r="F634">
        <v>56</v>
      </c>
      <c r="G634">
        <v>1045</v>
      </c>
      <c r="H634" t="s">
        <v>11</v>
      </c>
      <c r="I634" t="s">
        <v>11</v>
      </c>
      <c r="J634" t="b">
        <f>IF(COUNTIFS('Player 1 Rounds'!A:A,Player_2[[#This Row],[Tournament]],'Player 1 Rounds'!C:C,Player_2[[#This Row],[Date]])&gt;0,TRUE(),FALSE())</f>
        <v>0</v>
      </c>
      <c r="K634" t="b">
        <f>IF(COUNTIFS('Player 1 Rounds'!A:A,Player_2[[#This Row],[Tournament]],'Player 1 Rounds'!C:C,Player_2[[#This Row],[Date]],'Player 1 Rounds'!D:D,Player_2[[#This Row],[Division]])&gt;0,TRUE(),FALSE())</f>
        <v>0</v>
      </c>
      <c r="L634" t="str">
        <f>RIGHT(Player_2[[#This Row],[Date]],4)</f>
        <v>2018</v>
      </c>
      <c r="M634" t="str">
        <f>LEFT(Player_2[[#This Row],[Date]],FIND("-",Player_2[[#This Row],[Date]],1)-1)</f>
        <v>26</v>
      </c>
      <c r="N634" t="str">
        <f>MID(Player_2[[#This Row],[Date]],FIND("-",Player_2[[#This Row],[Date]],1)+1,3)</f>
        <v>Oct</v>
      </c>
      <c r="O634" s="5">
        <f>DATEVALUE(Player_2[[#This Row],[Month]]&amp;" "&amp;Player_2[[#This Row],[Day]]&amp;", "&amp;Player_2[[#This Row],[Year]])</f>
        <v>43399</v>
      </c>
      <c r="P634">
        <f>COUNTIFS(A:A,Player_2[[#This Row],[Tournament]],E:E,Player_2[[#This Row],[Round]])</f>
        <v>1</v>
      </c>
      <c r="Q634" t="str">
        <f t="shared" si="9"/>
        <v>2018 Sun King presents Monster on the Mountain powered by Discraft/DGA</v>
      </c>
      <c r="R634">
        <f>SUMIFS('Player 1 Rounds'!F:F,'Player 1 Rounds'!Q:Q,Q634,'Player 1 Rounds'!E:E,E634)</f>
        <v>0</v>
      </c>
      <c r="S634">
        <f>IF(AND(Player_2[[#This Row],[Opponent Score]]&gt;0,Player_2[[#This Row],[Opponent Score]]&gt;Player_2[[#This Row],[Score]],K:K=TRUE())=TRUE(),1,0)</f>
        <v>0</v>
      </c>
    </row>
    <row r="635" spans="1:19" x14ac:dyDescent="0.25">
      <c r="A635" t="s">
        <v>355</v>
      </c>
      <c r="B635" t="s">
        <v>13</v>
      </c>
      <c r="C635" t="s">
        <v>356</v>
      </c>
      <c r="D635" t="s">
        <v>17</v>
      </c>
      <c r="E635">
        <v>2</v>
      </c>
      <c r="F635">
        <v>49</v>
      </c>
      <c r="G635">
        <v>1084</v>
      </c>
      <c r="H635" t="s">
        <v>11</v>
      </c>
      <c r="I635" t="s">
        <v>11</v>
      </c>
      <c r="J635" t="b">
        <f>IF(COUNTIFS('Player 1 Rounds'!A:A,Player_2[[#This Row],[Tournament]],'Player 1 Rounds'!C:C,Player_2[[#This Row],[Date]])&gt;0,TRUE(),FALSE())</f>
        <v>1</v>
      </c>
      <c r="K635" t="b">
        <f>IF(COUNTIFS('Player 1 Rounds'!A:A,Player_2[[#This Row],[Tournament]],'Player 1 Rounds'!C:C,Player_2[[#This Row],[Date]],'Player 1 Rounds'!D:D,Player_2[[#This Row],[Division]])&gt;0,TRUE(),FALSE())</f>
        <v>1</v>
      </c>
      <c r="L635" t="str">
        <f>RIGHT(Player_2[[#This Row],[Date]],4)</f>
        <v>2018</v>
      </c>
      <c r="M635" t="str">
        <f>LEFT(Player_2[[#This Row],[Date]],FIND("-",Player_2[[#This Row],[Date]],1)-1)</f>
        <v>5</v>
      </c>
      <c r="N635" t="str">
        <f>MID(Player_2[[#This Row],[Date]],FIND("-",Player_2[[#This Row],[Date]],1)+1,3)</f>
        <v>Sep</v>
      </c>
      <c r="O635" s="5">
        <f>DATEVALUE(Player_2[[#This Row],[Month]]&amp;" "&amp;Player_2[[#This Row],[Day]]&amp;", "&amp;Player_2[[#This Row],[Year]])</f>
        <v>43348</v>
      </c>
      <c r="P635">
        <f>COUNTIFS(A:A,Player_2[[#This Row],[Tournament]],E:E,Player_2[[#This Row],[Round]])</f>
        <v>1</v>
      </c>
      <c r="Q635" t="str">
        <f t="shared" si="9"/>
        <v>2018 PDGA Professional Disc Golf World Championships</v>
      </c>
      <c r="R635">
        <f>SUMIFS('Player 1 Rounds'!F:F,'Player 1 Rounds'!Q:Q,Q635,'Player 1 Rounds'!E:E,E635)</f>
        <v>54</v>
      </c>
      <c r="S635">
        <f>IF(AND(Player_2[[#This Row],[Opponent Score]]&gt;0,Player_2[[#This Row],[Opponent Score]]&gt;Player_2[[#This Row],[Score]],K:K=TRUE())=TRUE(),1,0)</f>
        <v>1</v>
      </c>
    </row>
    <row r="636" spans="1:19" x14ac:dyDescent="0.25">
      <c r="A636" t="s">
        <v>165</v>
      </c>
      <c r="B636" t="s">
        <v>13</v>
      </c>
      <c r="C636" t="s">
        <v>166</v>
      </c>
      <c r="D636" t="s">
        <v>17</v>
      </c>
      <c r="E636">
        <v>2</v>
      </c>
      <c r="F636">
        <v>52</v>
      </c>
      <c r="G636">
        <v>1031</v>
      </c>
      <c r="H636" t="s">
        <v>11</v>
      </c>
      <c r="I636" t="s">
        <v>11</v>
      </c>
      <c r="J636" t="b">
        <f>IF(COUNTIFS('Player 1 Rounds'!A:A,Player_2[[#This Row],[Tournament]],'Player 1 Rounds'!C:C,Player_2[[#This Row],[Date]])&gt;0,TRUE(),FALSE())</f>
        <v>1</v>
      </c>
      <c r="K636" t="b">
        <f>IF(COUNTIFS('Player 1 Rounds'!A:A,Player_2[[#This Row],[Tournament]],'Player 1 Rounds'!C:C,Player_2[[#This Row],[Date]],'Player 1 Rounds'!D:D,Player_2[[#This Row],[Division]])&gt;0,TRUE(),FALSE())</f>
        <v>1</v>
      </c>
      <c r="L636" t="str">
        <f>RIGHT(Player_2[[#This Row],[Date]],4)</f>
        <v>2016</v>
      </c>
      <c r="M636" t="str">
        <f>LEFT(Player_2[[#This Row],[Date]],FIND("-",Player_2[[#This Row],[Date]],1)-1)</f>
        <v>6</v>
      </c>
      <c r="N636" t="str">
        <f>MID(Player_2[[#This Row],[Date]],FIND("-",Player_2[[#This Row],[Date]],1)+1,3)</f>
        <v>Aug</v>
      </c>
      <c r="O636" s="5">
        <f>DATEVALUE(Player_2[[#This Row],[Month]]&amp;" "&amp;Player_2[[#This Row],[Day]]&amp;", "&amp;Player_2[[#This Row],[Year]])</f>
        <v>42588</v>
      </c>
      <c r="P636">
        <f>COUNTIFS(A:A,Player_2[[#This Row],[Tournament]],E:E,Player_2[[#This Row],[Round]])</f>
        <v>1</v>
      </c>
      <c r="Q636" t="str">
        <f t="shared" si="9"/>
        <v>2016 PDGA Professional Disc Golf World Championships presented by Dynamic Discs</v>
      </c>
      <c r="R636">
        <f>SUMIFS('Player 1 Rounds'!F:F,'Player 1 Rounds'!Q:Q,Q636,'Player 1 Rounds'!E:E,E636)</f>
        <v>48</v>
      </c>
      <c r="S636">
        <f>IF(AND(Player_2[[#This Row],[Opponent Score]]&gt;0,Player_2[[#This Row],[Opponent Score]]&gt;Player_2[[#This Row],[Score]],K:K=TRUE())=TRUE(),1,0)</f>
        <v>0</v>
      </c>
    </row>
    <row r="637" spans="1:19" x14ac:dyDescent="0.25">
      <c r="A637" t="s">
        <v>252</v>
      </c>
      <c r="B637" t="s">
        <v>58</v>
      </c>
      <c r="C637" t="s">
        <v>253</v>
      </c>
      <c r="D637" t="s">
        <v>17</v>
      </c>
      <c r="E637">
        <v>2</v>
      </c>
      <c r="F637">
        <v>53</v>
      </c>
      <c r="G637">
        <v>1049</v>
      </c>
      <c r="H637" t="s">
        <v>11</v>
      </c>
      <c r="I637" t="s">
        <v>11</v>
      </c>
      <c r="J637" t="b">
        <f>IF(COUNTIFS('Player 1 Rounds'!A:A,Player_2[[#This Row],[Tournament]],'Player 1 Rounds'!C:C,Player_2[[#This Row],[Date]])&gt;0,TRUE(),FALSE())</f>
        <v>1</v>
      </c>
      <c r="K637" t="b">
        <f>IF(COUNTIFS('Player 1 Rounds'!A:A,Player_2[[#This Row],[Tournament]],'Player 1 Rounds'!C:C,Player_2[[#This Row],[Date]],'Player 1 Rounds'!D:D,Player_2[[#This Row],[Division]])&gt;0,TRUE(),FALSE())</f>
        <v>1</v>
      </c>
      <c r="L637" t="str">
        <f>RIGHT(Player_2[[#This Row],[Date]],4)</f>
        <v>2017</v>
      </c>
      <c r="M637" t="str">
        <f>LEFT(Player_2[[#This Row],[Date]],FIND("-",Player_2[[#This Row],[Date]],1)-1)</f>
        <v>23</v>
      </c>
      <c r="N637" t="str">
        <f>MID(Player_2[[#This Row],[Date]],FIND("-",Player_2[[#This Row],[Date]],1)+1,3)</f>
        <v>Feb</v>
      </c>
      <c r="O637" s="5">
        <f>DATEVALUE(Player_2[[#This Row],[Month]]&amp;" "&amp;Player_2[[#This Row],[Day]]&amp;", "&amp;Player_2[[#This Row],[Year]])</f>
        <v>42789</v>
      </c>
      <c r="P637">
        <f>COUNTIFS(A:A,Player_2[[#This Row],[Tournament]],E:E,Player_2[[#This Row],[Round]])</f>
        <v>1</v>
      </c>
      <c r="Q637" t="str">
        <f t="shared" si="9"/>
        <v>2017 Gentlemen's Club Challenge presented by Innova Champion Discs</v>
      </c>
      <c r="R637">
        <f>SUMIFS('Player 1 Rounds'!F:F,'Player 1 Rounds'!Q:Q,Q637,'Player 1 Rounds'!E:E,E637)</f>
        <v>51</v>
      </c>
      <c r="S637">
        <f>IF(AND(Player_2[[#This Row],[Opponent Score]]&gt;0,Player_2[[#This Row],[Opponent Score]]&gt;Player_2[[#This Row],[Score]],K:K=TRUE())=TRUE(),1,0)</f>
        <v>0</v>
      </c>
    </row>
    <row r="638" spans="1:19" x14ac:dyDescent="0.25">
      <c r="A638" t="s">
        <v>234</v>
      </c>
      <c r="B638" t="s">
        <v>58</v>
      </c>
      <c r="C638" t="s">
        <v>291</v>
      </c>
      <c r="D638" t="s">
        <v>17</v>
      </c>
      <c r="E638">
        <v>2</v>
      </c>
      <c r="F638">
        <v>54</v>
      </c>
      <c r="G638">
        <v>1045</v>
      </c>
      <c r="H638" t="s">
        <v>11</v>
      </c>
      <c r="I638" t="s">
        <v>11</v>
      </c>
      <c r="J638" t="b">
        <f>IF(COUNTIFS('Player 1 Rounds'!A:A,Player_2[[#This Row],[Tournament]],'Player 1 Rounds'!C:C,Player_2[[#This Row],[Date]])&gt;0,TRUE(),FALSE())</f>
        <v>1</v>
      </c>
      <c r="K638" t="b">
        <f>IF(COUNTIFS('Player 1 Rounds'!A:A,Player_2[[#This Row],[Tournament]],'Player 1 Rounds'!C:C,Player_2[[#This Row],[Date]],'Player 1 Rounds'!D:D,Player_2[[#This Row],[Division]])&gt;0,TRUE(),FALSE())</f>
        <v>1</v>
      </c>
      <c r="L638" t="str">
        <f>RIGHT(Player_2[[#This Row],[Date]],4)</f>
        <v>2019</v>
      </c>
      <c r="M638" t="str">
        <f>LEFT(Player_2[[#This Row],[Date]],FIND("-",Player_2[[#This Row],[Date]],1)-1)</f>
        <v>21</v>
      </c>
      <c r="N638" t="str">
        <f>MID(Player_2[[#This Row],[Date]],FIND("-",Player_2[[#This Row],[Date]],1)+1,3)</f>
        <v>Feb</v>
      </c>
      <c r="O638" s="5">
        <f>DATEVALUE(Player_2[[#This Row],[Month]]&amp;" "&amp;Player_2[[#This Row],[Day]]&amp;", "&amp;Player_2[[#This Row],[Year]])</f>
        <v>43517</v>
      </c>
      <c r="P638">
        <f>COUNTIFS(A:A,Player_2[[#This Row],[Tournament]],E:E,Player_2[[#This Row],[Round]])</f>
        <v>2</v>
      </c>
      <c r="Q638" t="str">
        <f t="shared" si="9"/>
        <v>2019 Las Vegas Challenge presented by Innova Champion Discs - National Tour</v>
      </c>
      <c r="R638">
        <f>SUMIFS('Player 1 Rounds'!F:F,'Player 1 Rounds'!Q:Q,Q638,'Player 1 Rounds'!E:E,E638)</f>
        <v>57</v>
      </c>
      <c r="S638">
        <f>IF(AND(Player_2[[#This Row],[Opponent Score]]&gt;0,Player_2[[#This Row],[Opponent Score]]&gt;Player_2[[#This Row],[Score]],K:K=TRUE())=TRUE(),1,0)</f>
        <v>1</v>
      </c>
    </row>
    <row r="639" spans="1:19" x14ac:dyDescent="0.25">
      <c r="A639" t="s">
        <v>559</v>
      </c>
      <c r="B639" t="s">
        <v>58</v>
      </c>
      <c r="C639" t="s">
        <v>560</v>
      </c>
      <c r="D639" t="s">
        <v>17</v>
      </c>
      <c r="E639">
        <v>2</v>
      </c>
      <c r="F639">
        <v>67</v>
      </c>
      <c r="G639">
        <v>1033</v>
      </c>
      <c r="H639" t="s">
        <v>11</v>
      </c>
      <c r="I639" t="s">
        <v>11</v>
      </c>
      <c r="J639" t="b">
        <f>IF(COUNTIFS('Player 1 Rounds'!A:A,Player_2[[#This Row],[Tournament]],'Player 1 Rounds'!C:C,Player_2[[#This Row],[Date]])&gt;0,TRUE(),FALSE())</f>
        <v>1</v>
      </c>
      <c r="K639" t="b">
        <f>IF(COUNTIFS('Player 1 Rounds'!A:A,Player_2[[#This Row],[Tournament]],'Player 1 Rounds'!C:C,Player_2[[#This Row],[Date]],'Player 1 Rounds'!D:D,Player_2[[#This Row],[Division]])&gt;0,TRUE(),FALSE())</f>
        <v>1</v>
      </c>
      <c r="L639" t="str">
        <f>RIGHT(Player_2[[#This Row],[Date]],4)</f>
        <v>2021</v>
      </c>
      <c r="M639" t="str">
        <f>LEFT(Player_2[[#This Row],[Date]],FIND("-",Player_2[[#This Row],[Date]],1)-1)</f>
        <v>28</v>
      </c>
      <c r="N639" t="str">
        <f>MID(Player_2[[#This Row],[Date]],FIND("-",Player_2[[#This Row],[Date]],1)+1,3)</f>
        <v>May</v>
      </c>
      <c r="O639" s="5">
        <f>DATEVALUE(Player_2[[#This Row],[Month]]&amp;" "&amp;Player_2[[#This Row],[Day]]&amp;", "&amp;Player_2[[#This Row],[Year]])</f>
        <v>44344</v>
      </c>
      <c r="P639">
        <f>COUNTIFS(A:A,Player_2[[#This Row],[Tournament]],E:E,Player_2[[#This Row],[Round]])</f>
        <v>1</v>
      </c>
      <c r="Q639" t="str">
        <f t="shared" si="9"/>
        <v>2021 Santa Cruz Masters Cup Presented by Innova - National Tour</v>
      </c>
      <c r="R639">
        <f>SUMIFS('Player 1 Rounds'!F:F,'Player 1 Rounds'!Q:Q,Q639,'Player 1 Rounds'!E:E,E639)</f>
        <v>68</v>
      </c>
      <c r="S639">
        <f>IF(AND(Player_2[[#This Row],[Opponent Score]]&gt;0,Player_2[[#This Row],[Opponent Score]]&gt;Player_2[[#This Row],[Score]],K:K=TRUE())=TRUE(),1,0)</f>
        <v>1</v>
      </c>
    </row>
    <row r="640" spans="1:19" x14ac:dyDescent="0.25">
      <c r="A640" t="s">
        <v>543</v>
      </c>
      <c r="B640" t="s">
        <v>13</v>
      </c>
      <c r="C640" t="s">
        <v>544</v>
      </c>
      <c r="D640" t="s">
        <v>17</v>
      </c>
      <c r="E640">
        <v>2</v>
      </c>
      <c r="F640">
        <v>55</v>
      </c>
      <c r="G640">
        <v>1065</v>
      </c>
      <c r="H640" t="s">
        <v>11</v>
      </c>
      <c r="I640" t="s">
        <v>11</v>
      </c>
      <c r="J640" t="b">
        <f>IF(COUNTIFS('Player 1 Rounds'!A:A,Player_2[[#This Row],[Tournament]],'Player 1 Rounds'!C:C,Player_2[[#This Row],[Date]])&gt;0,TRUE(),FALSE())</f>
        <v>1</v>
      </c>
      <c r="K640" t="b">
        <f>IF(COUNTIFS('Player 1 Rounds'!A:A,Player_2[[#This Row],[Tournament]],'Player 1 Rounds'!C:C,Player_2[[#This Row],[Date]],'Player 1 Rounds'!D:D,Player_2[[#This Row],[Division]])&gt;0,TRUE(),FALSE())</f>
        <v>1</v>
      </c>
      <c r="L640" t="str">
        <f>RIGHT(Player_2[[#This Row],[Date]],4)</f>
        <v>2021</v>
      </c>
      <c r="M640" t="str">
        <f>LEFT(Player_2[[#This Row],[Date]],FIND("-",Player_2[[#This Row],[Date]],1)-1)</f>
        <v>22</v>
      </c>
      <c r="N640" t="str">
        <f>MID(Player_2[[#This Row],[Date]],FIND("-",Player_2[[#This Row],[Date]],1)+1,3)</f>
        <v>Jun</v>
      </c>
      <c r="O640" s="5">
        <f>DATEVALUE(Player_2[[#This Row],[Month]]&amp;" "&amp;Player_2[[#This Row],[Day]]&amp;", "&amp;Player_2[[#This Row],[Year]])</f>
        <v>44369</v>
      </c>
      <c r="P640">
        <f>COUNTIFS(A:A,Player_2[[#This Row],[Tournament]],E:E,Player_2[[#This Row],[Round]])</f>
        <v>1</v>
      </c>
      <c r="Q640" t="str">
        <f t="shared" si="9"/>
        <v>2021 PDGA Professional Disc Golf World Championships Presented by Grip6</v>
      </c>
      <c r="R640">
        <f>SUMIFS('Player 1 Rounds'!F:F,'Player 1 Rounds'!Q:Q,Q640,'Player 1 Rounds'!E:E,E640)</f>
        <v>58</v>
      </c>
      <c r="S640">
        <f>IF(AND(Player_2[[#This Row],[Opponent Score]]&gt;0,Player_2[[#This Row],[Opponent Score]]&gt;Player_2[[#This Row],[Score]],K:K=TRUE())=TRUE(),1,0)</f>
        <v>1</v>
      </c>
    </row>
    <row r="641" spans="1:19" x14ac:dyDescent="0.25">
      <c r="A641" t="s">
        <v>699</v>
      </c>
      <c r="B641" t="s">
        <v>9</v>
      </c>
      <c r="C641" t="s">
        <v>700</v>
      </c>
      <c r="D641" t="s">
        <v>17</v>
      </c>
      <c r="E641">
        <v>2</v>
      </c>
      <c r="F641">
        <v>53</v>
      </c>
      <c r="G641">
        <v>1057</v>
      </c>
      <c r="H641" t="s">
        <v>10</v>
      </c>
      <c r="I641" t="s">
        <v>10</v>
      </c>
      <c r="J641" t="b">
        <f>IF(COUNTIFS('Player 1 Rounds'!A:A,Player_2[[#This Row],[Tournament]],'Player 1 Rounds'!C:C,Player_2[[#This Row],[Date]])&gt;0,TRUE(),FALSE())</f>
        <v>0</v>
      </c>
      <c r="K641" t="b">
        <f>IF(COUNTIFS('Player 1 Rounds'!A:A,Player_2[[#This Row],[Tournament]],'Player 1 Rounds'!C:C,Player_2[[#This Row],[Date]],'Player 1 Rounds'!D:D,Player_2[[#This Row],[Division]])&gt;0,TRUE(),FALSE())</f>
        <v>0</v>
      </c>
      <c r="L641" t="str">
        <f>RIGHT(Player_2[[#This Row],[Date]],4)</f>
        <v>2022</v>
      </c>
      <c r="M641" t="str">
        <f>LEFT(Player_2[[#This Row],[Date]],FIND("-",Player_2[[#This Row],[Date]],1)-1)</f>
        <v>1</v>
      </c>
      <c r="N641" t="str">
        <f>MID(Player_2[[#This Row],[Date]],FIND("-",Player_2[[#This Row],[Date]],1)+1,3)</f>
        <v>Apr</v>
      </c>
      <c r="O641" s="5">
        <f>DATEVALUE(Player_2[[#This Row],[Month]]&amp;" "&amp;Player_2[[#This Row],[Day]]&amp;", "&amp;Player_2[[#This Row],[Year]])</f>
        <v>44652</v>
      </c>
      <c r="P641">
        <f>COUNTIFS(A:A,Player_2[[#This Row],[Tournament]],E:E,Player_2[[#This Row],[Round]])</f>
        <v>1</v>
      </c>
      <c r="Q641" t="str">
        <f t="shared" si="9"/>
        <v>2022 Discraft presents Sun King's Throw Down the Mountain X (Weekend 4)</v>
      </c>
      <c r="R641">
        <f>SUMIFS('Player 1 Rounds'!F:F,'Player 1 Rounds'!Q:Q,Q641,'Player 1 Rounds'!E:E,E641)</f>
        <v>0</v>
      </c>
      <c r="S641">
        <f>IF(AND(Player_2[[#This Row],[Opponent Score]]&gt;0,Player_2[[#This Row],[Opponent Score]]&gt;Player_2[[#This Row],[Score]],K:K=TRUE())=TRUE(),1,0)</f>
        <v>0</v>
      </c>
    </row>
    <row r="642" spans="1:19" x14ac:dyDescent="0.25">
      <c r="A642" t="s">
        <v>254</v>
      </c>
      <c r="B642" t="s">
        <v>14</v>
      </c>
      <c r="C642" t="s">
        <v>255</v>
      </c>
      <c r="D642" t="s">
        <v>17</v>
      </c>
      <c r="E642">
        <v>2</v>
      </c>
      <c r="F642">
        <v>53</v>
      </c>
      <c r="G642">
        <v>1044</v>
      </c>
      <c r="H642" t="s">
        <v>11</v>
      </c>
      <c r="I642" t="s">
        <v>11</v>
      </c>
      <c r="J642" t="b">
        <f>IF(COUNTIFS('Player 1 Rounds'!A:A,Player_2[[#This Row],[Tournament]],'Player 1 Rounds'!C:C,Player_2[[#This Row],[Date]])&gt;0,TRUE(),FALSE())</f>
        <v>0</v>
      </c>
      <c r="K642" t="b">
        <f>IF(COUNTIFS('Player 1 Rounds'!A:A,Player_2[[#This Row],[Tournament]],'Player 1 Rounds'!C:C,Player_2[[#This Row],[Date]],'Player 1 Rounds'!D:D,Player_2[[#This Row],[Division]])&gt;0,TRUE(),FALSE())</f>
        <v>0</v>
      </c>
      <c r="L642" t="str">
        <f>RIGHT(Player_2[[#This Row],[Date]],4)</f>
        <v>2017</v>
      </c>
      <c r="M642" t="str">
        <f>LEFT(Player_2[[#This Row],[Date]],FIND("-",Player_2[[#This Row],[Date]],1)-1)</f>
        <v>18</v>
      </c>
      <c r="N642" t="str">
        <f>MID(Player_2[[#This Row],[Date]],FIND("-",Player_2[[#This Row],[Date]],1)+1,3)</f>
        <v>Feb</v>
      </c>
      <c r="O642" s="5">
        <f>DATEVALUE(Player_2[[#This Row],[Month]]&amp;" "&amp;Player_2[[#This Row],[Day]]&amp;", "&amp;Player_2[[#This Row],[Year]])</f>
        <v>42784</v>
      </c>
      <c r="P642">
        <f>COUNTIFS(A:A,Player_2[[#This Row],[Tournament]],E:E,Player_2[[#This Row],[Round]])</f>
        <v>1</v>
      </c>
      <c r="Q642" t="str">
        <f t="shared" ref="Q642:Q705" si="10">IF(ISERROR(FIND(L642,A642,1))=TRUE(),L642&amp;" "&amp;A642,A642)</f>
        <v>2017 39th Annual Wintertime Open - Pro</v>
      </c>
      <c r="R642">
        <f>SUMIFS('Player 1 Rounds'!F:F,'Player 1 Rounds'!Q:Q,Q642,'Player 1 Rounds'!E:E,E642)</f>
        <v>0</v>
      </c>
      <c r="S642">
        <f>IF(AND(Player_2[[#This Row],[Opponent Score]]&gt;0,Player_2[[#This Row],[Opponent Score]]&gt;Player_2[[#This Row],[Score]],K:K=TRUE())=TRUE(),1,0)</f>
        <v>0</v>
      </c>
    </row>
    <row r="643" spans="1:19" x14ac:dyDescent="0.25">
      <c r="A643" t="s">
        <v>666</v>
      </c>
      <c r="B643" t="s">
        <v>9</v>
      </c>
      <c r="C643" t="s">
        <v>667</v>
      </c>
      <c r="D643" t="s">
        <v>17</v>
      </c>
      <c r="E643">
        <v>2</v>
      </c>
      <c r="F643">
        <v>48</v>
      </c>
      <c r="G643">
        <v>1081</v>
      </c>
      <c r="H643" t="s">
        <v>10</v>
      </c>
      <c r="I643" t="s">
        <v>10</v>
      </c>
      <c r="J643" t="b">
        <f>IF(COUNTIFS('Player 1 Rounds'!A:A,Player_2[[#This Row],[Tournament]],'Player 1 Rounds'!C:C,Player_2[[#This Row],[Date]])&gt;0,TRUE(),FALSE())</f>
        <v>1</v>
      </c>
      <c r="K643" t="b">
        <f>IF(COUNTIFS('Player 1 Rounds'!A:A,Player_2[[#This Row],[Tournament]],'Player 1 Rounds'!C:C,Player_2[[#This Row],[Date]],'Player 1 Rounds'!D:D,Player_2[[#This Row],[Division]])&gt;0,TRUE(),FALSE())</f>
        <v>1</v>
      </c>
      <c r="L643" t="str">
        <f>RIGHT(Player_2[[#This Row],[Date]],4)</f>
        <v>2022</v>
      </c>
      <c r="M643" t="str">
        <f>LEFT(Player_2[[#This Row],[Date]],FIND("-",Player_2[[#This Row],[Date]],1)-1)</f>
        <v>18</v>
      </c>
      <c r="N643" t="str">
        <f>MID(Player_2[[#This Row],[Date]],FIND("-",Player_2[[#This Row],[Date]],1)+1,3)</f>
        <v>Mar</v>
      </c>
      <c r="O643" s="5">
        <f>DATEVALUE(Player_2[[#This Row],[Month]]&amp;" "&amp;Player_2[[#This Row],[Day]]&amp;", "&amp;Player_2[[#This Row],[Year]])</f>
        <v>44638</v>
      </c>
      <c r="P643">
        <f>COUNTIFS(A:A,Player_2[[#This Row],[Tournament]],E:E,Player_2[[#This Row],[Round]])</f>
        <v>1</v>
      </c>
      <c r="Q643" t="str">
        <f t="shared" si="10"/>
        <v>2022 Discraft presents THE OPEN at BELTON, a DGPT Silver Series Event</v>
      </c>
      <c r="R643">
        <f>SUMIFS('Player 1 Rounds'!F:F,'Player 1 Rounds'!Q:Q,Q643,'Player 1 Rounds'!E:E,E643)</f>
        <v>49</v>
      </c>
      <c r="S643">
        <f>IF(AND(Player_2[[#This Row],[Opponent Score]]&gt;0,Player_2[[#This Row],[Opponent Score]]&gt;Player_2[[#This Row],[Score]],K:K=TRUE())=TRUE(),1,0)</f>
        <v>1</v>
      </c>
    </row>
    <row r="644" spans="1:19" x14ac:dyDescent="0.25">
      <c r="A644" t="s">
        <v>484</v>
      </c>
      <c r="B644" t="s">
        <v>14</v>
      </c>
      <c r="C644" t="s">
        <v>485</v>
      </c>
      <c r="D644" t="s">
        <v>17</v>
      </c>
      <c r="E644">
        <v>2</v>
      </c>
      <c r="F644">
        <v>45</v>
      </c>
      <c r="G644">
        <v>1039</v>
      </c>
      <c r="H644" t="s">
        <v>11</v>
      </c>
      <c r="I644" t="s">
        <v>11</v>
      </c>
      <c r="J644" t="b">
        <f>IF(COUNTIFS('Player 1 Rounds'!A:A,Player_2[[#This Row],[Tournament]],'Player 1 Rounds'!C:C,Player_2[[#This Row],[Date]])&gt;0,TRUE(),FALSE())</f>
        <v>0</v>
      </c>
      <c r="K644" t="b">
        <f>IF(COUNTIFS('Player 1 Rounds'!A:A,Player_2[[#This Row],[Tournament]],'Player 1 Rounds'!C:C,Player_2[[#This Row],[Date]],'Player 1 Rounds'!D:D,Player_2[[#This Row],[Division]])&gt;0,TRUE(),FALSE())</f>
        <v>0</v>
      </c>
      <c r="L644" t="str">
        <f>RIGHT(Player_2[[#This Row],[Date]],4)</f>
        <v>2016</v>
      </c>
      <c r="M644" t="str">
        <f>LEFT(Player_2[[#This Row],[Date]],FIND("-",Player_2[[#This Row],[Date]],1)-1)</f>
        <v>19</v>
      </c>
      <c r="N644" t="str">
        <f>MID(Player_2[[#This Row],[Date]],FIND("-",Player_2[[#This Row],[Date]],1)+1,3)</f>
        <v>Nov</v>
      </c>
      <c r="O644" s="5">
        <f>DATEVALUE(Player_2[[#This Row],[Month]]&amp;" "&amp;Player_2[[#This Row],[Day]]&amp;", "&amp;Player_2[[#This Row],[Year]])</f>
        <v>42693</v>
      </c>
      <c r="P644">
        <f>COUNTIFS(A:A,Player_2[[#This Row],[Tournament]],E:E,Player_2[[#This Row],[Round]])</f>
        <v>1</v>
      </c>
      <c r="Q644" t="str">
        <f t="shared" si="10"/>
        <v>2016 So Cal Series Pro Championships - Presented by Innova</v>
      </c>
      <c r="R644">
        <f>SUMIFS('Player 1 Rounds'!F:F,'Player 1 Rounds'!Q:Q,Q644,'Player 1 Rounds'!E:E,E644)</f>
        <v>0</v>
      </c>
      <c r="S644">
        <f>IF(AND(Player_2[[#This Row],[Opponent Score]]&gt;0,Player_2[[#This Row],[Opponent Score]]&gt;Player_2[[#This Row],[Score]],K:K=TRUE())=TRUE(),1,0)</f>
        <v>0</v>
      </c>
    </row>
    <row r="645" spans="1:19" x14ac:dyDescent="0.25">
      <c r="A645" t="s">
        <v>488</v>
      </c>
      <c r="B645" t="s">
        <v>13</v>
      </c>
      <c r="C645" t="s">
        <v>489</v>
      </c>
      <c r="D645" t="s">
        <v>17</v>
      </c>
      <c r="E645">
        <v>2</v>
      </c>
      <c r="F645">
        <v>55</v>
      </c>
      <c r="G645">
        <v>1052</v>
      </c>
      <c r="H645" t="s">
        <v>11</v>
      </c>
      <c r="I645" t="s">
        <v>11</v>
      </c>
      <c r="J645" t="b">
        <f>IF(COUNTIFS('Player 1 Rounds'!A:A,Player_2[[#This Row],[Tournament]],'Player 1 Rounds'!C:C,Player_2[[#This Row],[Date]])&gt;0,TRUE(),FALSE())</f>
        <v>1</v>
      </c>
      <c r="K645" t="b">
        <f>IF(COUNTIFS('Player 1 Rounds'!A:A,Player_2[[#This Row],[Tournament]],'Player 1 Rounds'!C:C,Player_2[[#This Row],[Date]],'Player 1 Rounds'!D:D,Player_2[[#This Row],[Division]])&gt;0,TRUE(),FALSE())</f>
        <v>1</v>
      </c>
      <c r="L645" t="str">
        <f>RIGHT(Player_2[[#This Row],[Date]],4)</f>
        <v>2017</v>
      </c>
      <c r="M645" t="str">
        <f>LEFT(Player_2[[#This Row],[Date]],FIND("-",Player_2[[#This Row],[Date]],1)-1)</f>
        <v>26</v>
      </c>
      <c r="N645" t="str">
        <f>MID(Player_2[[#This Row],[Date]],FIND("-",Player_2[[#This Row],[Date]],1)+1,3)</f>
        <v>Jan</v>
      </c>
      <c r="O645" s="5">
        <f>DATEVALUE(Player_2[[#This Row],[Month]]&amp;" "&amp;Player_2[[#This Row],[Day]]&amp;", "&amp;Player_2[[#This Row],[Year]])</f>
        <v>42761</v>
      </c>
      <c r="P645">
        <f>COUNTIFS(A:A,Player_2[[#This Row],[Tournament]],E:E,Player_2[[#This Row],[Round]])</f>
        <v>1</v>
      </c>
      <c r="Q645" t="str">
        <f t="shared" si="10"/>
        <v>Aussie Open 2017</v>
      </c>
      <c r="R645">
        <f>SUMIFS('Player 1 Rounds'!F:F,'Player 1 Rounds'!Q:Q,Q645,'Player 1 Rounds'!E:E,E645)</f>
        <v>48</v>
      </c>
      <c r="S645">
        <f>IF(AND(Player_2[[#This Row],[Opponent Score]]&gt;0,Player_2[[#This Row],[Opponent Score]]&gt;Player_2[[#This Row],[Score]],K:K=TRUE())=TRUE(),1,0)</f>
        <v>0</v>
      </c>
    </row>
    <row r="646" spans="1:19" x14ac:dyDescent="0.25">
      <c r="A646" t="s">
        <v>91</v>
      </c>
      <c r="B646" t="s">
        <v>153</v>
      </c>
      <c r="C646" t="s">
        <v>294</v>
      </c>
      <c r="D646" t="s">
        <v>17</v>
      </c>
      <c r="E646">
        <v>2</v>
      </c>
      <c r="F646">
        <v>55</v>
      </c>
      <c r="G646">
        <v>1082</v>
      </c>
      <c r="H646" t="s">
        <v>11</v>
      </c>
      <c r="I646" t="s">
        <v>11</v>
      </c>
      <c r="J646" t="b">
        <f>IF(COUNTIFS('Player 1 Rounds'!A:A,Player_2[[#This Row],[Tournament]],'Player 1 Rounds'!C:C,Player_2[[#This Row],[Date]])&gt;0,TRUE(),FALSE())</f>
        <v>1</v>
      </c>
      <c r="K646" t="b">
        <f>IF(COUNTIFS('Player 1 Rounds'!A:A,Player_2[[#This Row],[Tournament]],'Player 1 Rounds'!C:C,Player_2[[#This Row],[Date]],'Player 1 Rounds'!D:D,Player_2[[#This Row],[Division]])&gt;0,TRUE(),FALSE())</f>
        <v>1</v>
      </c>
      <c r="L646" t="str">
        <f>RIGHT(Player_2[[#This Row],[Date]],4)</f>
        <v>2018</v>
      </c>
      <c r="M646" t="str">
        <f>LEFT(Player_2[[#This Row],[Date]],FIND("-",Player_2[[#This Row],[Date]],1)-1)</f>
        <v>3</v>
      </c>
      <c r="N646" t="str">
        <f>MID(Player_2[[#This Row],[Date]],FIND("-",Player_2[[#This Row],[Date]],1)+1,3)</f>
        <v>Oct</v>
      </c>
      <c r="O646" s="5">
        <f>DATEVALUE(Player_2[[#This Row],[Month]]&amp;" "&amp;Player_2[[#This Row],[Day]]&amp;", "&amp;Player_2[[#This Row],[Year]])</f>
        <v>43376</v>
      </c>
      <c r="P646">
        <f>COUNTIFS(A:A,Player_2[[#This Row],[Tournament]],E:E,Player_2[[#This Row],[Round]])</f>
        <v>6</v>
      </c>
      <c r="Q646" t="str">
        <f t="shared" si="10"/>
        <v>2018 United States Disc Golf Championship</v>
      </c>
      <c r="R646">
        <f>SUMIFS('Player 1 Rounds'!F:F,'Player 1 Rounds'!Q:Q,Q646,'Player 1 Rounds'!E:E,E646)</f>
        <v>60</v>
      </c>
      <c r="S646">
        <f>IF(AND(Player_2[[#This Row],[Opponent Score]]&gt;0,Player_2[[#This Row],[Opponent Score]]&gt;Player_2[[#This Row],[Score]],K:K=TRUE())=TRUE(),1,0)</f>
        <v>1</v>
      </c>
    </row>
    <row r="647" spans="1:19" x14ac:dyDescent="0.25">
      <c r="A647" t="s">
        <v>324</v>
      </c>
      <c r="B647" t="s">
        <v>58</v>
      </c>
      <c r="C647" t="s">
        <v>325</v>
      </c>
      <c r="D647" t="s">
        <v>17</v>
      </c>
      <c r="E647">
        <v>2</v>
      </c>
      <c r="F647">
        <v>61</v>
      </c>
      <c r="G647">
        <v>1047</v>
      </c>
      <c r="H647" t="s">
        <v>11</v>
      </c>
      <c r="I647" t="s">
        <v>11</v>
      </c>
      <c r="J647" t="b">
        <f>IF(COUNTIFS('Player 1 Rounds'!A:A,Player_2[[#This Row],[Tournament]],'Player 1 Rounds'!C:C,Player_2[[#This Row],[Date]])&gt;0,TRUE(),FALSE())</f>
        <v>1</v>
      </c>
      <c r="K647" t="b">
        <f>IF(COUNTIFS('Player 1 Rounds'!A:A,Player_2[[#This Row],[Tournament]],'Player 1 Rounds'!C:C,Player_2[[#This Row],[Date]],'Player 1 Rounds'!D:D,Player_2[[#This Row],[Division]])&gt;0,TRUE(),FALSE())</f>
        <v>1</v>
      </c>
      <c r="L647" t="str">
        <f>RIGHT(Player_2[[#This Row],[Date]],4)</f>
        <v>2018</v>
      </c>
      <c r="M647" t="str">
        <f>LEFT(Player_2[[#This Row],[Date]],FIND("-",Player_2[[#This Row],[Date]],1)-1)</f>
        <v>14</v>
      </c>
      <c r="N647" t="str">
        <f>MID(Player_2[[#This Row],[Date]],FIND("-",Player_2[[#This Row],[Date]],1)+1,3)</f>
        <v>Sep</v>
      </c>
      <c r="O647" s="5">
        <f>DATEVALUE(Player_2[[#This Row],[Month]]&amp;" "&amp;Player_2[[#This Row],[Day]]&amp;", "&amp;Player_2[[#This Row],[Year]])</f>
        <v>43357</v>
      </c>
      <c r="P647">
        <f>COUNTIFS(A:A,Player_2[[#This Row],[Tournament]],E:E,Player_2[[#This Row],[Round]])</f>
        <v>1</v>
      </c>
      <c r="Q647" t="str">
        <f t="shared" si="10"/>
        <v>2018 Delaware Disc Golf Challenge presented by Innova - National Tour</v>
      </c>
      <c r="R647">
        <f>SUMIFS('Player 1 Rounds'!F:F,'Player 1 Rounds'!Q:Q,Q647,'Player 1 Rounds'!E:E,E647)</f>
        <v>61</v>
      </c>
      <c r="S647">
        <f>IF(AND(Player_2[[#This Row],[Opponent Score]]&gt;0,Player_2[[#This Row],[Opponent Score]]&gt;Player_2[[#This Row],[Score]],K:K=TRUE())=TRUE(),1,0)</f>
        <v>0</v>
      </c>
    </row>
    <row r="648" spans="1:19" x14ac:dyDescent="0.25">
      <c r="A648" t="s">
        <v>292</v>
      </c>
      <c r="B648" t="s">
        <v>58</v>
      </c>
      <c r="C648" t="s">
        <v>293</v>
      </c>
      <c r="D648" t="s">
        <v>17</v>
      </c>
      <c r="E648">
        <v>2</v>
      </c>
      <c r="F648">
        <v>57</v>
      </c>
      <c r="G648">
        <v>1065</v>
      </c>
      <c r="H648" t="s">
        <v>11</v>
      </c>
      <c r="I648" t="s">
        <v>11</v>
      </c>
      <c r="J648" t="b">
        <f>IF(COUNTIFS('Player 1 Rounds'!A:A,Player_2[[#This Row],[Tournament]],'Player 1 Rounds'!C:C,Player_2[[#This Row],[Date]])&gt;0,TRUE(),FALSE())</f>
        <v>1</v>
      </c>
      <c r="K648" t="b">
        <f>IF(COUNTIFS('Player 1 Rounds'!A:A,Player_2[[#This Row],[Tournament]],'Player 1 Rounds'!C:C,Player_2[[#This Row],[Date]],'Player 1 Rounds'!D:D,Player_2[[#This Row],[Division]])&gt;0,TRUE(),FALSE())</f>
        <v>1</v>
      </c>
      <c r="L648" t="str">
        <f>RIGHT(Player_2[[#This Row],[Date]],4)</f>
        <v>2018</v>
      </c>
      <c r="M648" t="str">
        <f>LEFT(Player_2[[#This Row],[Date]],FIND("-",Player_2[[#This Row],[Date]],1)-1)</f>
        <v>12</v>
      </c>
      <c r="N648" t="str">
        <f>MID(Player_2[[#This Row],[Date]],FIND("-",Player_2[[#This Row],[Date]],1)+1,3)</f>
        <v>Oct</v>
      </c>
      <c r="O648" s="5">
        <f>DATEVALUE(Player_2[[#This Row],[Month]]&amp;" "&amp;Player_2[[#This Row],[Day]]&amp;", "&amp;Player_2[[#This Row],[Year]])</f>
        <v>43385</v>
      </c>
      <c r="P648">
        <f>COUNTIFS(A:A,Player_2[[#This Row],[Tournament]],E:E,Player_2[[#This Row],[Round]])</f>
        <v>1</v>
      </c>
      <c r="Q648" t="str">
        <f t="shared" si="10"/>
        <v>2018 The Ed Headrick Disc Golf Hall of Fame Classic presented by REC TEC Grills - National Tour Finale</v>
      </c>
      <c r="R648">
        <f>SUMIFS('Player 1 Rounds'!F:F,'Player 1 Rounds'!Q:Q,Q648,'Player 1 Rounds'!E:E,E648)</f>
        <v>64</v>
      </c>
      <c r="S648">
        <f>IF(AND(Player_2[[#This Row],[Opponent Score]]&gt;0,Player_2[[#This Row],[Opponent Score]]&gt;Player_2[[#This Row],[Score]],K:K=TRUE())=TRUE(),1,0)</f>
        <v>1</v>
      </c>
    </row>
    <row r="649" spans="1:19" x14ac:dyDescent="0.25">
      <c r="A649" t="s">
        <v>496</v>
      </c>
      <c r="B649" t="s">
        <v>14</v>
      </c>
      <c r="C649" t="s">
        <v>497</v>
      </c>
      <c r="D649" t="s">
        <v>17</v>
      </c>
      <c r="E649">
        <v>2</v>
      </c>
      <c r="F649">
        <v>60</v>
      </c>
      <c r="G649">
        <v>1009</v>
      </c>
      <c r="H649" t="s">
        <v>11</v>
      </c>
      <c r="I649" t="s">
        <v>11</v>
      </c>
      <c r="J649" t="b">
        <f>IF(COUNTIFS('Player 1 Rounds'!A:A,Player_2[[#This Row],[Tournament]],'Player 1 Rounds'!C:C,Player_2[[#This Row],[Date]])&gt;0,TRUE(),FALSE())</f>
        <v>0</v>
      </c>
      <c r="K649" t="b">
        <f>IF(COUNTIFS('Player 1 Rounds'!A:A,Player_2[[#This Row],[Tournament]],'Player 1 Rounds'!C:C,Player_2[[#This Row],[Date]],'Player 1 Rounds'!D:D,Player_2[[#This Row],[Division]])&gt;0,TRUE(),FALSE())</f>
        <v>0</v>
      </c>
      <c r="L649" t="str">
        <f>RIGHT(Player_2[[#This Row],[Date]],4)</f>
        <v>2016</v>
      </c>
      <c r="M649" t="str">
        <f>LEFT(Player_2[[#This Row],[Date]],FIND("-",Player_2[[#This Row],[Date]],1)-1)</f>
        <v>10</v>
      </c>
      <c r="N649" t="str">
        <f>MID(Player_2[[#This Row],[Date]],FIND("-",Player_2[[#This Row],[Date]],1)+1,3)</f>
        <v>Sep</v>
      </c>
      <c r="O649" s="5">
        <f>DATEVALUE(Player_2[[#This Row],[Month]]&amp;" "&amp;Player_2[[#This Row],[Day]]&amp;", "&amp;Player_2[[#This Row],[Year]])</f>
        <v>42623</v>
      </c>
      <c r="P649">
        <f>COUNTIFS(A:A,Player_2[[#This Row],[Tournament]],E:E,Player_2[[#This Row],[Round]])</f>
        <v>1</v>
      </c>
      <c r="Q649" t="str">
        <f t="shared" si="10"/>
        <v>2016 Nantucket Disc Golf Open - Pros</v>
      </c>
      <c r="R649">
        <f>SUMIFS('Player 1 Rounds'!F:F,'Player 1 Rounds'!Q:Q,Q649,'Player 1 Rounds'!E:E,E649)</f>
        <v>0</v>
      </c>
      <c r="S649">
        <f>IF(AND(Player_2[[#This Row],[Opponent Score]]&gt;0,Player_2[[#This Row],[Opponent Score]]&gt;Player_2[[#This Row],[Score]],K:K=TRUE())=TRUE(),1,0)</f>
        <v>0</v>
      </c>
    </row>
    <row r="650" spans="1:19" x14ac:dyDescent="0.25">
      <c r="A650" t="s">
        <v>498</v>
      </c>
      <c r="B650" t="s">
        <v>58</v>
      </c>
      <c r="C650" t="s">
        <v>499</v>
      </c>
      <c r="D650" t="s">
        <v>17</v>
      </c>
      <c r="E650">
        <v>2</v>
      </c>
      <c r="F650">
        <v>74</v>
      </c>
      <c r="G650">
        <v>1043</v>
      </c>
      <c r="H650" t="s">
        <v>11</v>
      </c>
      <c r="I650" t="s">
        <v>11</v>
      </c>
      <c r="J650" t="b">
        <f>IF(COUNTIFS('Player 1 Rounds'!A:A,Player_2[[#This Row],[Tournament]],'Player 1 Rounds'!C:C,Player_2[[#This Row],[Date]])&gt;0,TRUE(),FALSE())</f>
        <v>1</v>
      </c>
      <c r="K650" t="b">
        <f>IF(COUNTIFS('Player 1 Rounds'!A:A,Player_2[[#This Row],[Tournament]],'Player 1 Rounds'!C:C,Player_2[[#This Row],[Date]],'Player 1 Rounds'!D:D,Player_2[[#This Row],[Division]])&gt;0,TRUE(),FALSE())</f>
        <v>1</v>
      </c>
      <c r="L650" t="str">
        <f>RIGHT(Player_2[[#This Row],[Date]],4)</f>
        <v>2016</v>
      </c>
      <c r="M650" t="str">
        <f>LEFT(Player_2[[#This Row],[Date]],FIND("-",Player_2[[#This Row],[Date]],1)-1)</f>
        <v>26</v>
      </c>
      <c r="N650" t="str">
        <f>MID(Player_2[[#This Row],[Date]],FIND("-",Player_2[[#This Row],[Date]],1)+1,3)</f>
        <v>Aug</v>
      </c>
      <c r="O650" s="5">
        <f>DATEVALUE(Player_2[[#This Row],[Month]]&amp;" "&amp;Player_2[[#This Row],[Day]]&amp;", "&amp;Player_2[[#This Row],[Year]])</f>
        <v>42608</v>
      </c>
      <c r="P650">
        <f>COUNTIFS(A:A,Player_2[[#This Row],[Tournament]],E:E,Player_2[[#This Row],[Round]])</f>
        <v>1</v>
      </c>
      <c r="Q650" t="str">
        <f t="shared" si="10"/>
        <v>2016 The 20th Annual Brent Hambrick Memorial Open Presented by Discraft</v>
      </c>
      <c r="R650">
        <f>SUMIFS('Player 1 Rounds'!F:F,'Player 1 Rounds'!Q:Q,Q650,'Player 1 Rounds'!E:E,E650)</f>
        <v>72</v>
      </c>
      <c r="S650">
        <f>IF(AND(Player_2[[#This Row],[Opponent Score]]&gt;0,Player_2[[#This Row],[Opponent Score]]&gt;Player_2[[#This Row],[Score]],K:K=TRUE())=TRUE(),1,0)</f>
        <v>0</v>
      </c>
    </row>
    <row r="651" spans="1:19" x14ac:dyDescent="0.25">
      <c r="A651" t="s">
        <v>557</v>
      </c>
      <c r="B651" t="s">
        <v>58</v>
      </c>
      <c r="C651" t="s">
        <v>558</v>
      </c>
      <c r="D651" t="s">
        <v>17</v>
      </c>
      <c r="E651">
        <v>2</v>
      </c>
      <c r="F651">
        <v>63</v>
      </c>
      <c r="G651">
        <v>1035</v>
      </c>
      <c r="H651" t="s">
        <v>11</v>
      </c>
      <c r="I651" t="s">
        <v>11</v>
      </c>
      <c r="J651" t="b">
        <f>IF(COUNTIFS('Player 1 Rounds'!A:A,Player_2[[#This Row],[Tournament]],'Player 1 Rounds'!C:C,Player_2[[#This Row],[Date]])&gt;0,TRUE(),FALSE())</f>
        <v>1</v>
      </c>
      <c r="K651" t="b">
        <f>IF(COUNTIFS('Player 1 Rounds'!A:A,Player_2[[#This Row],[Tournament]],'Player 1 Rounds'!C:C,Player_2[[#This Row],[Date]],'Player 1 Rounds'!D:D,Player_2[[#This Row],[Division]])&gt;0,TRUE(),FALSE())</f>
        <v>1</v>
      </c>
      <c r="L651" t="str">
        <f>RIGHT(Player_2[[#This Row],[Date]],4)</f>
        <v>2021</v>
      </c>
      <c r="M651" t="str">
        <f>LEFT(Player_2[[#This Row],[Date]],FIND("-",Player_2[[#This Row],[Date]],1)-1)</f>
        <v>4</v>
      </c>
      <c r="N651" t="str">
        <f>MID(Player_2[[#This Row],[Date]],FIND("-",Player_2[[#This Row],[Date]],1)+1,3)</f>
        <v>Jun</v>
      </c>
      <c r="O651" s="5">
        <f>DATEVALUE(Player_2[[#This Row],[Month]]&amp;" "&amp;Player_2[[#This Row],[Day]]&amp;", "&amp;Player_2[[#This Row],[Year]])</f>
        <v>44351</v>
      </c>
      <c r="P651">
        <f>COUNTIFS(A:A,Player_2[[#This Row],[Tournament]],E:E,Player_2[[#This Row],[Round]])</f>
        <v>2</v>
      </c>
      <c r="Q651" t="str">
        <f t="shared" si="10"/>
        <v>2021 DGPT - Portland Open presented by Dynamic Discs</v>
      </c>
      <c r="R651">
        <f>SUMIFS('Player 1 Rounds'!F:F,'Player 1 Rounds'!Q:Q,Q651,'Player 1 Rounds'!E:E,E651)</f>
        <v>62</v>
      </c>
      <c r="S651">
        <f>IF(AND(Player_2[[#This Row],[Opponent Score]]&gt;0,Player_2[[#This Row],[Opponent Score]]&gt;Player_2[[#This Row],[Score]],K:K=TRUE())=TRUE(),1,0)</f>
        <v>0</v>
      </c>
    </row>
    <row r="652" spans="1:19" x14ac:dyDescent="0.25">
      <c r="A652" t="s">
        <v>615</v>
      </c>
      <c r="B652" t="s">
        <v>9</v>
      </c>
      <c r="C652" t="s">
        <v>665</v>
      </c>
      <c r="D652" t="s">
        <v>17</v>
      </c>
      <c r="E652">
        <v>2</v>
      </c>
      <c r="F652">
        <v>44</v>
      </c>
      <c r="G652">
        <v>1098</v>
      </c>
      <c r="H652" t="s">
        <v>10</v>
      </c>
      <c r="I652" t="s">
        <v>10</v>
      </c>
      <c r="J652" t="b">
        <f>IF(COUNTIFS('Player 1 Rounds'!A:A,Player_2[[#This Row],[Tournament]],'Player 1 Rounds'!C:C,Player_2[[#This Row],[Date]])&gt;0,TRUE(),FALSE())</f>
        <v>0</v>
      </c>
      <c r="K652" t="b">
        <f>IF(COUNTIFS('Player 1 Rounds'!A:A,Player_2[[#This Row],[Tournament]],'Player 1 Rounds'!C:C,Player_2[[#This Row],[Date]],'Player 1 Rounds'!D:D,Player_2[[#This Row],[Division]])&gt;0,TRUE(),FALSE())</f>
        <v>0</v>
      </c>
      <c r="L652" t="str">
        <f>RIGHT(Player_2[[#This Row],[Date]],4)</f>
        <v>2022</v>
      </c>
      <c r="M652" t="str">
        <f>LEFT(Player_2[[#This Row],[Date]],FIND("-",Player_2[[#This Row],[Date]],1)-1)</f>
        <v>3</v>
      </c>
      <c r="N652" t="str">
        <f>MID(Player_2[[#This Row],[Date]],FIND("-",Player_2[[#This Row],[Date]],1)+1,3)</f>
        <v>Mar</v>
      </c>
      <c r="O652" s="5">
        <f>DATEVALUE(Player_2[[#This Row],[Month]]&amp;" "&amp;Player_2[[#This Row],[Day]]&amp;", "&amp;Player_2[[#This Row],[Year]])</f>
        <v>44623</v>
      </c>
      <c r="P652">
        <f>COUNTIFS(A:A,Player_2[[#This Row],[Tournament]],E:E,Player_2[[#This Row],[Round]])</f>
        <v>2</v>
      </c>
      <c r="Q652" t="str">
        <f t="shared" si="10"/>
        <v>2022 Memorial Championship presented by Discraft</v>
      </c>
      <c r="R652">
        <f>SUMIFS('Player 1 Rounds'!F:F,'Player 1 Rounds'!Q:Q,Q652,'Player 1 Rounds'!E:E,E652)</f>
        <v>0</v>
      </c>
      <c r="S652">
        <f>IF(AND(Player_2[[#This Row],[Opponent Score]]&gt;0,Player_2[[#This Row],[Opponent Score]]&gt;Player_2[[#This Row],[Score]],K:K=TRUE())=TRUE(),1,0)</f>
        <v>0</v>
      </c>
    </row>
    <row r="653" spans="1:19" x14ac:dyDescent="0.25">
      <c r="A653" t="s">
        <v>481</v>
      </c>
      <c r="B653" t="s">
        <v>9</v>
      </c>
      <c r="C653" t="s">
        <v>482</v>
      </c>
      <c r="D653" t="s">
        <v>17</v>
      </c>
      <c r="E653">
        <v>2</v>
      </c>
      <c r="F653">
        <v>59</v>
      </c>
      <c r="G653">
        <v>1025</v>
      </c>
      <c r="H653" t="s">
        <v>11</v>
      </c>
      <c r="I653" t="s">
        <v>11</v>
      </c>
      <c r="J653" t="b">
        <f>IF(COUNTIFS('Player 1 Rounds'!A:A,Player_2[[#This Row],[Tournament]],'Player 1 Rounds'!C:C,Player_2[[#This Row],[Date]])&gt;0,TRUE(),FALSE())</f>
        <v>1</v>
      </c>
      <c r="K653" t="b">
        <f>IF(COUNTIFS('Player 1 Rounds'!A:A,Player_2[[#This Row],[Tournament]],'Player 1 Rounds'!C:C,Player_2[[#This Row],[Date]],'Player 1 Rounds'!D:D,Player_2[[#This Row],[Division]])&gt;0,TRUE(),FALSE())</f>
        <v>1</v>
      </c>
      <c r="L653" t="str">
        <f>RIGHT(Player_2[[#This Row],[Date]],4)</f>
        <v>2016</v>
      </c>
      <c r="M653" t="str">
        <f>LEFT(Player_2[[#This Row],[Date]],FIND("-",Player_2[[#This Row],[Date]],1)-1)</f>
        <v>15</v>
      </c>
      <c r="N653" t="str">
        <f>MID(Player_2[[#This Row],[Date]],FIND("-",Player_2[[#This Row],[Date]],1)+1,3)</f>
        <v>Sep</v>
      </c>
      <c r="O653" s="5">
        <f>DATEVALUE(Player_2[[#This Row],[Month]]&amp;" "&amp;Player_2[[#This Row],[Day]]&amp;", "&amp;Player_2[[#This Row],[Year]])</f>
        <v>42628</v>
      </c>
      <c r="P653">
        <f>COUNTIFS(A:A,Player_2[[#This Row],[Tournament]],E:E,Player_2[[#This Row],[Round]])</f>
        <v>1</v>
      </c>
      <c r="Q653" t="str">
        <f t="shared" si="10"/>
        <v>2016 Discraft Presents The Green Mountain Championship @ Smugglers’ Notch Resort</v>
      </c>
      <c r="R653">
        <f>SUMIFS('Player 1 Rounds'!F:F,'Player 1 Rounds'!Q:Q,Q653,'Player 1 Rounds'!E:E,E653)</f>
        <v>52</v>
      </c>
      <c r="S653">
        <f>IF(AND(Player_2[[#This Row],[Opponent Score]]&gt;0,Player_2[[#This Row],[Opponent Score]]&gt;Player_2[[#This Row],[Score]],K:K=TRUE())=TRUE(),1,0)</f>
        <v>0</v>
      </c>
    </row>
    <row r="654" spans="1:19" x14ac:dyDescent="0.25">
      <c r="A654" t="s">
        <v>464</v>
      </c>
      <c r="B654" t="s">
        <v>9</v>
      </c>
      <c r="C654" t="s">
        <v>465</v>
      </c>
      <c r="D654" t="s">
        <v>17</v>
      </c>
      <c r="E654">
        <v>2</v>
      </c>
      <c r="F654">
        <v>64</v>
      </c>
      <c r="G654">
        <v>1029</v>
      </c>
      <c r="H654" t="s">
        <v>11</v>
      </c>
      <c r="I654" t="s">
        <v>11</v>
      </c>
      <c r="J654" t="b">
        <f>IF(COUNTIFS('Player 1 Rounds'!A:A,Player_2[[#This Row],[Tournament]],'Player 1 Rounds'!C:C,Player_2[[#This Row],[Date]])&gt;0,TRUE(),FALSE())</f>
        <v>1</v>
      </c>
      <c r="K654" t="b">
        <f>IF(COUNTIFS('Player 1 Rounds'!A:A,Player_2[[#This Row],[Tournament]],'Player 1 Rounds'!C:C,Player_2[[#This Row],[Date]],'Player 1 Rounds'!D:D,Player_2[[#This Row],[Division]])&gt;0,TRUE(),FALSE())</f>
        <v>1</v>
      </c>
      <c r="L654" t="str">
        <f>RIGHT(Player_2[[#This Row],[Date]],4)</f>
        <v>2016</v>
      </c>
      <c r="M654" t="str">
        <f>LEFT(Player_2[[#This Row],[Date]],FIND("-",Player_2[[#This Row],[Date]],1)-1)</f>
        <v>29</v>
      </c>
      <c r="N654" t="str">
        <f>MID(Player_2[[#This Row],[Date]],FIND("-",Player_2[[#This Row],[Date]],1)+1,3)</f>
        <v>Jul</v>
      </c>
      <c r="O654" s="5">
        <f>DATEVALUE(Player_2[[#This Row],[Month]]&amp;" "&amp;Player_2[[#This Row],[Day]]&amp;", "&amp;Player_2[[#This Row],[Year]])</f>
        <v>42580</v>
      </c>
      <c r="P654">
        <f>COUNTIFS(A:A,Player_2[[#This Row],[Tournament]],E:E,Player_2[[#This Row],[Round]])</f>
        <v>1</v>
      </c>
      <c r="Q654" t="str">
        <f t="shared" si="10"/>
        <v>2016 The Majestic</v>
      </c>
      <c r="R654">
        <f>SUMIFS('Player 1 Rounds'!F:F,'Player 1 Rounds'!Q:Q,Q654,'Player 1 Rounds'!E:E,E654)</f>
        <v>59</v>
      </c>
      <c r="S654">
        <f>IF(AND(Player_2[[#This Row],[Opponent Score]]&gt;0,Player_2[[#This Row],[Opponent Score]]&gt;Player_2[[#This Row],[Score]],K:K=TRUE())=TRUE(),1,0)</f>
        <v>0</v>
      </c>
    </row>
    <row r="655" spans="1:19" x14ac:dyDescent="0.25">
      <c r="A655" t="s">
        <v>362</v>
      </c>
      <c r="B655" t="s">
        <v>9</v>
      </c>
      <c r="C655" t="s">
        <v>363</v>
      </c>
      <c r="D655" t="s">
        <v>17</v>
      </c>
      <c r="E655">
        <v>2</v>
      </c>
      <c r="F655">
        <v>61</v>
      </c>
      <c r="G655">
        <v>1020</v>
      </c>
      <c r="H655" t="s">
        <v>11</v>
      </c>
      <c r="I655" t="s">
        <v>11</v>
      </c>
      <c r="J655" t="b">
        <f>IF(COUNTIFS('Player 1 Rounds'!A:A,Player_2[[#This Row],[Tournament]],'Player 1 Rounds'!C:C,Player_2[[#This Row],[Date]])&gt;0,TRUE(),FALSE())</f>
        <v>1</v>
      </c>
      <c r="K655" t="b">
        <f>IF(COUNTIFS('Player 1 Rounds'!A:A,Player_2[[#This Row],[Tournament]],'Player 1 Rounds'!C:C,Player_2[[#This Row],[Date]],'Player 1 Rounds'!D:D,Player_2[[#This Row],[Division]])&gt;0,TRUE(),FALSE())</f>
        <v>1</v>
      </c>
      <c r="L655" t="str">
        <f>RIGHT(Player_2[[#This Row],[Date]],4)</f>
        <v>2018</v>
      </c>
      <c r="M655" t="str">
        <f>LEFT(Player_2[[#This Row],[Date]],FIND("-",Player_2[[#This Row],[Date]],1)-1)</f>
        <v>9</v>
      </c>
      <c r="N655" t="str">
        <f>MID(Player_2[[#This Row],[Date]],FIND("-",Player_2[[#This Row],[Date]],1)+1,3)</f>
        <v>Aug</v>
      </c>
      <c r="O655" s="5">
        <f>DATEVALUE(Player_2[[#This Row],[Month]]&amp;" "&amp;Player_2[[#This Row],[Day]]&amp;", "&amp;Player_2[[#This Row],[Year]])</f>
        <v>43321</v>
      </c>
      <c r="P655">
        <f>COUNTIFS(A:A,Player_2[[#This Row],[Tournament]],E:E,Player_2[[#This Row],[Round]])</f>
        <v>2</v>
      </c>
      <c r="Q655" t="str">
        <f t="shared" si="10"/>
        <v>2018 DGPT - Discraft Ledgestone Insurance Open</v>
      </c>
      <c r="R655">
        <f>SUMIFS('Player 1 Rounds'!F:F,'Player 1 Rounds'!Q:Q,Q655,'Player 1 Rounds'!E:E,E655)</f>
        <v>60</v>
      </c>
      <c r="S655">
        <f>IF(AND(Player_2[[#This Row],[Opponent Score]]&gt;0,Player_2[[#This Row],[Opponent Score]]&gt;Player_2[[#This Row],[Score]],K:K=TRUE())=TRUE(),1,0)</f>
        <v>0</v>
      </c>
    </row>
    <row r="656" spans="1:19" x14ac:dyDescent="0.25">
      <c r="A656" t="s">
        <v>472</v>
      </c>
      <c r="B656" t="s">
        <v>58</v>
      </c>
      <c r="C656" t="s">
        <v>473</v>
      </c>
      <c r="D656" t="s">
        <v>17</v>
      </c>
      <c r="E656">
        <v>2</v>
      </c>
      <c r="F656">
        <v>62</v>
      </c>
      <c r="G656">
        <v>1065</v>
      </c>
      <c r="H656" t="s">
        <v>11</v>
      </c>
      <c r="I656" t="s">
        <v>11</v>
      </c>
      <c r="J656" t="b">
        <f>IF(COUNTIFS('Player 1 Rounds'!A:A,Player_2[[#This Row],[Tournament]],'Player 1 Rounds'!C:C,Player_2[[#This Row],[Date]])&gt;0,TRUE(),FALSE())</f>
        <v>1</v>
      </c>
      <c r="K656" t="b">
        <f>IF(COUNTIFS('Player 1 Rounds'!A:A,Player_2[[#This Row],[Tournament]],'Player 1 Rounds'!C:C,Player_2[[#This Row],[Date]],'Player 1 Rounds'!D:D,Player_2[[#This Row],[Division]])&gt;0,TRUE(),FALSE())</f>
        <v>1</v>
      </c>
      <c r="L656" t="str">
        <f>RIGHT(Player_2[[#This Row],[Date]],4)</f>
        <v>2016</v>
      </c>
      <c r="M656" t="str">
        <f>LEFT(Player_2[[#This Row],[Date]],FIND("-",Player_2[[#This Row],[Date]],1)-1)</f>
        <v>20</v>
      </c>
      <c r="N656" t="str">
        <f>MID(Player_2[[#This Row],[Date]],FIND("-",Player_2[[#This Row],[Date]],1)+1,3)</f>
        <v>May</v>
      </c>
      <c r="O656" s="5">
        <f>DATEVALUE(Player_2[[#This Row],[Month]]&amp;" "&amp;Player_2[[#This Row],[Day]]&amp;", "&amp;Player_2[[#This Row],[Year]])</f>
        <v>42510</v>
      </c>
      <c r="P656">
        <f>COUNTIFS(A:A,Player_2[[#This Row],[Tournament]],E:E,Player_2[[#This Row],[Round]])</f>
        <v>1</v>
      </c>
      <c r="Q656" t="str">
        <f t="shared" si="10"/>
        <v>2016 31st Annual "Steady" Ed Memorial Masters Cup - Presented by DGA (Pro)</v>
      </c>
      <c r="R656">
        <f>SUMIFS('Player 1 Rounds'!F:F,'Player 1 Rounds'!Q:Q,Q656,'Player 1 Rounds'!E:E,E656)</f>
        <v>61</v>
      </c>
      <c r="S656">
        <f>IF(AND(Player_2[[#This Row],[Opponent Score]]&gt;0,Player_2[[#This Row],[Opponent Score]]&gt;Player_2[[#This Row],[Score]],K:K=TRUE())=TRUE(),1,0)</f>
        <v>0</v>
      </c>
    </row>
    <row r="657" spans="1:19" x14ac:dyDescent="0.25">
      <c r="A657" t="s">
        <v>602</v>
      </c>
      <c r="B657" t="s">
        <v>626</v>
      </c>
      <c r="C657" t="s">
        <v>687</v>
      </c>
      <c r="D657" t="s">
        <v>17</v>
      </c>
      <c r="E657">
        <v>2</v>
      </c>
      <c r="F657">
        <v>55</v>
      </c>
      <c r="G657">
        <v>1066</v>
      </c>
      <c r="H657" t="s">
        <v>10</v>
      </c>
      <c r="I657" t="s">
        <v>10</v>
      </c>
      <c r="J657" t="b">
        <f>IF(COUNTIFS('Player 1 Rounds'!A:A,Player_2[[#This Row],[Tournament]],'Player 1 Rounds'!C:C,Player_2[[#This Row],[Date]])&gt;0,TRUE(),FALSE())</f>
        <v>1</v>
      </c>
      <c r="K657" t="b">
        <f>IF(COUNTIFS('Player 1 Rounds'!A:A,Player_2[[#This Row],[Tournament]],'Player 1 Rounds'!C:C,Player_2[[#This Row],[Date]],'Player 1 Rounds'!D:D,Player_2[[#This Row],[Division]])&gt;0,TRUE(),FALSE())</f>
        <v>1</v>
      </c>
      <c r="L657" t="str">
        <f>RIGHT(Player_2[[#This Row],[Date]],4)</f>
        <v>2022</v>
      </c>
      <c r="M657" t="str">
        <f>LEFT(Player_2[[#This Row],[Date]],FIND("-",Player_2[[#This Row],[Date]],1)-1)</f>
        <v>22</v>
      </c>
      <c r="N657" t="str">
        <f>MID(Player_2[[#This Row],[Date]],FIND("-",Player_2[[#This Row],[Date]],1)+1,3)</f>
        <v>Apr</v>
      </c>
      <c r="O657" s="5">
        <f>DATEVALUE(Player_2[[#This Row],[Month]]&amp;" "&amp;Player_2[[#This Row],[Day]]&amp;", "&amp;Player_2[[#This Row],[Year]])</f>
        <v>44673</v>
      </c>
      <c r="P657">
        <f>COUNTIFS(A:A,Player_2[[#This Row],[Tournament]],E:E,Player_2[[#This Row],[Round]])</f>
        <v>2</v>
      </c>
      <c r="Q657" t="str">
        <f t="shared" si="10"/>
        <v>2022 DGPT - Play It Again Sports Jonesboro Open powered by Prodigy</v>
      </c>
      <c r="R657">
        <f>SUMIFS('Player 1 Rounds'!F:F,'Player 1 Rounds'!Q:Q,Q657,'Player 1 Rounds'!E:E,E657)</f>
        <v>58</v>
      </c>
      <c r="S657">
        <f>IF(AND(Player_2[[#This Row],[Opponent Score]]&gt;0,Player_2[[#This Row],[Opponent Score]]&gt;Player_2[[#This Row],[Score]],K:K=TRUE())=TRUE(),1,0)</f>
        <v>1</v>
      </c>
    </row>
    <row r="658" spans="1:19" x14ac:dyDescent="0.25">
      <c r="A658" t="s">
        <v>468</v>
      </c>
      <c r="B658" t="s">
        <v>9</v>
      </c>
      <c r="C658" t="s">
        <v>469</v>
      </c>
      <c r="D658" t="s">
        <v>17</v>
      </c>
      <c r="E658">
        <v>2</v>
      </c>
      <c r="F658">
        <v>61</v>
      </c>
      <c r="G658">
        <v>1018</v>
      </c>
      <c r="H658" t="s">
        <v>11</v>
      </c>
      <c r="I658" t="s">
        <v>11</v>
      </c>
      <c r="J658" t="b">
        <f>IF(COUNTIFS('Player 1 Rounds'!A:A,Player_2[[#This Row],[Tournament]],'Player 1 Rounds'!C:C,Player_2[[#This Row],[Date]])&gt;0,TRUE(),FALSE())</f>
        <v>1</v>
      </c>
      <c r="K658" t="b">
        <f>IF(COUNTIFS('Player 1 Rounds'!A:A,Player_2[[#This Row],[Tournament]],'Player 1 Rounds'!C:C,Player_2[[#This Row],[Date]],'Player 1 Rounds'!D:D,Player_2[[#This Row],[Division]])&gt;0,TRUE(),FALSE())</f>
        <v>1</v>
      </c>
      <c r="L658" t="str">
        <f>RIGHT(Player_2[[#This Row],[Date]],4)</f>
        <v>2016</v>
      </c>
      <c r="M658" t="str">
        <f>LEFT(Player_2[[#This Row],[Date]],FIND("-",Player_2[[#This Row],[Date]],1)-1)</f>
        <v>2</v>
      </c>
      <c r="N658" t="str">
        <f>MID(Player_2[[#This Row],[Date]],FIND("-",Player_2[[#This Row],[Date]],1)+1,3)</f>
        <v>Jun</v>
      </c>
      <c r="O658" s="5">
        <f>DATEVALUE(Player_2[[#This Row],[Month]]&amp;" "&amp;Player_2[[#This Row],[Day]]&amp;", "&amp;Player_2[[#This Row],[Year]])</f>
        <v>42523</v>
      </c>
      <c r="P658">
        <f>COUNTIFS(A:A,Player_2[[#This Row],[Tournament]],E:E,Player_2[[#This Row],[Round]])</f>
        <v>1</v>
      </c>
      <c r="Q658" t="str">
        <f t="shared" si="10"/>
        <v>2016 European Open - Disc Golf World Tour #3</v>
      </c>
      <c r="R658">
        <f>SUMIFS('Player 1 Rounds'!F:F,'Player 1 Rounds'!Q:Q,Q658,'Player 1 Rounds'!E:E,E658)</f>
        <v>56</v>
      </c>
      <c r="S658">
        <f>IF(AND(Player_2[[#This Row],[Opponent Score]]&gt;0,Player_2[[#This Row],[Opponent Score]]&gt;Player_2[[#This Row],[Score]],K:K=TRUE())=TRUE(),1,0)</f>
        <v>0</v>
      </c>
    </row>
    <row r="659" spans="1:19" x14ac:dyDescent="0.25">
      <c r="A659" t="s">
        <v>170</v>
      </c>
      <c r="B659" t="s">
        <v>164</v>
      </c>
      <c r="C659" t="s">
        <v>171</v>
      </c>
      <c r="D659" t="s">
        <v>17</v>
      </c>
      <c r="E659">
        <v>2</v>
      </c>
      <c r="F659">
        <v>50</v>
      </c>
      <c r="G659">
        <v>1062</v>
      </c>
      <c r="H659" t="s">
        <v>11</v>
      </c>
      <c r="I659" t="s">
        <v>11</v>
      </c>
      <c r="J659" t="b">
        <f>IF(COUNTIFS('Player 1 Rounds'!A:A,Player_2[[#This Row],[Tournament]],'Player 1 Rounds'!C:C,Player_2[[#This Row],[Date]])&gt;0,TRUE(),FALSE())</f>
        <v>0</v>
      </c>
      <c r="K659" t="b">
        <f>IF(COUNTIFS('Player 1 Rounds'!A:A,Player_2[[#This Row],[Tournament]],'Player 1 Rounds'!C:C,Player_2[[#This Row],[Date]],'Player 1 Rounds'!D:D,Player_2[[#This Row],[Division]])&gt;0,TRUE(),FALSE())</f>
        <v>0</v>
      </c>
      <c r="L659" t="str">
        <f>RIGHT(Player_2[[#This Row],[Date]],4)</f>
        <v>2017</v>
      </c>
      <c r="M659" t="str">
        <f>LEFT(Player_2[[#This Row],[Date]],FIND("-",Player_2[[#This Row],[Date]],1)-1)</f>
        <v>17</v>
      </c>
      <c r="N659" t="str">
        <f>MID(Player_2[[#This Row],[Date]],FIND("-",Player_2[[#This Row],[Date]],1)+1,3)</f>
        <v>Mar</v>
      </c>
      <c r="O659" s="5">
        <f>DATEVALUE(Player_2[[#This Row],[Month]]&amp;" "&amp;Player_2[[#This Row],[Day]]&amp;", "&amp;Player_2[[#This Row],[Year]])</f>
        <v>42811</v>
      </c>
      <c r="P659">
        <f>COUNTIFS(A:A,Player_2[[#This Row],[Tournament]],E:E,Player_2[[#This Row],[Round]])</f>
        <v>1</v>
      </c>
      <c r="Q659" t="str">
        <f t="shared" si="10"/>
        <v>2017 Discraft presents Sun King's Throw Down the Mountain V (Weekend 2)</v>
      </c>
      <c r="R659">
        <f>SUMIFS('Player 1 Rounds'!F:F,'Player 1 Rounds'!Q:Q,Q659,'Player 1 Rounds'!E:E,E659)</f>
        <v>0</v>
      </c>
      <c r="S659">
        <f>IF(AND(Player_2[[#This Row],[Opponent Score]]&gt;0,Player_2[[#This Row],[Opponent Score]]&gt;Player_2[[#This Row],[Score]],K:K=TRUE())=TRUE(),1,0)</f>
        <v>0</v>
      </c>
    </row>
    <row r="660" spans="1:19" x14ac:dyDescent="0.25">
      <c r="A660" t="s">
        <v>225</v>
      </c>
      <c r="B660" t="s">
        <v>9</v>
      </c>
      <c r="C660" t="s">
        <v>305</v>
      </c>
      <c r="D660" t="s">
        <v>17</v>
      </c>
      <c r="E660">
        <v>2</v>
      </c>
      <c r="F660">
        <v>59</v>
      </c>
      <c r="G660">
        <v>1033</v>
      </c>
      <c r="H660" t="s">
        <v>11</v>
      </c>
      <c r="I660" t="s">
        <v>11</v>
      </c>
      <c r="J660" t="b">
        <f>IF(COUNTIFS('Player 1 Rounds'!A:A,Player_2[[#This Row],[Tournament]],'Player 1 Rounds'!C:C,Player_2[[#This Row],[Date]])&gt;0,TRUE(),FALSE())</f>
        <v>1</v>
      </c>
      <c r="K660" t="b">
        <f>IF(COUNTIFS('Player 1 Rounds'!A:A,Player_2[[#This Row],[Tournament]],'Player 1 Rounds'!C:C,Player_2[[#This Row],[Date]],'Player 1 Rounds'!D:D,Player_2[[#This Row],[Division]])&gt;0,TRUE(),FALSE())</f>
        <v>1</v>
      </c>
      <c r="L660" t="str">
        <f>RIGHT(Player_2[[#This Row],[Date]],4)</f>
        <v>2019</v>
      </c>
      <c r="M660" t="str">
        <f>LEFT(Player_2[[#This Row],[Date]],FIND("-",Player_2[[#This Row],[Date]],1)-1)</f>
        <v>12</v>
      </c>
      <c r="N660" t="str">
        <f>MID(Player_2[[#This Row],[Date]],FIND("-",Player_2[[#This Row],[Date]],1)+1,3)</f>
        <v>Apr</v>
      </c>
      <c r="O660" s="5">
        <f>DATEVALUE(Player_2[[#This Row],[Month]]&amp;" "&amp;Player_2[[#This Row],[Day]]&amp;", "&amp;Player_2[[#This Row],[Year]])</f>
        <v>43567</v>
      </c>
      <c r="P660">
        <f>COUNTIFS(A:A,Player_2[[#This Row],[Tournament]],E:E,Player_2[[#This Row],[Round]])</f>
        <v>2</v>
      </c>
      <c r="Q660" t="str">
        <f t="shared" si="10"/>
        <v>2019 DGPT - Jonesboro Open</v>
      </c>
      <c r="R660">
        <f>SUMIFS('Player 1 Rounds'!F:F,'Player 1 Rounds'!Q:Q,Q660,'Player 1 Rounds'!E:E,E660)</f>
        <v>62</v>
      </c>
      <c r="S660">
        <f>IF(AND(Player_2[[#This Row],[Opponent Score]]&gt;0,Player_2[[#This Row],[Opponent Score]]&gt;Player_2[[#This Row],[Score]],K:K=TRUE())=TRUE(),1,0)</f>
        <v>1</v>
      </c>
    </row>
    <row r="661" spans="1:19" x14ac:dyDescent="0.25">
      <c r="A661" t="s">
        <v>359</v>
      </c>
      <c r="B661" t="s">
        <v>58</v>
      </c>
      <c r="C661" t="s">
        <v>526</v>
      </c>
      <c r="D661" t="s">
        <v>17</v>
      </c>
      <c r="E661">
        <v>2</v>
      </c>
      <c r="F661">
        <v>54</v>
      </c>
      <c r="G661">
        <v>1044</v>
      </c>
      <c r="H661" t="s">
        <v>11</v>
      </c>
      <c r="I661" t="s">
        <v>11</v>
      </c>
      <c r="J661" t="b">
        <f>IF(COUNTIFS('Player 1 Rounds'!A:A,Player_2[[#This Row],[Tournament]],'Player 1 Rounds'!C:C,Player_2[[#This Row],[Date]])&gt;0,TRUE(),FALSE())</f>
        <v>1</v>
      </c>
      <c r="K661" t="b">
        <f>IF(COUNTIFS('Player 1 Rounds'!A:A,Player_2[[#This Row],[Tournament]],'Player 1 Rounds'!C:C,Player_2[[#This Row],[Date]],'Player 1 Rounds'!D:D,Player_2[[#This Row],[Division]])&gt;0,TRUE(),FALSE())</f>
        <v>1</v>
      </c>
      <c r="L661" t="str">
        <f>RIGHT(Player_2[[#This Row],[Date]],4)</f>
        <v>2016</v>
      </c>
      <c r="M661" t="str">
        <f>LEFT(Player_2[[#This Row],[Date]],FIND("-",Player_2[[#This Row],[Date]],1)-1)</f>
        <v>28</v>
      </c>
      <c r="N661" t="str">
        <f>MID(Player_2[[#This Row],[Date]],FIND("-",Player_2[[#This Row],[Date]],1)+1,3)</f>
        <v>Apr</v>
      </c>
      <c r="O661" s="5">
        <f>DATEVALUE(Player_2[[#This Row],[Month]]&amp;" "&amp;Player_2[[#This Row],[Day]]&amp;", "&amp;Player_2[[#This Row],[Year]])</f>
        <v>42488</v>
      </c>
      <c r="P661">
        <f>COUNTIFS(A:A,Player_2[[#This Row],[Tournament]],E:E,Player_2[[#This Row],[Round]])</f>
        <v>2</v>
      </c>
      <c r="Q661" t="str">
        <f t="shared" si="10"/>
        <v>2016 Dynamic Discs Glass Blown Open</v>
      </c>
      <c r="R661">
        <f>SUMIFS('Player 1 Rounds'!F:F,'Player 1 Rounds'!Q:Q,Q661,'Player 1 Rounds'!E:E,E661)</f>
        <v>57</v>
      </c>
      <c r="S661">
        <f>IF(AND(Player_2[[#This Row],[Opponent Score]]&gt;0,Player_2[[#This Row],[Opponent Score]]&gt;Player_2[[#This Row],[Score]],K:K=TRUE())=TRUE(),1,0)</f>
        <v>1</v>
      </c>
    </row>
    <row r="662" spans="1:19" x14ac:dyDescent="0.25">
      <c r="A662" t="s">
        <v>242</v>
      </c>
      <c r="B662" t="s">
        <v>9</v>
      </c>
      <c r="C662" t="s">
        <v>243</v>
      </c>
      <c r="D662" t="s">
        <v>17</v>
      </c>
      <c r="E662">
        <v>2</v>
      </c>
      <c r="F662">
        <v>54</v>
      </c>
      <c r="G662">
        <v>1049</v>
      </c>
      <c r="H662" t="s">
        <v>11</v>
      </c>
      <c r="I662" t="s">
        <v>11</v>
      </c>
      <c r="J662" t="b">
        <f>IF(COUNTIFS('Player 1 Rounds'!A:A,Player_2[[#This Row],[Tournament]],'Player 1 Rounds'!C:C,Player_2[[#This Row],[Date]])&gt;0,TRUE(),FALSE())</f>
        <v>1</v>
      </c>
      <c r="K662" t="b">
        <f>IF(COUNTIFS('Player 1 Rounds'!A:A,Player_2[[#This Row],[Tournament]],'Player 1 Rounds'!C:C,Player_2[[#This Row],[Date]],'Player 1 Rounds'!D:D,Player_2[[#This Row],[Division]])&gt;0,TRUE(),FALSE())</f>
        <v>1</v>
      </c>
      <c r="L662" t="str">
        <f>RIGHT(Player_2[[#This Row],[Date]],4)</f>
        <v>2017</v>
      </c>
      <c r="M662" t="str">
        <f>LEFT(Player_2[[#This Row],[Date]],FIND("-",Player_2[[#This Row],[Date]],1)-1)</f>
        <v>7</v>
      </c>
      <c r="N662" t="str">
        <f>MID(Player_2[[#This Row],[Date]],FIND("-",Player_2[[#This Row],[Date]],1)+1,3)</f>
        <v>Apr</v>
      </c>
      <c r="O662" s="5">
        <f>DATEVALUE(Player_2[[#This Row],[Month]]&amp;" "&amp;Player_2[[#This Row],[Day]]&amp;", "&amp;Player_2[[#This Row],[Year]])</f>
        <v>42832</v>
      </c>
      <c r="P662">
        <f>COUNTIFS(A:A,Player_2[[#This Row],[Tournament]],E:E,Player_2[[#This Row],[Round]])</f>
        <v>1</v>
      </c>
      <c r="Q662" t="str">
        <f t="shared" si="10"/>
        <v>2017 22nd Annual Texas States Disc Golf Championship Presented By Cory's Bicycle Shop</v>
      </c>
      <c r="R662">
        <f>SUMIFS('Player 1 Rounds'!F:F,'Player 1 Rounds'!Q:Q,Q662,'Player 1 Rounds'!E:E,E662)</f>
        <v>55</v>
      </c>
      <c r="S662">
        <f>IF(AND(Player_2[[#This Row],[Opponent Score]]&gt;0,Player_2[[#This Row],[Opponent Score]]&gt;Player_2[[#This Row],[Score]],K:K=TRUE())=TRUE(),1,0)</f>
        <v>1</v>
      </c>
    </row>
    <row r="663" spans="1:19" x14ac:dyDescent="0.25">
      <c r="A663" t="s">
        <v>244</v>
      </c>
      <c r="B663" t="s">
        <v>9</v>
      </c>
      <c r="C663" t="s">
        <v>245</v>
      </c>
      <c r="D663" t="s">
        <v>17</v>
      </c>
      <c r="E663">
        <v>2</v>
      </c>
      <c r="F663">
        <v>51</v>
      </c>
      <c r="G663">
        <v>1064</v>
      </c>
      <c r="H663" t="s">
        <v>11</v>
      </c>
      <c r="I663" t="s">
        <v>11</v>
      </c>
      <c r="J663" t="b">
        <f>IF(COUNTIFS('Player 1 Rounds'!A:A,Player_2[[#This Row],[Tournament]],'Player 1 Rounds'!C:C,Player_2[[#This Row],[Date]])&gt;0,TRUE(),FALSE())</f>
        <v>1</v>
      </c>
      <c r="K663" t="b">
        <f>IF(COUNTIFS('Player 1 Rounds'!A:A,Player_2[[#This Row],[Tournament]],'Player 1 Rounds'!C:C,Player_2[[#This Row],[Date]],'Player 1 Rounds'!D:D,Player_2[[#This Row],[Division]])&gt;0,TRUE(),FALSE())</f>
        <v>1</v>
      </c>
      <c r="L663" t="str">
        <f>RIGHT(Player_2[[#This Row],[Date]],4)</f>
        <v>2017</v>
      </c>
      <c r="M663" t="str">
        <f>LEFT(Player_2[[#This Row],[Date]],FIND("-",Player_2[[#This Row],[Date]],1)-1)</f>
        <v>31</v>
      </c>
      <c r="N663" t="str">
        <f>MID(Player_2[[#This Row],[Date]],FIND("-",Player_2[[#This Row],[Date]],1)+1,3)</f>
        <v>Mar</v>
      </c>
      <c r="O663" s="5">
        <f>DATEVALUE(Player_2[[#This Row],[Month]]&amp;" "&amp;Player_2[[#This Row],[Day]]&amp;", "&amp;Player_2[[#This Row],[Year]])</f>
        <v>42825</v>
      </c>
      <c r="P663">
        <f>COUNTIFS(A:A,Player_2[[#This Row],[Tournament]],E:E,Player_2[[#This Row],[Round]])</f>
        <v>1</v>
      </c>
      <c r="Q663" t="str">
        <f t="shared" si="10"/>
        <v>2017 DGPT - Nick Hyde Memorial powered by Innova &amp; Hyzerbomb</v>
      </c>
      <c r="R663">
        <f>SUMIFS('Player 1 Rounds'!F:F,'Player 1 Rounds'!Q:Q,Q663,'Player 1 Rounds'!E:E,E663)</f>
        <v>52</v>
      </c>
      <c r="S663">
        <f>IF(AND(Player_2[[#This Row],[Opponent Score]]&gt;0,Player_2[[#This Row],[Opponent Score]]&gt;Player_2[[#This Row],[Score]],K:K=TRUE())=TRUE(),1,0)</f>
        <v>1</v>
      </c>
    </row>
    <row r="664" spans="1:19" x14ac:dyDescent="0.25">
      <c r="A664" t="s">
        <v>527</v>
      </c>
      <c r="B664" t="s">
        <v>9</v>
      </c>
      <c r="C664" t="s">
        <v>528</v>
      </c>
      <c r="D664" t="s">
        <v>17</v>
      </c>
      <c r="E664">
        <v>2</v>
      </c>
      <c r="F664">
        <v>57</v>
      </c>
      <c r="G664">
        <v>1040</v>
      </c>
      <c r="H664" t="s">
        <v>11</v>
      </c>
      <c r="I664" t="s">
        <v>11</v>
      </c>
      <c r="J664" t="b">
        <f>IF(COUNTIFS('Player 1 Rounds'!A:A,Player_2[[#This Row],[Tournament]],'Player 1 Rounds'!C:C,Player_2[[#This Row],[Date]])&gt;0,TRUE(),FALSE())</f>
        <v>0</v>
      </c>
      <c r="K664" t="b">
        <f>IF(COUNTIFS('Player 1 Rounds'!A:A,Player_2[[#This Row],[Tournament]],'Player 1 Rounds'!C:C,Player_2[[#This Row],[Date]],'Player 1 Rounds'!D:D,Player_2[[#This Row],[Division]])&gt;0,TRUE(),FALSE())</f>
        <v>0</v>
      </c>
      <c r="L664" t="str">
        <f>RIGHT(Player_2[[#This Row],[Date]],4)</f>
        <v>2016</v>
      </c>
      <c r="M664" t="str">
        <f>LEFT(Player_2[[#This Row],[Date]],FIND("-",Player_2[[#This Row],[Date]],1)-1)</f>
        <v>5</v>
      </c>
      <c r="N664" t="str">
        <f>MID(Player_2[[#This Row],[Date]],FIND("-",Player_2[[#This Row],[Date]],1)+1,3)</f>
        <v>May</v>
      </c>
      <c r="O664" s="5">
        <f>DATEVALUE(Player_2[[#This Row],[Month]]&amp;" "&amp;Player_2[[#This Row],[Day]]&amp;", "&amp;Player_2[[#This Row],[Year]])</f>
        <v>42495</v>
      </c>
      <c r="P664">
        <f>COUNTIFS(A:A,Player_2[[#This Row],[Tournament]],E:E,Player_2[[#This Row],[Round]])</f>
        <v>1</v>
      </c>
      <c r="Q664" t="str">
        <f t="shared" si="10"/>
        <v>2016 Konopiste Open - Disc Golf World Tour #2</v>
      </c>
      <c r="R664">
        <f>SUMIFS('Player 1 Rounds'!F:F,'Player 1 Rounds'!Q:Q,Q664,'Player 1 Rounds'!E:E,E664)</f>
        <v>0</v>
      </c>
      <c r="S664">
        <f>IF(AND(Player_2[[#This Row],[Opponent Score]]&gt;0,Player_2[[#This Row],[Opponent Score]]&gt;Player_2[[#This Row],[Score]],K:K=TRUE())=TRUE(),1,0)</f>
        <v>0</v>
      </c>
    </row>
    <row r="665" spans="1:19" x14ac:dyDescent="0.25">
      <c r="A665" t="s">
        <v>553</v>
      </c>
      <c r="B665" t="s">
        <v>58</v>
      </c>
      <c r="C665" t="s">
        <v>554</v>
      </c>
      <c r="D665" t="s">
        <v>17</v>
      </c>
      <c r="E665">
        <v>2</v>
      </c>
      <c r="F665">
        <v>58</v>
      </c>
      <c r="G665">
        <v>1051</v>
      </c>
      <c r="H665" t="s">
        <v>11</v>
      </c>
      <c r="I665" t="s">
        <v>11</v>
      </c>
      <c r="J665" t="b">
        <f>IF(COUNTIFS('Player 1 Rounds'!A:A,Player_2[[#This Row],[Tournament]],'Player 1 Rounds'!C:C,Player_2[[#This Row],[Date]])&gt;0,TRUE(),FALSE())</f>
        <v>1</v>
      </c>
      <c r="K665" t="b">
        <f>IF(COUNTIFS('Player 1 Rounds'!A:A,Player_2[[#This Row],[Tournament]],'Player 1 Rounds'!C:C,Player_2[[#This Row],[Date]],'Player 1 Rounds'!D:D,Player_2[[#This Row],[Division]])&gt;0,TRUE(),FALSE())</f>
        <v>1</v>
      </c>
      <c r="L665" t="str">
        <f>RIGHT(Player_2[[#This Row],[Date]],4)</f>
        <v>2021</v>
      </c>
      <c r="M665" t="str">
        <f>LEFT(Player_2[[#This Row],[Date]],FIND("-",Player_2[[#This Row],[Date]],1)-1)</f>
        <v>14</v>
      </c>
      <c r="N665" t="str">
        <f>MID(Player_2[[#This Row],[Date]],FIND("-",Player_2[[#This Row],[Date]],1)+1,3)</f>
        <v>May</v>
      </c>
      <c r="O665" s="5">
        <f>DATEVALUE(Player_2[[#This Row],[Month]]&amp;" "&amp;Player_2[[#This Row],[Day]]&amp;", "&amp;Player_2[[#This Row],[Year]])</f>
        <v>44330</v>
      </c>
      <c r="P665">
        <f>COUNTIFS(A:A,Player_2[[#This Row],[Tournament]],E:E,Player_2[[#This Row],[Round]])</f>
        <v>1</v>
      </c>
      <c r="Q665" t="str">
        <f t="shared" si="10"/>
        <v>2021 DGPT - OTB Open presented by Innova</v>
      </c>
      <c r="R665">
        <f>SUMIFS('Player 1 Rounds'!F:F,'Player 1 Rounds'!Q:Q,Q665,'Player 1 Rounds'!E:E,E665)</f>
        <v>58</v>
      </c>
      <c r="S665">
        <f>IF(AND(Player_2[[#This Row],[Opponent Score]]&gt;0,Player_2[[#This Row],[Opponent Score]]&gt;Player_2[[#This Row],[Score]],K:K=TRUE())=TRUE(),1,0)</f>
        <v>0</v>
      </c>
    </row>
    <row r="666" spans="1:19" x14ac:dyDescent="0.25">
      <c r="A666" t="s">
        <v>320</v>
      </c>
      <c r="B666" t="s">
        <v>164</v>
      </c>
      <c r="C666" t="s">
        <v>321</v>
      </c>
      <c r="D666" t="s">
        <v>17</v>
      </c>
      <c r="E666">
        <v>2</v>
      </c>
      <c r="F666">
        <v>63</v>
      </c>
      <c r="G666">
        <v>1058</v>
      </c>
      <c r="H666" t="s">
        <v>11</v>
      </c>
      <c r="I666" t="s">
        <v>11</v>
      </c>
      <c r="J666" t="b">
        <f>IF(COUNTIFS('Player 1 Rounds'!A:A,Player_2[[#This Row],[Tournament]],'Player 1 Rounds'!C:C,Player_2[[#This Row],[Date]])&gt;0,TRUE(),FALSE())</f>
        <v>0</v>
      </c>
      <c r="K666" t="b">
        <f>IF(COUNTIFS('Player 1 Rounds'!A:A,Player_2[[#This Row],[Tournament]],'Player 1 Rounds'!C:C,Player_2[[#This Row],[Date]],'Player 1 Rounds'!D:D,Player_2[[#This Row],[Division]])&gt;0,TRUE(),FALSE())</f>
        <v>0</v>
      </c>
      <c r="L666" t="str">
        <f>RIGHT(Player_2[[#This Row],[Date]],4)</f>
        <v>2019</v>
      </c>
      <c r="M666" t="str">
        <f>LEFT(Player_2[[#This Row],[Date]],FIND("-",Player_2[[#This Row],[Date]],1)-1)</f>
        <v>5</v>
      </c>
      <c r="N666" t="str">
        <f>MID(Player_2[[#This Row],[Date]],FIND("-",Player_2[[#This Row],[Date]],1)+1,3)</f>
        <v>Apr</v>
      </c>
      <c r="O666" s="5">
        <f>DATEVALUE(Player_2[[#This Row],[Month]]&amp;" "&amp;Player_2[[#This Row],[Day]]&amp;", "&amp;Player_2[[#This Row],[Year]])</f>
        <v>43560</v>
      </c>
      <c r="P666">
        <f>COUNTIFS(A:A,Player_2[[#This Row],[Tournament]],E:E,Player_2[[#This Row],[Round]])</f>
        <v>1</v>
      </c>
      <c r="Q666" t="str">
        <f t="shared" si="10"/>
        <v>The 2019 Open at Tallahassee Sponsored by Dynamic Discs (Pro/Advanced Weekend)</v>
      </c>
      <c r="R666">
        <f>SUMIFS('Player 1 Rounds'!F:F,'Player 1 Rounds'!Q:Q,Q666,'Player 1 Rounds'!E:E,E666)</f>
        <v>0</v>
      </c>
      <c r="S666">
        <f>IF(AND(Player_2[[#This Row],[Opponent Score]]&gt;0,Player_2[[#This Row],[Opponent Score]]&gt;Player_2[[#This Row],[Score]],K:K=TRUE())=TRUE(),1,0)</f>
        <v>0</v>
      </c>
    </row>
    <row r="667" spans="1:19" x14ac:dyDescent="0.25">
      <c r="A667" t="s">
        <v>462</v>
      </c>
      <c r="B667" t="s">
        <v>58</v>
      </c>
      <c r="C667" t="s">
        <v>463</v>
      </c>
      <c r="D667" t="s">
        <v>17</v>
      </c>
      <c r="E667">
        <v>2</v>
      </c>
      <c r="F667">
        <v>61</v>
      </c>
      <c r="G667">
        <v>992</v>
      </c>
      <c r="H667" t="s">
        <v>11</v>
      </c>
      <c r="I667" t="s">
        <v>11</v>
      </c>
      <c r="J667" t="b">
        <f>IF(COUNTIFS('Player 1 Rounds'!A:A,Player_2[[#This Row],[Tournament]],'Player 1 Rounds'!C:C,Player_2[[#This Row],[Date]])&gt;0,TRUE(),FALSE())</f>
        <v>1</v>
      </c>
      <c r="K667" t="b">
        <f>IF(COUNTIFS('Player 1 Rounds'!A:A,Player_2[[#This Row],[Tournament]],'Player 1 Rounds'!C:C,Player_2[[#This Row],[Date]],'Player 1 Rounds'!D:D,Player_2[[#This Row],[Division]])&gt;0,TRUE(),FALSE())</f>
        <v>1</v>
      </c>
      <c r="L667" t="str">
        <f>RIGHT(Player_2[[#This Row],[Date]],4)</f>
        <v>2016</v>
      </c>
      <c r="M667" t="str">
        <f>LEFT(Player_2[[#This Row],[Date]],FIND("-",Player_2[[#This Row],[Date]],1)-1)</f>
        <v>23</v>
      </c>
      <c r="N667" t="str">
        <f>MID(Player_2[[#This Row],[Date]],FIND("-",Player_2[[#This Row],[Date]],1)+1,3)</f>
        <v>Jun</v>
      </c>
      <c r="O667" s="5">
        <f>DATEVALUE(Player_2[[#This Row],[Month]]&amp;" "&amp;Player_2[[#This Row],[Day]]&amp;", "&amp;Player_2[[#This Row],[Year]])</f>
        <v>42544</v>
      </c>
      <c r="P667">
        <f>COUNTIFS(A:A,Player_2[[#This Row],[Tournament]],E:E,Player_2[[#This Row],[Round]])</f>
        <v>1</v>
      </c>
      <c r="Q667" t="str">
        <f t="shared" si="10"/>
        <v>2016 The Vibram Open</v>
      </c>
      <c r="R667">
        <f>SUMIFS('Player 1 Rounds'!F:F,'Player 1 Rounds'!Q:Q,Q667,'Player 1 Rounds'!E:E,E667)</f>
        <v>56</v>
      </c>
      <c r="S667">
        <f>IF(AND(Player_2[[#This Row],[Opponent Score]]&gt;0,Player_2[[#This Row],[Opponent Score]]&gt;Player_2[[#This Row],[Score]],K:K=TRUE())=TRUE(),1,0)</f>
        <v>0</v>
      </c>
    </row>
    <row r="668" spans="1:19" x14ac:dyDescent="0.25">
      <c r="A668" t="s">
        <v>347</v>
      </c>
      <c r="B668" t="s">
        <v>9</v>
      </c>
      <c r="C668" t="s">
        <v>348</v>
      </c>
      <c r="D668" t="s">
        <v>17</v>
      </c>
      <c r="E668">
        <v>2</v>
      </c>
      <c r="F668">
        <v>52</v>
      </c>
      <c r="G668">
        <v>1061</v>
      </c>
      <c r="H668" t="s">
        <v>11</v>
      </c>
      <c r="I668" t="s">
        <v>11</v>
      </c>
      <c r="J668" t="b">
        <f>IF(COUNTIFS('Player 1 Rounds'!A:A,Player_2[[#This Row],[Tournament]],'Player 1 Rounds'!C:C,Player_2[[#This Row],[Date]])&gt;0,TRUE(),FALSE())</f>
        <v>1</v>
      </c>
      <c r="K668" t="b">
        <f>IF(COUNTIFS('Player 1 Rounds'!A:A,Player_2[[#This Row],[Tournament]],'Player 1 Rounds'!C:C,Player_2[[#This Row],[Date]],'Player 1 Rounds'!D:D,Player_2[[#This Row],[Division]])&gt;0,TRUE(),FALSE())</f>
        <v>1</v>
      </c>
      <c r="L668" t="str">
        <f>RIGHT(Player_2[[#This Row],[Date]],4)</f>
        <v>2018</v>
      </c>
      <c r="M668" t="str">
        <f>LEFT(Player_2[[#This Row],[Date]],FIND("-",Player_2[[#This Row],[Date]],1)-1)</f>
        <v>24</v>
      </c>
      <c r="N668" t="str">
        <f>MID(Player_2[[#This Row],[Date]],FIND("-",Player_2[[#This Row],[Date]],1)+1,3)</f>
        <v>Aug</v>
      </c>
      <c r="O668" s="5">
        <f>DATEVALUE(Player_2[[#This Row],[Month]]&amp;" "&amp;Player_2[[#This Row],[Day]]&amp;", "&amp;Player_2[[#This Row],[Year]])</f>
        <v>43336</v>
      </c>
      <c r="P668">
        <f>COUNTIFS(A:A,Player_2[[#This Row],[Tournament]],E:E,Player_2[[#This Row],[Round]])</f>
        <v>5</v>
      </c>
      <c r="Q668" t="str">
        <f t="shared" si="10"/>
        <v>2018 DGPT - MVP Open at Maple Hill</v>
      </c>
      <c r="R668">
        <f>SUMIFS('Player 1 Rounds'!F:F,'Player 1 Rounds'!Q:Q,Q668,'Player 1 Rounds'!E:E,E668)</f>
        <v>46</v>
      </c>
      <c r="S668">
        <f>IF(AND(Player_2[[#This Row],[Opponent Score]]&gt;0,Player_2[[#This Row],[Opponent Score]]&gt;Player_2[[#This Row],[Score]],K:K=TRUE())=TRUE(),1,0)</f>
        <v>0</v>
      </c>
    </row>
    <row r="669" spans="1:19" x14ac:dyDescent="0.25">
      <c r="A669" t="s">
        <v>288</v>
      </c>
      <c r="B669" t="s">
        <v>9</v>
      </c>
      <c r="C669" t="s">
        <v>289</v>
      </c>
      <c r="D669" t="s">
        <v>17</v>
      </c>
      <c r="E669">
        <v>2</v>
      </c>
      <c r="F669">
        <v>45</v>
      </c>
      <c r="G669">
        <v>1061</v>
      </c>
      <c r="H669" t="s">
        <v>11</v>
      </c>
      <c r="I669" t="s">
        <v>11</v>
      </c>
      <c r="J669" t="b">
        <f>IF(COUNTIFS('Player 1 Rounds'!A:A,Player_2[[#This Row],[Tournament]],'Player 1 Rounds'!C:C,Player_2[[#This Row],[Date]])&gt;0,TRUE(),FALSE())</f>
        <v>1</v>
      </c>
      <c r="K669" t="b">
        <f>IF(COUNTIFS('Player 1 Rounds'!A:A,Player_2[[#This Row],[Tournament]],'Player 1 Rounds'!C:C,Player_2[[#This Row],[Date]],'Player 1 Rounds'!D:D,Player_2[[#This Row],[Division]])&gt;0,TRUE(),FALSE())</f>
        <v>1</v>
      </c>
      <c r="L669" t="str">
        <f>RIGHT(Player_2[[#This Row],[Date]],4)</f>
        <v>2019</v>
      </c>
      <c r="M669" t="str">
        <f>LEFT(Player_2[[#This Row],[Date]],FIND("-",Player_2[[#This Row],[Date]],1)-1)</f>
        <v>28</v>
      </c>
      <c r="N669" t="str">
        <f>MID(Player_2[[#This Row],[Date]],FIND("-",Player_2[[#This Row],[Date]],1)+1,3)</f>
        <v>Feb</v>
      </c>
      <c r="O669" s="5">
        <f>DATEVALUE(Player_2[[#This Row],[Month]]&amp;" "&amp;Player_2[[#This Row],[Day]]&amp;", "&amp;Player_2[[#This Row],[Year]])</f>
        <v>43524</v>
      </c>
      <c r="P669">
        <f>COUNTIFS(A:A,Player_2[[#This Row],[Tournament]],E:E,Player_2[[#This Row],[Round]])</f>
        <v>3</v>
      </c>
      <c r="Q669" t="str">
        <f t="shared" si="10"/>
        <v>2019 DGPT - Memorial Championship Presented by Discraft</v>
      </c>
      <c r="R669">
        <f>SUMIFS('Player 1 Rounds'!F:F,'Player 1 Rounds'!Q:Q,Q669,'Player 1 Rounds'!E:E,E669)</f>
        <v>46</v>
      </c>
      <c r="S669">
        <f>IF(AND(Player_2[[#This Row],[Opponent Score]]&gt;0,Player_2[[#This Row],[Opponent Score]]&gt;Player_2[[#This Row],[Score]],K:K=TRUE())=TRUE(),1,0)</f>
        <v>1</v>
      </c>
    </row>
    <row r="670" spans="1:19" x14ac:dyDescent="0.25">
      <c r="A670" t="s">
        <v>91</v>
      </c>
      <c r="B670" t="s">
        <v>153</v>
      </c>
      <c r="C670" t="s">
        <v>679</v>
      </c>
      <c r="D670" t="s">
        <v>17</v>
      </c>
      <c r="E670">
        <v>2</v>
      </c>
      <c r="F670">
        <v>61</v>
      </c>
      <c r="G670">
        <v>1034</v>
      </c>
      <c r="H670" t="s">
        <v>11</v>
      </c>
      <c r="I670" t="s">
        <v>11</v>
      </c>
      <c r="J670" t="b">
        <f>IF(COUNTIFS('Player 1 Rounds'!A:A,Player_2[[#This Row],[Tournament]],'Player 1 Rounds'!C:C,Player_2[[#This Row],[Date]])&gt;0,TRUE(),FALSE())</f>
        <v>1</v>
      </c>
      <c r="K670" t="b">
        <f>IF(COUNTIFS('Player 1 Rounds'!A:A,Player_2[[#This Row],[Tournament]],'Player 1 Rounds'!C:C,Player_2[[#This Row],[Date]],'Player 1 Rounds'!D:D,Player_2[[#This Row],[Division]])&gt;0,TRUE(),FALSE())</f>
        <v>1</v>
      </c>
      <c r="L670" t="str">
        <f>RIGHT(Player_2[[#This Row],[Date]],4)</f>
        <v>2021</v>
      </c>
      <c r="M670" t="str">
        <f>LEFT(Player_2[[#This Row],[Date]],FIND("-",Player_2[[#This Row],[Date]],1)-1)</f>
        <v>6</v>
      </c>
      <c r="N670" t="str">
        <f>MID(Player_2[[#This Row],[Date]],FIND("-",Player_2[[#This Row],[Date]],1)+1,3)</f>
        <v>Oct</v>
      </c>
      <c r="O670" s="5">
        <f>DATEVALUE(Player_2[[#This Row],[Month]]&amp;" "&amp;Player_2[[#This Row],[Day]]&amp;", "&amp;Player_2[[#This Row],[Year]])</f>
        <v>44475</v>
      </c>
      <c r="P670">
        <f>COUNTIFS(A:A,Player_2[[#This Row],[Tournament]],E:E,Player_2[[#This Row],[Round]])</f>
        <v>6</v>
      </c>
      <c r="Q670" t="str">
        <f t="shared" si="10"/>
        <v>2021 United States Disc Golf Championship</v>
      </c>
      <c r="R670">
        <f>SUMIFS('Player 1 Rounds'!F:F,'Player 1 Rounds'!Q:Q,Q670,'Player 1 Rounds'!E:E,E670)</f>
        <v>57</v>
      </c>
      <c r="S670">
        <f>IF(AND(Player_2[[#This Row],[Opponent Score]]&gt;0,Player_2[[#This Row],[Opponent Score]]&gt;Player_2[[#This Row],[Score]],K:K=TRUE())=TRUE(),1,0)</f>
        <v>0</v>
      </c>
    </row>
    <row r="671" spans="1:19" x14ac:dyDescent="0.25">
      <c r="A671" t="s">
        <v>458</v>
      </c>
      <c r="B671" t="s">
        <v>13</v>
      </c>
      <c r="C671" t="s">
        <v>459</v>
      </c>
      <c r="D671" t="s">
        <v>17</v>
      </c>
      <c r="E671">
        <v>2</v>
      </c>
      <c r="F671">
        <v>54</v>
      </c>
      <c r="G671">
        <v>1061</v>
      </c>
      <c r="H671" t="s">
        <v>11</v>
      </c>
      <c r="I671" t="s">
        <v>11</v>
      </c>
      <c r="J671" t="b">
        <f>IF(COUNTIFS('Player 1 Rounds'!A:A,Player_2[[#This Row],[Tournament]],'Player 1 Rounds'!C:C,Player_2[[#This Row],[Date]])&gt;0,TRUE(),FALSE())</f>
        <v>1</v>
      </c>
      <c r="K671" t="b">
        <f>IF(COUNTIFS('Player 1 Rounds'!A:A,Player_2[[#This Row],[Tournament]],'Player 1 Rounds'!C:C,Player_2[[#This Row],[Date]],'Player 1 Rounds'!D:D,Player_2[[#This Row],[Division]])&gt;0,TRUE(),FALSE())</f>
        <v>1</v>
      </c>
      <c r="L671" t="str">
        <f>RIGHT(Player_2[[#This Row],[Date]],4)</f>
        <v>2016</v>
      </c>
      <c r="M671" t="str">
        <f>LEFT(Player_2[[#This Row],[Date]],FIND("-",Player_2[[#This Row],[Date]],1)-1)</f>
        <v>21</v>
      </c>
      <c r="N671" t="str">
        <f>MID(Player_2[[#This Row],[Date]],FIND("-",Player_2[[#This Row],[Date]],1)+1,3)</f>
        <v>Jul</v>
      </c>
      <c r="O671" s="5">
        <f>DATEVALUE(Player_2[[#This Row],[Month]]&amp;" "&amp;Player_2[[#This Row],[Day]]&amp;", "&amp;Player_2[[#This Row],[Year]])</f>
        <v>42572</v>
      </c>
      <c r="P671">
        <f>COUNTIFS(A:A,Player_2[[#This Row],[Tournament]],E:E,Player_2[[#This Row],[Round]])</f>
        <v>1</v>
      </c>
      <c r="Q671" t="str">
        <f t="shared" si="10"/>
        <v>2016 European Masters - Disc Golf World Tour #4</v>
      </c>
      <c r="R671">
        <f>SUMIFS('Player 1 Rounds'!F:F,'Player 1 Rounds'!Q:Q,Q671,'Player 1 Rounds'!E:E,E671)</f>
        <v>55</v>
      </c>
      <c r="S671">
        <f>IF(AND(Player_2[[#This Row],[Opponent Score]]&gt;0,Player_2[[#This Row],[Opponent Score]]&gt;Player_2[[#This Row],[Score]],K:K=TRUE())=TRUE(),1,0)</f>
        <v>1</v>
      </c>
    </row>
    <row r="672" spans="1:19" x14ac:dyDescent="0.25">
      <c r="A672" t="s">
        <v>218</v>
      </c>
      <c r="B672" t="s">
        <v>9</v>
      </c>
      <c r="C672" t="s">
        <v>315</v>
      </c>
      <c r="D672" t="s">
        <v>17</v>
      </c>
      <c r="E672">
        <v>2</v>
      </c>
      <c r="F672">
        <v>49</v>
      </c>
      <c r="G672">
        <v>1098</v>
      </c>
      <c r="H672" t="s">
        <v>11</v>
      </c>
      <c r="I672" t="s">
        <v>11</v>
      </c>
      <c r="J672" t="b">
        <f>IF(COUNTIFS('Player 1 Rounds'!A:A,Player_2[[#This Row],[Tournament]],'Player 1 Rounds'!C:C,Player_2[[#This Row],[Date]])&gt;0,TRUE(),FALSE())</f>
        <v>1</v>
      </c>
      <c r="K672" t="b">
        <f>IF(COUNTIFS('Player 1 Rounds'!A:A,Player_2[[#This Row],[Tournament]],'Player 1 Rounds'!C:C,Player_2[[#This Row],[Date]],'Player 1 Rounds'!D:D,Player_2[[#This Row],[Division]])&gt;0,TRUE(),FALSE())</f>
        <v>1</v>
      </c>
      <c r="L672" t="str">
        <f>RIGHT(Player_2[[#This Row],[Date]],4)</f>
        <v>2019</v>
      </c>
      <c r="M672" t="str">
        <f>LEFT(Player_2[[#This Row],[Date]],FIND("-",Player_2[[#This Row],[Date]],1)-1)</f>
        <v>14</v>
      </c>
      <c r="N672" t="str">
        <f>MID(Player_2[[#This Row],[Date]],FIND("-",Player_2[[#This Row],[Date]],1)+1,3)</f>
        <v>Mar</v>
      </c>
      <c r="O672" s="5">
        <f>DATEVALUE(Player_2[[#This Row],[Month]]&amp;" "&amp;Player_2[[#This Row],[Day]]&amp;", "&amp;Player_2[[#This Row],[Year]])</f>
        <v>43538</v>
      </c>
      <c r="P672">
        <f>COUNTIFS(A:A,Player_2[[#This Row],[Tournament]],E:E,Player_2[[#This Row],[Round]])</f>
        <v>2</v>
      </c>
      <c r="Q672" t="str">
        <f t="shared" si="10"/>
        <v>2019 DGPT - Waco Annual Charity Open presented by Dynamic Discs</v>
      </c>
      <c r="R672">
        <f>SUMIFS('Player 1 Rounds'!F:F,'Player 1 Rounds'!Q:Q,Q672,'Player 1 Rounds'!E:E,E672)</f>
        <v>51</v>
      </c>
      <c r="S672">
        <f>IF(AND(Player_2[[#This Row],[Opponent Score]]&gt;0,Player_2[[#This Row],[Opponent Score]]&gt;Player_2[[#This Row],[Score]],K:K=TRUE())=TRUE(),1,0)</f>
        <v>1</v>
      </c>
    </row>
    <row r="673" spans="1:19" x14ac:dyDescent="0.25">
      <c r="A673" t="s">
        <v>318</v>
      </c>
      <c r="B673" t="s">
        <v>9</v>
      </c>
      <c r="C673" t="s">
        <v>319</v>
      </c>
      <c r="D673" t="s">
        <v>17</v>
      </c>
      <c r="E673">
        <v>2</v>
      </c>
      <c r="F673">
        <v>51</v>
      </c>
      <c r="G673">
        <v>1087</v>
      </c>
      <c r="H673" t="s">
        <v>11</v>
      </c>
      <c r="I673" t="s">
        <v>11</v>
      </c>
      <c r="J673" t="b">
        <f>IF(COUNTIFS('Player 1 Rounds'!A:A,Player_2[[#This Row],[Tournament]],'Player 1 Rounds'!C:C,Player_2[[#This Row],[Date]])&gt;0,TRUE(),FALSE())</f>
        <v>0</v>
      </c>
      <c r="K673" t="b">
        <f>IF(COUNTIFS('Player 1 Rounds'!A:A,Player_2[[#This Row],[Tournament]],'Player 1 Rounds'!C:C,Player_2[[#This Row],[Date]],'Player 1 Rounds'!D:D,Player_2[[#This Row],[Division]])&gt;0,TRUE(),FALSE())</f>
        <v>0</v>
      </c>
      <c r="L673" t="str">
        <f>RIGHT(Player_2[[#This Row],[Date]],4)</f>
        <v>2019</v>
      </c>
      <c r="M673" t="str">
        <f>LEFT(Player_2[[#This Row],[Date]],FIND("-",Player_2[[#This Row],[Date]],1)-1)</f>
        <v>22</v>
      </c>
      <c r="N673" t="str">
        <f>MID(Player_2[[#This Row],[Date]],FIND("-",Player_2[[#This Row],[Date]],1)+1,3)</f>
        <v>Mar</v>
      </c>
      <c r="O673" s="5">
        <f>DATEVALUE(Player_2[[#This Row],[Month]]&amp;" "&amp;Player_2[[#This Row],[Day]]&amp;", "&amp;Player_2[[#This Row],[Year]])</f>
        <v>43546</v>
      </c>
      <c r="P673">
        <f>COUNTIFS(A:A,Player_2[[#This Row],[Tournament]],E:E,Player_2[[#This Row],[Round]])</f>
        <v>1</v>
      </c>
      <c r="Q673" t="str">
        <f t="shared" si="10"/>
        <v>2019 Discraft presents Sun King's Throw Down The Mountain VII (Weekend 3)</v>
      </c>
      <c r="R673">
        <f>SUMIFS('Player 1 Rounds'!F:F,'Player 1 Rounds'!Q:Q,Q673,'Player 1 Rounds'!E:E,E673)</f>
        <v>0</v>
      </c>
      <c r="S673">
        <f>IF(AND(Player_2[[#This Row],[Opponent Score]]&gt;0,Player_2[[#This Row],[Opponent Score]]&gt;Player_2[[#This Row],[Score]],K:K=TRUE())=TRUE(),1,0)</f>
        <v>0</v>
      </c>
    </row>
    <row r="674" spans="1:19" x14ac:dyDescent="0.25">
      <c r="A674" t="s">
        <v>546</v>
      </c>
      <c r="B674" t="s">
        <v>58</v>
      </c>
      <c r="C674" t="s">
        <v>547</v>
      </c>
      <c r="D674" t="s">
        <v>17</v>
      </c>
      <c r="E674">
        <v>2</v>
      </c>
      <c r="F674">
        <v>54</v>
      </c>
      <c r="G674">
        <v>1067</v>
      </c>
      <c r="H674" t="s">
        <v>11</v>
      </c>
      <c r="I674" t="s">
        <v>11</v>
      </c>
      <c r="J674" t="b">
        <f>IF(COUNTIFS('Player 1 Rounds'!A:A,Player_2[[#This Row],[Tournament]],'Player 1 Rounds'!C:C,Player_2[[#This Row],[Date]])&gt;0,TRUE(),FALSE())</f>
        <v>0</v>
      </c>
      <c r="K674" t="b">
        <f>IF(COUNTIFS('Player 1 Rounds'!A:A,Player_2[[#This Row],[Tournament]],'Player 1 Rounds'!C:C,Player_2[[#This Row],[Date]],'Player 1 Rounds'!D:D,Player_2[[#This Row],[Division]])&gt;0,TRUE(),FALSE())</f>
        <v>0</v>
      </c>
      <c r="L674" t="str">
        <f>RIGHT(Player_2[[#This Row],[Date]],4)</f>
        <v>2021</v>
      </c>
      <c r="M674" t="str">
        <f>LEFT(Player_2[[#This Row],[Date]],FIND("-",Player_2[[#This Row],[Date]],1)-1)</f>
        <v>9</v>
      </c>
      <c r="N674" t="str">
        <f>MID(Player_2[[#This Row],[Date]],FIND("-",Player_2[[#This Row],[Date]],1)+1,3)</f>
        <v>Jul</v>
      </c>
      <c r="O674" s="5">
        <f>DATEVALUE(Player_2[[#This Row],[Month]]&amp;" "&amp;Player_2[[#This Row],[Day]]&amp;", "&amp;Player_2[[#This Row],[Year]])</f>
        <v>44386</v>
      </c>
      <c r="P674">
        <f>COUNTIFS(A:A,Player_2[[#This Row],[Tournament]],E:E,Player_2[[#This Row],[Round]])</f>
        <v>1</v>
      </c>
      <c r="Q674" t="str">
        <f t="shared" si="10"/>
        <v>2021 DGPT - Des Moines Challenge presented by Discraft</v>
      </c>
      <c r="R674">
        <f>SUMIFS('Player 1 Rounds'!F:F,'Player 1 Rounds'!Q:Q,Q674,'Player 1 Rounds'!E:E,E674)</f>
        <v>0</v>
      </c>
      <c r="S674">
        <f>IF(AND(Player_2[[#This Row],[Opponent Score]]&gt;0,Player_2[[#This Row],[Opponent Score]]&gt;Player_2[[#This Row],[Score]],K:K=TRUE())=TRUE(),1,0)</f>
        <v>0</v>
      </c>
    </row>
    <row r="675" spans="1:19" x14ac:dyDescent="0.25">
      <c r="A675" t="s">
        <v>236</v>
      </c>
      <c r="B675" t="s">
        <v>9</v>
      </c>
      <c r="C675" t="s">
        <v>260</v>
      </c>
      <c r="D675" t="s">
        <v>17</v>
      </c>
      <c r="E675">
        <v>2</v>
      </c>
      <c r="F675">
        <v>44</v>
      </c>
      <c r="G675">
        <v>1083</v>
      </c>
      <c r="H675" t="s">
        <v>11</v>
      </c>
      <c r="I675" t="s">
        <v>11</v>
      </c>
      <c r="J675" t="b">
        <f>IF(COUNTIFS('Player 1 Rounds'!A:A,Player_2[[#This Row],[Tournament]],'Player 1 Rounds'!C:C,Player_2[[#This Row],[Date]])&gt;0,TRUE(),FALSE())</f>
        <v>1</v>
      </c>
      <c r="K675" t="b">
        <f>IF(COUNTIFS('Player 1 Rounds'!A:A,Player_2[[#This Row],[Tournament]],'Player 1 Rounds'!C:C,Player_2[[#This Row],[Date]],'Player 1 Rounds'!D:D,Player_2[[#This Row],[Division]])&gt;0,TRUE(),FALSE())</f>
        <v>1</v>
      </c>
      <c r="L675" t="str">
        <f>RIGHT(Player_2[[#This Row],[Date]],4)</f>
        <v>2017</v>
      </c>
      <c r="M675" t="str">
        <f>LEFT(Player_2[[#This Row],[Date]],FIND("-",Player_2[[#This Row],[Date]],1)-1)</f>
        <v>1</v>
      </c>
      <c r="N675" t="str">
        <f>MID(Player_2[[#This Row],[Date]],FIND("-",Player_2[[#This Row],[Date]],1)+1,3)</f>
        <v>Mar</v>
      </c>
      <c r="O675" s="5">
        <f>DATEVALUE(Player_2[[#This Row],[Month]]&amp;" "&amp;Player_2[[#This Row],[Day]]&amp;", "&amp;Player_2[[#This Row],[Year]])</f>
        <v>42795</v>
      </c>
      <c r="P675">
        <f>COUNTIFS(A:A,Player_2[[#This Row],[Tournament]],E:E,Player_2[[#This Row],[Round]])</f>
        <v>3</v>
      </c>
      <c r="Q675" t="str">
        <f t="shared" si="10"/>
        <v>2017 DGPT - Memorial Championship presented by Discraft</v>
      </c>
      <c r="R675">
        <f>SUMIFS('Player 1 Rounds'!F:F,'Player 1 Rounds'!Q:Q,Q675,'Player 1 Rounds'!E:E,E675)</f>
        <v>47</v>
      </c>
      <c r="S675">
        <f>IF(AND(Player_2[[#This Row],[Opponent Score]]&gt;0,Player_2[[#This Row],[Opponent Score]]&gt;Player_2[[#This Row],[Score]],K:K=TRUE())=TRUE(),1,0)</f>
        <v>1</v>
      </c>
    </row>
    <row r="676" spans="1:19" x14ac:dyDescent="0.25">
      <c r="A676" t="s">
        <v>697</v>
      </c>
      <c r="B676" t="s">
        <v>13</v>
      </c>
      <c r="C676" t="s">
        <v>698</v>
      </c>
      <c r="D676" t="s">
        <v>17</v>
      </c>
      <c r="E676">
        <v>2</v>
      </c>
      <c r="F676">
        <v>58</v>
      </c>
      <c r="G676">
        <v>1054</v>
      </c>
      <c r="H676" t="s">
        <v>10</v>
      </c>
      <c r="I676" t="s">
        <v>10</v>
      </c>
      <c r="J676" t="b">
        <f>IF(COUNTIFS('Player 1 Rounds'!A:A,Player_2[[#This Row],[Tournament]],'Player 1 Rounds'!C:C,Player_2[[#This Row],[Date]])&gt;0,TRUE(),FALSE())</f>
        <v>1</v>
      </c>
      <c r="K676" t="b">
        <f>IF(COUNTIFS('Player 1 Rounds'!A:A,Player_2[[#This Row],[Tournament]],'Player 1 Rounds'!C:C,Player_2[[#This Row],[Date]],'Player 1 Rounds'!D:D,Player_2[[#This Row],[Division]])&gt;0,TRUE(),FALSE())</f>
        <v>1</v>
      </c>
      <c r="L676" t="str">
        <f>RIGHT(Player_2[[#This Row],[Date]],4)</f>
        <v>2022</v>
      </c>
      <c r="M676" t="str">
        <f>LEFT(Player_2[[#This Row],[Date]],FIND("-",Player_2[[#This Row],[Date]],1)-1)</f>
        <v>14</v>
      </c>
      <c r="N676" t="str">
        <f>MID(Player_2[[#This Row],[Date]],FIND("-",Player_2[[#This Row],[Date]],1)+1,3)</f>
        <v>Apr</v>
      </c>
      <c r="O676" s="5">
        <f>DATEVALUE(Player_2[[#This Row],[Month]]&amp;" "&amp;Player_2[[#This Row],[Day]]&amp;", "&amp;Player_2[[#This Row],[Year]])</f>
        <v>44665</v>
      </c>
      <c r="P676">
        <f>COUNTIFS(A:A,Player_2[[#This Row],[Tournament]],E:E,Player_2[[#This Row],[Round]])</f>
        <v>1</v>
      </c>
      <c r="Q676" t="str">
        <f t="shared" si="10"/>
        <v>2022 PDGA Champions Cup Presented by Bushnell</v>
      </c>
      <c r="R676">
        <f>SUMIFS('Player 1 Rounds'!F:F,'Player 1 Rounds'!Q:Q,Q676,'Player 1 Rounds'!E:E,E676)</f>
        <v>57</v>
      </c>
      <c r="S676">
        <f>IF(AND(Player_2[[#This Row],[Opponent Score]]&gt;0,Player_2[[#This Row],[Opponent Score]]&gt;Player_2[[#This Row],[Score]],K:K=TRUE())=TRUE(),1,0)</f>
        <v>0</v>
      </c>
    </row>
    <row r="677" spans="1:19" x14ac:dyDescent="0.25">
      <c r="A677" t="s">
        <v>172</v>
      </c>
      <c r="B677" t="s">
        <v>58</v>
      </c>
      <c r="C677" t="s">
        <v>173</v>
      </c>
      <c r="D677" t="s">
        <v>17</v>
      </c>
      <c r="E677">
        <v>2</v>
      </c>
      <c r="F677">
        <v>59</v>
      </c>
      <c r="G677">
        <v>1000</v>
      </c>
      <c r="H677" t="s">
        <v>11</v>
      </c>
      <c r="I677" t="s">
        <v>11</v>
      </c>
      <c r="J677" t="b">
        <f>IF(COUNTIFS('Player 1 Rounds'!A:A,Player_2[[#This Row],[Tournament]],'Player 1 Rounds'!C:C,Player_2[[#This Row],[Date]])&gt;0,TRUE(),FALSE())</f>
        <v>1</v>
      </c>
      <c r="K677" t="b">
        <f>IF(COUNTIFS('Player 1 Rounds'!A:A,Player_2[[#This Row],[Tournament]],'Player 1 Rounds'!C:C,Player_2[[#This Row],[Date]],'Player 1 Rounds'!D:D,Player_2[[#This Row],[Division]])&gt;0,TRUE(),FALSE())</f>
        <v>1</v>
      </c>
      <c r="L677" t="str">
        <f>RIGHT(Player_2[[#This Row],[Date]],4)</f>
        <v>2016</v>
      </c>
      <c r="M677" t="str">
        <f>LEFT(Player_2[[#This Row],[Date]],FIND("-",Player_2[[#This Row],[Date]],1)-1)</f>
        <v>10</v>
      </c>
      <c r="N677" t="str">
        <f>MID(Player_2[[#This Row],[Date]],FIND("-",Player_2[[#This Row],[Date]],1)+1,3)</f>
        <v>Jun</v>
      </c>
      <c r="O677" s="5">
        <f>DATEVALUE(Player_2[[#This Row],[Month]]&amp;" "&amp;Player_2[[#This Row],[Day]]&amp;", "&amp;Player_2[[#This Row],[Year]])</f>
        <v>42531</v>
      </c>
      <c r="P677">
        <f>COUNTIFS(A:A,Player_2[[#This Row],[Tournament]],E:E,Player_2[[#This Row],[Round]])</f>
        <v>1</v>
      </c>
      <c r="Q677" t="str">
        <f t="shared" si="10"/>
        <v>2016 Beaver State Fling Presented by KEEN</v>
      </c>
      <c r="R677">
        <f>SUMIFS('Player 1 Rounds'!F:F,'Player 1 Rounds'!Q:Q,Q677,'Player 1 Rounds'!E:E,E677)</f>
        <v>50</v>
      </c>
      <c r="S677">
        <f>IF(AND(Player_2[[#This Row],[Opponent Score]]&gt;0,Player_2[[#This Row],[Opponent Score]]&gt;Player_2[[#This Row],[Score]],K:K=TRUE())=TRUE(),1,0)</f>
        <v>0</v>
      </c>
    </row>
    <row r="678" spans="1:19" x14ac:dyDescent="0.25">
      <c r="A678" t="s">
        <v>456</v>
      </c>
      <c r="B678" t="s">
        <v>14</v>
      </c>
      <c r="C678" t="s">
        <v>457</v>
      </c>
      <c r="D678" t="s">
        <v>17</v>
      </c>
      <c r="E678">
        <v>2</v>
      </c>
      <c r="F678">
        <v>46</v>
      </c>
      <c r="G678">
        <v>1056</v>
      </c>
      <c r="H678" t="s">
        <v>11</v>
      </c>
      <c r="I678" t="s">
        <v>11</v>
      </c>
      <c r="J678" t="b">
        <f>IF(COUNTIFS('Player 1 Rounds'!A:A,Player_2[[#This Row],[Tournament]],'Player 1 Rounds'!C:C,Player_2[[#This Row],[Date]])&gt;0,TRUE(),FALSE())</f>
        <v>0</v>
      </c>
      <c r="K678" t="b">
        <f>IF(COUNTIFS('Player 1 Rounds'!A:A,Player_2[[#This Row],[Tournament]],'Player 1 Rounds'!C:C,Player_2[[#This Row],[Date]],'Player 1 Rounds'!D:D,Player_2[[#This Row],[Division]])&gt;0,TRUE(),FALSE())</f>
        <v>0</v>
      </c>
      <c r="L678" t="str">
        <f>RIGHT(Player_2[[#This Row],[Date]],4)</f>
        <v>2014</v>
      </c>
      <c r="M678" t="str">
        <f>LEFT(Player_2[[#This Row],[Date]],FIND("-",Player_2[[#This Row],[Date]],1)-1)</f>
        <v>20</v>
      </c>
      <c r="N678" t="str">
        <f>MID(Player_2[[#This Row],[Date]],FIND("-",Player_2[[#This Row],[Date]],1)+1,3)</f>
        <v>Dec</v>
      </c>
      <c r="O678" s="5">
        <f>DATEVALUE(Player_2[[#This Row],[Month]]&amp;" "&amp;Player_2[[#This Row],[Day]]&amp;", "&amp;Player_2[[#This Row],[Year]])</f>
        <v>41993</v>
      </c>
      <c r="P678">
        <f>COUNTIFS(A:A,Player_2[[#This Row],[Tournament]],E:E,Player_2[[#This Row],[Round]])</f>
        <v>1</v>
      </c>
      <c r="Q678" t="str">
        <f t="shared" si="10"/>
        <v>2014 Battle at the Bon presented by Da Boys</v>
      </c>
      <c r="R678">
        <f>SUMIFS('Player 1 Rounds'!F:F,'Player 1 Rounds'!Q:Q,Q678,'Player 1 Rounds'!E:E,E678)</f>
        <v>0</v>
      </c>
      <c r="S678">
        <f>IF(AND(Player_2[[#This Row],[Opponent Score]]&gt;0,Player_2[[#This Row],[Opponent Score]]&gt;Player_2[[#This Row],[Score]],K:K=TRUE())=TRUE(),1,0)</f>
        <v>0</v>
      </c>
    </row>
    <row r="679" spans="1:19" x14ac:dyDescent="0.25">
      <c r="A679" t="s">
        <v>714</v>
      </c>
      <c r="B679" t="s">
        <v>9</v>
      </c>
      <c r="C679" t="s">
        <v>715</v>
      </c>
      <c r="D679" t="s">
        <v>17</v>
      </c>
      <c r="E679">
        <v>2</v>
      </c>
      <c r="F679">
        <v>57</v>
      </c>
      <c r="G679">
        <v>1016</v>
      </c>
      <c r="H679" t="s">
        <v>11</v>
      </c>
      <c r="I679" t="s">
        <v>11</v>
      </c>
      <c r="J679" t="b">
        <f>IF(COUNTIFS('Player 1 Rounds'!A:A,Player_2[[#This Row],[Tournament]],'Player 1 Rounds'!C:C,Player_2[[#This Row],[Date]])&gt;0,TRUE(),FALSE())</f>
        <v>1</v>
      </c>
      <c r="K679" t="b">
        <f>IF(COUNTIFS('Player 1 Rounds'!A:A,Player_2[[#This Row],[Tournament]],'Player 1 Rounds'!C:C,Player_2[[#This Row],[Date]],'Player 1 Rounds'!D:D,Player_2[[#This Row],[Division]])&gt;0,TRUE(),FALSE())</f>
        <v>1</v>
      </c>
      <c r="L679" t="str">
        <f>RIGHT(Player_2[[#This Row],[Date]],4)</f>
        <v>2020</v>
      </c>
      <c r="M679" t="str">
        <f>LEFT(Player_2[[#This Row],[Date]],FIND("-",Player_2[[#This Row],[Date]],1)-1)</f>
        <v>24</v>
      </c>
      <c r="N679" t="str">
        <f>MID(Player_2[[#This Row],[Date]],FIND("-",Player_2[[#This Row],[Date]],1)+1,3)</f>
        <v>Jul</v>
      </c>
      <c r="O679" s="5">
        <f>DATEVALUE(Player_2[[#This Row],[Month]]&amp;" "&amp;Player_2[[#This Row],[Day]]&amp;", "&amp;Player_2[[#This Row],[Year]])</f>
        <v>44036</v>
      </c>
      <c r="P679">
        <f>COUNTIFS(A:A,Player_2[[#This Row],[Tournament]],E:E,Player_2[[#This Row],[Round]])</f>
        <v>1</v>
      </c>
      <c r="Q679" t="str">
        <f t="shared" si="10"/>
        <v>2020 DGPT - Discraft's Great Lakes Open (DGLO)</v>
      </c>
      <c r="R679">
        <f>SUMIFS('Player 1 Rounds'!F:F,'Player 1 Rounds'!Q:Q,Q679,'Player 1 Rounds'!E:E,E679)</f>
        <v>53</v>
      </c>
      <c r="S679">
        <f>IF(AND(Player_2[[#This Row],[Opponent Score]]&gt;0,Player_2[[#This Row],[Opponent Score]]&gt;Player_2[[#This Row],[Score]],K:K=TRUE())=TRUE(),1,0)</f>
        <v>0</v>
      </c>
    </row>
    <row r="680" spans="1:19" x14ac:dyDescent="0.25">
      <c r="A680" t="s">
        <v>347</v>
      </c>
      <c r="B680" t="s">
        <v>58</v>
      </c>
      <c r="C680" t="s">
        <v>564</v>
      </c>
      <c r="D680" t="s">
        <v>17</v>
      </c>
      <c r="E680">
        <v>2</v>
      </c>
      <c r="F680">
        <v>52</v>
      </c>
      <c r="G680">
        <v>1072</v>
      </c>
      <c r="H680" t="s">
        <v>11</v>
      </c>
      <c r="I680" t="s">
        <v>11</v>
      </c>
      <c r="J680" t="b">
        <f>IF(COUNTIFS('Player 1 Rounds'!A:A,Player_2[[#This Row],[Tournament]],'Player 1 Rounds'!C:C,Player_2[[#This Row],[Date]])&gt;0,TRUE(),FALSE())</f>
        <v>1</v>
      </c>
      <c r="K680" t="b">
        <f>IF(COUNTIFS('Player 1 Rounds'!A:A,Player_2[[#This Row],[Tournament]],'Player 1 Rounds'!C:C,Player_2[[#This Row],[Date]],'Player 1 Rounds'!D:D,Player_2[[#This Row],[Division]])&gt;0,TRUE(),FALSE())</f>
        <v>1</v>
      </c>
      <c r="L680" t="str">
        <f>RIGHT(Player_2[[#This Row],[Date]],4)</f>
        <v>2021</v>
      </c>
      <c r="M680" t="str">
        <f>LEFT(Player_2[[#This Row],[Date]],FIND("-",Player_2[[#This Row],[Date]],1)-1)</f>
        <v>3</v>
      </c>
      <c r="N680" t="str">
        <f>MID(Player_2[[#This Row],[Date]],FIND("-",Player_2[[#This Row],[Date]],1)+1,3)</f>
        <v>Sep</v>
      </c>
      <c r="O680" s="5">
        <f>DATEVALUE(Player_2[[#This Row],[Month]]&amp;" "&amp;Player_2[[#This Row],[Day]]&amp;", "&amp;Player_2[[#This Row],[Year]])</f>
        <v>44442</v>
      </c>
      <c r="P680">
        <f>COUNTIFS(A:A,Player_2[[#This Row],[Tournament]],E:E,Player_2[[#This Row],[Round]])</f>
        <v>5</v>
      </c>
      <c r="Q680" t="str">
        <f t="shared" si="10"/>
        <v>2021 DGPT - MVP Open at Maple Hill</v>
      </c>
      <c r="R680">
        <f>SUMIFS('Player 1 Rounds'!F:F,'Player 1 Rounds'!Q:Q,Q680,'Player 1 Rounds'!E:E,E680)</f>
        <v>54</v>
      </c>
      <c r="S680">
        <f>IF(AND(Player_2[[#This Row],[Opponent Score]]&gt;0,Player_2[[#This Row],[Opponent Score]]&gt;Player_2[[#This Row],[Score]],K:K=TRUE())=TRUE(),1,0)</f>
        <v>1</v>
      </c>
    </row>
    <row r="681" spans="1:19" x14ac:dyDescent="0.25">
      <c r="A681" t="s">
        <v>718</v>
      </c>
      <c r="B681" t="s">
        <v>14</v>
      </c>
      <c r="C681" t="s">
        <v>719</v>
      </c>
      <c r="D681" t="s">
        <v>17</v>
      </c>
      <c r="E681">
        <v>2</v>
      </c>
      <c r="F681">
        <v>54</v>
      </c>
      <c r="G681">
        <v>1059</v>
      </c>
      <c r="H681" t="s">
        <v>11</v>
      </c>
      <c r="I681" t="s">
        <v>11</v>
      </c>
      <c r="J681" t="b">
        <f>IF(COUNTIFS('Player 1 Rounds'!A:A,Player_2[[#This Row],[Tournament]],'Player 1 Rounds'!C:C,Player_2[[#This Row],[Date]])&gt;0,TRUE(),FALSE())</f>
        <v>0</v>
      </c>
      <c r="K681" t="b">
        <f>IF(COUNTIFS('Player 1 Rounds'!A:A,Player_2[[#This Row],[Tournament]],'Player 1 Rounds'!C:C,Player_2[[#This Row],[Date]],'Player 1 Rounds'!D:D,Player_2[[#This Row],[Division]])&gt;0,TRUE(),FALSE())</f>
        <v>0</v>
      </c>
      <c r="L681" t="str">
        <f>RIGHT(Player_2[[#This Row],[Date]],4)</f>
        <v>2020</v>
      </c>
      <c r="M681" t="str">
        <f>LEFT(Player_2[[#This Row],[Date]],FIND("-",Player_2[[#This Row],[Date]],1)-1)</f>
        <v>18</v>
      </c>
      <c r="N681" t="str">
        <f>MID(Player_2[[#This Row],[Date]],FIND("-",Player_2[[#This Row],[Date]],1)+1,3)</f>
        <v>Jul</v>
      </c>
      <c r="O681" s="5">
        <f>DATEVALUE(Player_2[[#This Row],[Month]]&amp;" "&amp;Player_2[[#This Row],[Day]]&amp;", "&amp;Player_2[[#This Row],[Year]])</f>
        <v>44030</v>
      </c>
      <c r="P681">
        <f>COUNTIFS(A:A,Player_2[[#This Row],[Tournament]],E:E,Player_2[[#This Row],[Round]])</f>
        <v>1</v>
      </c>
      <c r="Q681" t="str">
        <f t="shared" si="10"/>
        <v>2020 Bluechip Technologies Presents: The Battle for Bedford Hosted by Bedford County Parks and Rec</v>
      </c>
      <c r="R681">
        <f>SUMIFS('Player 1 Rounds'!F:F,'Player 1 Rounds'!Q:Q,Q681,'Player 1 Rounds'!E:E,E681)</f>
        <v>0</v>
      </c>
      <c r="S681">
        <f>IF(AND(Player_2[[#This Row],[Opponent Score]]&gt;0,Player_2[[#This Row],[Opponent Score]]&gt;Player_2[[#This Row],[Score]],K:K=TRUE())=TRUE(),1,0)</f>
        <v>0</v>
      </c>
    </row>
    <row r="682" spans="1:19" x14ac:dyDescent="0.25">
      <c r="A682" t="s">
        <v>431</v>
      </c>
      <c r="B682" t="s">
        <v>13</v>
      </c>
      <c r="C682" t="s">
        <v>432</v>
      </c>
      <c r="D682" t="s">
        <v>17</v>
      </c>
      <c r="E682">
        <v>2</v>
      </c>
      <c r="F682">
        <v>53</v>
      </c>
      <c r="G682">
        <v>1075</v>
      </c>
      <c r="H682" t="s">
        <v>11</v>
      </c>
      <c r="I682" t="s">
        <v>11</v>
      </c>
      <c r="J682" t="b">
        <f>IF(COUNTIFS('Player 1 Rounds'!A:A,Player_2[[#This Row],[Tournament]],'Player 1 Rounds'!C:C,Player_2[[#This Row],[Date]])&gt;0,TRUE(),FALSE())</f>
        <v>1</v>
      </c>
      <c r="K682" t="b">
        <f>IF(COUNTIFS('Player 1 Rounds'!A:A,Player_2[[#This Row],[Tournament]],'Player 1 Rounds'!C:C,Player_2[[#This Row],[Date]],'Player 1 Rounds'!D:D,Player_2[[#This Row],[Division]])&gt;0,TRUE(),FALSE())</f>
        <v>1</v>
      </c>
      <c r="L682" t="str">
        <f>RIGHT(Player_2[[#This Row],[Date]],4)</f>
        <v>2015</v>
      </c>
      <c r="M682" t="str">
        <f>LEFT(Player_2[[#This Row],[Date]],FIND("-",Player_2[[#This Row],[Date]],1)-1)</f>
        <v>29</v>
      </c>
      <c r="N682" t="str">
        <f>MID(Player_2[[#This Row],[Date]],FIND("-",Player_2[[#This Row],[Date]],1)+1,3)</f>
        <v>Jan</v>
      </c>
      <c r="O682" s="5">
        <f>DATEVALUE(Player_2[[#This Row],[Month]]&amp;" "&amp;Player_2[[#This Row],[Day]]&amp;", "&amp;Player_2[[#This Row],[Year]])</f>
        <v>42033</v>
      </c>
      <c r="P682">
        <f>COUNTIFS(A:A,Player_2[[#This Row],[Tournament]],E:E,Player_2[[#This Row],[Round]])</f>
        <v>1</v>
      </c>
      <c r="Q682" t="str">
        <f t="shared" si="10"/>
        <v>2015 Aussie Open</v>
      </c>
      <c r="R682">
        <f>SUMIFS('Player 1 Rounds'!F:F,'Player 1 Rounds'!Q:Q,Q682,'Player 1 Rounds'!E:E,E682)</f>
        <v>56</v>
      </c>
      <c r="S682">
        <f>IF(AND(Player_2[[#This Row],[Opponent Score]]&gt;0,Player_2[[#This Row],[Opponent Score]]&gt;Player_2[[#This Row],[Score]],K:K=TRUE())=TRUE(),1,0)</f>
        <v>1</v>
      </c>
    </row>
    <row r="683" spans="1:19" x14ac:dyDescent="0.25">
      <c r="A683" t="s">
        <v>450</v>
      </c>
      <c r="B683" t="s">
        <v>164</v>
      </c>
      <c r="C683" t="s">
        <v>451</v>
      </c>
      <c r="D683" t="s">
        <v>17</v>
      </c>
      <c r="E683">
        <v>2</v>
      </c>
      <c r="F683">
        <v>50</v>
      </c>
      <c r="G683">
        <v>1034</v>
      </c>
      <c r="H683" t="s">
        <v>11</v>
      </c>
      <c r="I683" t="s">
        <v>11</v>
      </c>
      <c r="J683" t="b">
        <f>IF(COUNTIFS('Player 1 Rounds'!A:A,Player_2[[#This Row],[Tournament]],'Player 1 Rounds'!C:C,Player_2[[#This Row],[Date]])&gt;0,TRUE(),FALSE())</f>
        <v>1</v>
      </c>
      <c r="K683" t="b">
        <f>IF(COUNTIFS('Player 1 Rounds'!A:A,Player_2[[#This Row],[Tournament]],'Player 1 Rounds'!C:C,Player_2[[#This Row],[Date]],'Player 1 Rounds'!D:D,Player_2[[#This Row],[Division]])&gt;0,TRUE(),FALSE())</f>
        <v>1</v>
      </c>
      <c r="L683" t="str">
        <f>RIGHT(Player_2[[#This Row],[Date]],4)</f>
        <v>2014</v>
      </c>
      <c r="M683" t="str">
        <f>LEFT(Player_2[[#This Row],[Date]],FIND("-",Player_2[[#This Row],[Date]],1)-1)</f>
        <v>6</v>
      </c>
      <c r="N683" t="str">
        <f>MID(Player_2[[#This Row],[Date]],FIND("-",Player_2[[#This Row],[Date]],1)+1,3)</f>
        <v>Dec</v>
      </c>
      <c r="O683" s="5">
        <f>DATEVALUE(Player_2[[#This Row],[Month]]&amp;" "&amp;Player_2[[#This Row],[Day]]&amp;", "&amp;Player_2[[#This Row],[Year]])</f>
        <v>41979</v>
      </c>
      <c r="P683">
        <f>COUNTIFS(A:A,Player_2[[#This Row],[Tournament]],E:E,Player_2[[#This Row],[Round]])</f>
        <v>1</v>
      </c>
      <c r="Q683" t="str">
        <f t="shared" si="10"/>
        <v>2014 The Twisted Flyer Cactus Classic presented by Innova</v>
      </c>
      <c r="R683">
        <f>SUMIFS('Player 1 Rounds'!F:F,'Player 1 Rounds'!Q:Q,Q683,'Player 1 Rounds'!E:E,E683)</f>
        <v>52</v>
      </c>
      <c r="S683">
        <f>IF(AND(Player_2[[#This Row],[Opponent Score]]&gt;0,Player_2[[#This Row],[Opponent Score]]&gt;Player_2[[#This Row],[Score]],K:K=TRUE())=TRUE(),1,0)</f>
        <v>1</v>
      </c>
    </row>
    <row r="684" spans="1:19" x14ac:dyDescent="0.25">
      <c r="A684" t="s">
        <v>225</v>
      </c>
      <c r="B684" t="s">
        <v>9</v>
      </c>
      <c r="C684" t="s">
        <v>226</v>
      </c>
      <c r="D684" t="s">
        <v>17</v>
      </c>
      <c r="E684">
        <v>2</v>
      </c>
      <c r="F684">
        <v>62</v>
      </c>
      <c r="G684">
        <v>1004</v>
      </c>
      <c r="H684" t="s">
        <v>11</v>
      </c>
      <c r="I684" t="s">
        <v>11</v>
      </c>
      <c r="J684" t="b">
        <f>IF(COUNTIFS('Player 1 Rounds'!A:A,Player_2[[#This Row],[Tournament]],'Player 1 Rounds'!C:C,Player_2[[#This Row],[Date]])&gt;0,TRUE(),FALSE())</f>
        <v>1</v>
      </c>
      <c r="K684" t="b">
        <f>IF(COUNTIFS('Player 1 Rounds'!A:A,Player_2[[#This Row],[Tournament]],'Player 1 Rounds'!C:C,Player_2[[#This Row],[Date]],'Player 1 Rounds'!D:D,Player_2[[#This Row],[Division]])&gt;0,TRUE(),FALSE())</f>
        <v>1</v>
      </c>
      <c r="L684" t="str">
        <f>RIGHT(Player_2[[#This Row],[Date]],4)</f>
        <v>2018</v>
      </c>
      <c r="M684" t="str">
        <f>LEFT(Player_2[[#This Row],[Date]],FIND("-",Player_2[[#This Row],[Date]],1)-1)</f>
        <v>6</v>
      </c>
      <c r="N684" t="str">
        <f>MID(Player_2[[#This Row],[Date]],FIND("-",Player_2[[#This Row],[Date]],1)+1,3)</f>
        <v>Apr</v>
      </c>
      <c r="O684" s="5">
        <f>DATEVALUE(Player_2[[#This Row],[Month]]&amp;" "&amp;Player_2[[#This Row],[Day]]&amp;", "&amp;Player_2[[#This Row],[Year]])</f>
        <v>43196</v>
      </c>
      <c r="P684">
        <f>COUNTIFS(A:A,Player_2[[#This Row],[Tournament]],E:E,Player_2[[#This Row],[Round]])</f>
        <v>2</v>
      </c>
      <c r="Q684" t="str">
        <f t="shared" si="10"/>
        <v>2018 DGPT - Jonesboro Open</v>
      </c>
      <c r="R684">
        <f>SUMIFS('Player 1 Rounds'!F:F,'Player 1 Rounds'!Q:Q,Q684,'Player 1 Rounds'!E:E,E684)</f>
        <v>54</v>
      </c>
      <c r="S684">
        <f>IF(AND(Player_2[[#This Row],[Opponent Score]]&gt;0,Player_2[[#This Row],[Opponent Score]]&gt;Player_2[[#This Row],[Score]],K:K=TRUE())=TRUE(),1,0)</f>
        <v>0</v>
      </c>
    </row>
    <row r="685" spans="1:19" x14ac:dyDescent="0.25">
      <c r="A685" t="s">
        <v>615</v>
      </c>
      <c r="B685" t="s">
        <v>9</v>
      </c>
      <c r="C685" t="s">
        <v>616</v>
      </c>
      <c r="D685" t="s">
        <v>17</v>
      </c>
      <c r="E685">
        <v>2</v>
      </c>
      <c r="F685">
        <v>46</v>
      </c>
      <c r="G685">
        <v>1051</v>
      </c>
      <c r="H685" t="s">
        <v>11</v>
      </c>
      <c r="I685" t="s">
        <v>11</v>
      </c>
      <c r="J685" t="b">
        <f>IF(COUNTIFS('Player 1 Rounds'!A:A,Player_2[[#This Row],[Tournament]],'Player 1 Rounds'!C:C,Player_2[[#This Row],[Date]])&gt;0,TRUE(),FALSE())</f>
        <v>0</v>
      </c>
      <c r="K685" t="b">
        <f>IF(COUNTIFS('Player 1 Rounds'!A:A,Player_2[[#This Row],[Tournament]],'Player 1 Rounds'!C:C,Player_2[[#This Row],[Date]],'Player 1 Rounds'!D:D,Player_2[[#This Row],[Division]])&gt;0,TRUE(),FALSE())</f>
        <v>0</v>
      </c>
      <c r="L685" t="str">
        <f>RIGHT(Player_2[[#This Row],[Date]],4)</f>
        <v>2021</v>
      </c>
      <c r="M685" t="str">
        <f>LEFT(Player_2[[#This Row],[Date]],FIND("-",Player_2[[#This Row],[Date]],1)-1)</f>
        <v>4</v>
      </c>
      <c r="N685" t="str">
        <f>MID(Player_2[[#This Row],[Date]],FIND("-",Player_2[[#This Row],[Date]],1)+1,3)</f>
        <v>Mar</v>
      </c>
      <c r="O685" s="5">
        <f>DATEVALUE(Player_2[[#This Row],[Month]]&amp;" "&amp;Player_2[[#This Row],[Day]]&amp;", "&amp;Player_2[[#This Row],[Year]])</f>
        <v>44259</v>
      </c>
      <c r="P685">
        <f>COUNTIFS(A:A,Player_2[[#This Row],[Tournament]],E:E,Player_2[[#This Row],[Round]])</f>
        <v>2</v>
      </c>
      <c r="Q685" t="str">
        <f t="shared" si="10"/>
        <v>2021 Memorial Championship presented by Discraft</v>
      </c>
      <c r="R685">
        <f>SUMIFS('Player 1 Rounds'!F:F,'Player 1 Rounds'!Q:Q,Q685,'Player 1 Rounds'!E:E,E685)</f>
        <v>0</v>
      </c>
      <c r="S685">
        <f>IF(AND(Player_2[[#This Row],[Opponent Score]]&gt;0,Player_2[[#This Row],[Opponent Score]]&gt;Player_2[[#This Row],[Score]],K:K=TRUE())=TRUE(),1,0)</f>
        <v>0</v>
      </c>
    </row>
    <row r="686" spans="1:19" x14ac:dyDescent="0.25">
      <c r="A686" t="s">
        <v>448</v>
      </c>
      <c r="B686" t="s">
        <v>9</v>
      </c>
      <c r="C686" t="s">
        <v>449</v>
      </c>
      <c r="D686" t="s">
        <v>17</v>
      </c>
      <c r="E686">
        <v>2</v>
      </c>
      <c r="F686">
        <v>49</v>
      </c>
      <c r="G686">
        <v>1036</v>
      </c>
      <c r="H686" t="s">
        <v>11</v>
      </c>
      <c r="I686" t="s">
        <v>11</v>
      </c>
      <c r="J686" t="b">
        <f>IF(COUNTIFS('Player 1 Rounds'!A:A,Player_2[[#This Row],[Tournament]],'Player 1 Rounds'!C:C,Player_2[[#This Row],[Date]])&gt;0,TRUE(),FALSE())</f>
        <v>0</v>
      </c>
      <c r="K686" t="b">
        <f>IF(COUNTIFS('Player 1 Rounds'!A:A,Player_2[[#This Row],[Tournament]],'Player 1 Rounds'!C:C,Player_2[[#This Row],[Date]],'Player 1 Rounds'!D:D,Player_2[[#This Row],[Division]])&gt;0,TRUE(),FALSE())</f>
        <v>0</v>
      </c>
      <c r="L686" t="str">
        <f>RIGHT(Player_2[[#This Row],[Date]],4)</f>
        <v>2014</v>
      </c>
      <c r="M686" t="str">
        <f>LEFT(Player_2[[#This Row],[Date]],FIND("-",Player_2[[#This Row],[Date]],1)-1)</f>
        <v>1</v>
      </c>
      <c r="N686" t="str">
        <f>MID(Player_2[[#This Row],[Date]],FIND("-",Player_2[[#This Row],[Date]],1)+1,3)</f>
        <v>Nov</v>
      </c>
      <c r="O686" s="5">
        <f>DATEVALUE(Player_2[[#This Row],[Month]]&amp;" "&amp;Player_2[[#This Row],[Day]]&amp;", "&amp;Player_2[[#This Row],[Year]])</f>
        <v>41944</v>
      </c>
      <c r="P686">
        <f>COUNTIFS(A:A,Player_2[[#This Row],[Tournament]],E:E,Player_2[[#This Row],[Round]])</f>
        <v>1</v>
      </c>
      <c r="Q686" t="str">
        <f t="shared" si="10"/>
        <v>2014 24th Annual Veterans Park Open</v>
      </c>
      <c r="R686">
        <f>SUMIFS('Player 1 Rounds'!F:F,'Player 1 Rounds'!Q:Q,Q686,'Player 1 Rounds'!E:E,E686)</f>
        <v>0</v>
      </c>
      <c r="S686">
        <f>IF(AND(Player_2[[#This Row],[Opponent Score]]&gt;0,Player_2[[#This Row],[Opponent Score]]&gt;Player_2[[#This Row],[Score]],K:K=TRUE())=TRUE(),1,0)</f>
        <v>0</v>
      </c>
    </row>
    <row r="687" spans="1:19" x14ac:dyDescent="0.25">
      <c r="A687" t="s">
        <v>570</v>
      </c>
      <c r="B687" t="s">
        <v>9</v>
      </c>
      <c r="C687" t="s">
        <v>756</v>
      </c>
      <c r="D687" t="s">
        <v>17</v>
      </c>
      <c r="E687">
        <v>2</v>
      </c>
      <c r="F687">
        <v>59</v>
      </c>
      <c r="G687">
        <v>1048</v>
      </c>
      <c r="H687" t="s">
        <v>11</v>
      </c>
      <c r="I687" t="s">
        <v>11</v>
      </c>
      <c r="J687" t="b">
        <f>IF(COUNTIFS('Player 1 Rounds'!A:A,Player_2[[#This Row],[Tournament]],'Player 1 Rounds'!C:C,Player_2[[#This Row],[Date]])&gt;0,TRUE(),FALSE())</f>
        <v>1</v>
      </c>
      <c r="K687" t="b">
        <f>IF(COUNTIFS('Player 1 Rounds'!A:A,Player_2[[#This Row],[Tournament]],'Player 1 Rounds'!C:C,Player_2[[#This Row],[Date]],'Player 1 Rounds'!D:D,Player_2[[#This Row],[Division]])&gt;0,TRUE(),FALSE())</f>
        <v>1</v>
      </c>
      <c r="L687" t="str">
        <f>RIGHT(Player_2[[#This Row],[Date]],4)</f>
        <v>2020</v>
      </c>
      <c r="M687" t="str">
        <f>LEFT(Player_2[[#This Row],[Date]],FIND("-",Player_2[[#This Row],[Date]],1)-1)</f>
        <v>7</v>
      </c>
      <c r="N687" t="str">
        <f>MID(Player_2[[#This Row],[Date]],FIND("-",Player_2[[#This Row],[Date]],1)+1,3)</f>
        <v>Aug</v>
      </c>
      <c r="O687" s="5">
        <f>DATEVALUE(Player_2[[#This Row],[Month]]&amp;" "&amp;Player_2[[#This Row],[Day]]&amp;", "&amp;Player_2[[#This Row],[Year]])</f>
        <v>44050</v>
      </c>
      <c r="P687">
        <f>COUNTIFS(A:A,Player_2[[#This Row],[Tournament]],E:E,Player_2[[#This Row],[Round]])</f>
        <v>2</v>
      </c>
      <c r="Q687" t="str">
        <f t="shared" si="10"/>
        <v>2020 DGPT - Idlewild Open presented by Dynamic Discs &amp; The Nati</v>
      </c>
      <c r="R687">
        <f>SUMIFS('Player 1 Rounds'!F:F,'Player 1 Rounds'!Q:Q,Q687,'Player 1 Rounds'!E:E,E687)</f>
        <v>66</v>
      </c>
      <c r="S687">
        <f>IF(AND(Player_2[[#This Row],[Opponent Score]]&gt;0,Player_2[[#This Row],[Opponent Score]]&gt;Player_2[[#This Row],[Score]],K:K=TRUE())=TRUE(),1,0)</f>
        <v>1</v>
      </c>
    </row>
    <row r="688" spans="1:19" x14ac:dyDescent="0.25">
      <c r="A688" t="s">
        <v>738</v>
      </c>
      <c r="B688" t="s">
        <v>9</v>
      </c>
      <c r="C688" t="s">
        <v>739</v>
      </c>
      <c r="D688" t="s">
        <v>17</v>
      </c>
      <c r="E688">
        <v>2</v>
      </c>
      <c r="F688">
        <v>62</v>
      </c>
      <c r="G688">
        <v>1025</v>
      </c>
      <c r="H688" t="s">
        <v>11</v>
      </c>
      <c r="I688" t="s">
        <v>11</v>
      </c>
      <c r="J688" t="b">
        <f>IF(COUNTIFS('Player 1 Rounds'!A:A,Player_2[[#This Row],[Tournament]],'Player 1 Rounds'!C:C,Player_2[[#This Row],[Date]])&gt;0,TRUE(),FALSE())</f>
        <v>1</v>
      </c>
      <c r="K688" t="b">
        <f>IF(COUNTIFS('Player 1 Rounds'!A:A,Player_2[[#This Row],[Tournament]],'Player 1 Rounds'!C:C,Player_2[[#This Row],[Date]],'Player 1 Rounds'!D:D,Player_2[[#This Row],[Division]])&gt;0,TRUE(),FALSE())</f>
        <v>1</v>
      </c>
      <c r="L688" t="str">
        <f>RIGHT(Player_2[[#This Row],[Date]],4)</f>
        <v>2020</v>
      </c>
      <c r="M688" t="str">
        <f>LEFT(Player_2[[#This Row],[Date]],FIND("-",Player_2[[#This Row],[Date]],1)-1)</f>
        <v>13</v>
      </c>
      <c r="N688" t="str">
        <f>MID(Player_2[[#This Row],[Date]],FIND("-",Player_2[[#This Row],[Date]],1)+1,3)</f>
        <v>Aug</v>
      </c>
      <c r="O688" s="5">
        <f>DATEVALUE(Player_2[[#This Row],[Month]]&amp;" "&amp;Player_2[[#This Row],[Day]]&amp;", "&amp;Player_2[[#This Row],[Year]])</f>
        <v>44056</v>
      </c>
      <c r="P688">
        <f>COUNTIFS(A:A,Player_2[[#This Row],[Tournament]],E:E,Player_2[[#This Row],[Round]])</f>
        <v>1</v>
      </c>
      <c r="Q688" t="str">
        <f t="shared" si="10"/>
        <v>2020 DGPT - 10th Annual Discraft Ledgestone Insurance Open</v>
      </c>
      <c r="R688">
        <f>SUMIFS('Player 1 Rounds'!F:F,'Player 1 Rounds'!Q:Q,Q688,'Player 1 Rounds'!E:E,E688)</f>
        <v>55</v>
      </c>
      <c r="S688">
        <f>IF(AND(Player_2[[#This Row],[Opponent Score]]&gt;0,Player_2[[#This Row],[Opponent Score]]&gt;Player_2[[#This Row],[Score]],K:K=TRUE())=TRUE(),1,0)</f>
        <v>0</v>
      </c>
    </row>
    <row r="689" spans="1:19" x14ac:dyDescent="0.25">
      <c r="A689" t="s">
        <v>658</v>
      </c>
      <c r="B689" t="s">
        <v>626</v>
      </c>
      <c r="C689" t="s">
        <v>659</v>
      </c>
      <c r="D689" t="s">
        <v>17</v>
      </c>
      <c r="E689">
        <v>2</v>
      </c>
      <c r="F689">
        <v>52</v>
      </c>
      <c r="G689">
        <v>1082</v>
      </c>
      <c r="H689" t="s">
        <v>10</v>
      </c>
      <c r="I689" t="s">
        <v>10</v>
      </c>
      <c r="J689" t="b">
        <f>IF(COUNTIFS('Player 1 Rounds'!A:A,Player_2[[#This Row],[Tournament]],'Player 1 Rounds'!C:C,Player_2[[#This Row],[Date]])&gt;0,TRUE(),FALSE())</f>
        <v>1</v>
      </c>
      <c r="K689" t="b">
        <f>IF(COUNTIFS('Player 1 Rounds'!A:A,Player_2[[#This Row],[Tournament]],'Player 1 Rounds'!C:C,Player_2[[#This Row],[Date]],'Player 1 Rounds'!D:D,Player_2[[#This Row],[Division]])&gt;0,TRUE(),FALSE())</f>
        <v>1</v>
      </c>
      <c r="L689" t="str">
        <f>RIGHT(Player_2[[#This Row],[Date]],4)</f>
        <v>2022</v>
      </c>
      <c r="M689" t="str">
        <f>LEFT(Player_2[[#This Row],[Date]],FIND("-",Player_2[[#This Row],[Date]],1)-1)</f>
        <v>19</v>
      </c>
      <c r="N689" t="str">
        <f>MID(Player_2[[#This Row],[Date]],FIND("-",Player_2[[#This Row],[Date]],1)+1,3)</f>
        <v>Aug</v>
      </c>
      <c r="O689" s="5">
        <f>DATEVALUE(Player_2[[#This Row],[Month]]&amp;" "&amp;Player_2[[#This Row],[Day]]&amp;", "&amp;Player_2[[#This Row],[Year]])</f>
        <v>44792</v>
      </c>
      <c r="P689">
        <f>COUNTIFS(A:A,Player_2[[#This Row],[Tournament]],E:E,Player_2[[#This Row],[Round]])</f>
        <v>1</v>
      </c>
      <c r="Q689" t="str">
        <f t="shared" si="10"/>
        <v>2022 DGPT - The TruBank Des Moines Challenge presented by Discraft</v>
      </c>
      <c r="R689">
        <f>SUMIFS('Player 1 Rounds'!F:F,'Player 1 Rounds'!Q:Q,Q689,'Player 1 Rounds'!E:E,E689)</f>
        <v>59</v>
      </c>
      <c r="S689">
        <f>IF(AND(Player_2[[#This Row],[Opponent Score]]&gt;0,Player_2[[#This Row],[Opponent Score]]&gt;Player_2[[#This Row],[Score]],K:K=TRUE())=TRUE(),1,0)</f>
        <v>1</v>
      </c>
    </row>
    <row r="690" spans="1:19" x14ac:dyDescent="0.25">
      <c r="A690" t="s">
        <v>189</v>
      </c>
      <c r="B690" t="s">
        <v>58</v>
      </c>
      <c r="C690" t="s">
        <v>190</v>
      </c>
      <c r="D690" t="s">
        <v>17</v>
      </c>
      <c r="E690">
        <v>2</v>
      </c>
      <c r="F690">
        <v>48</v>
      </c>
      <c r="G690">
        <v>1073</v>
      </c>
      <c r="H690" t="s">
        <v>11</v>
      </c>
      <c r="I690" t="s">
        <v>11</v>
      </c>
      <c r="J690" t="b">
        <f>IF(COUNTIFS('Player 1 Rounds'!A:A,Player_2[[#This Row],[Tournament]],'Player 1 Rounds'!C:C,Player_2[[#This Row],[Date]])&gt;0,TRUE(),FALSE())</f>
        <v>1</v>
      </c>
      <c r="K690" t="b">
        <f>IF(COUNTIFS('Player 1 Rounds'!A:A,Player_2[[#This Row],[Tournament]],'Player 1 Rounds'!C:C,Player_2[[#This Row],[Date]],'Player 1 Rounds'!D:D,Player_2[[#This Row],[Division]])&gt;0,TRUE(),FALSE())</f>
        <v>1</v>
      </c>
      <c r="L690" t="str">
        <f>RIGHT(Player_2[[#This Row],[Date]],4)</f>
        <v>2015</v>
      </c>
      <c r="M690" t="str">
        <f>LEFT(Player_2[[#This Row],[Date]],FIND("-",Player_2[[#This Row],[Date]],1)-1)</f>
        <v>24</v>
      </c>
      <c r="N690" t="str">
        <f>MID(Player_2[[#This Row],[Date]],FIND("-",Player_2[[#This Row],[Date]],1)+1,3)</f>
        <v>Feb</v>
      </c>
      <c r="O690" s="5">
        <f>DATEVALUE(Player_2[[#This Row],[Month]]&amp;" "&amp;Player_2[[#This Row],[Day]]&amp;", "&amp;Player_2[[#This Row],[Year]])</f>
        <v>42059</v>
      </c>
      <c r="P690">
        <f>COUNTIFS(A:A,Player_2[[#This Row],[Tournament]],E:E,Player_2[[#This Row],[Round]])</f>
        <v>1</v>
      </c>
      <c r="Q690" t="str">
        <f t="shared" si="10"/>
        <v>2015 27th Memorial Championship presented by Discraft</v>
      </c>
      <c r="R690">
        <f>SUMIFS('Player 1 Rounds'!F:F,'Player 1 Rounds'!Q:Q,Q690,'Player 1 Rounds'!E:E,E690)</f>
        <v>54</v>
      </c>
      <c r="S690">
        <f>IF(AND(Player_2[[#This Row],[Opponent Score]]&gt;0,Player_2[[#This Row],[Opponent Score]]&gt;Player_2[[#This Row],[Score]],K:K=TRUE())=TRUE(),1,0)</f>
        <v>1</v>
      </c>
    </row>
    <row r="691" spans="1:19" x14ac:dyDescent="0.25">
      <c r="A691" t="s">
        <v>442</v>
      </c>
      <c r="B691" t="s">
        <v>9</v>
      </c>
      <c r="C691" t="s">
        <v>443</v>
      </c>
      <c r="D691" t="s">
        <v>17</v>
      </c>
      <c r="E691">
        <v>2</v>
      </c>
      <c r="F691">
        <v>55</v>
      </c>
      <c r="G691">
        <v>1048</v>
      </c>
      <c r="H691" t="s">
        <v>11</v>
      </c>
      <c r="I691" t="s">
        <v>11</v>
      </c>
      <c r="J691" t="b">
        <f>IF(COUNTIFS('Player 1 Rounds'!A:A,Player_2[[#This Row],[Tournament]],'Player 1 Rounds'!C:C,Player_2[[#This Row],[Date]])&gt;0,TRUE(),FALSE())</f>
        <v>1</v>
      </c>
      <c r="K691" t="b">
        <f>IF(COUNTIFS('Player 1 Rounds'!A:A,Player_2[[#This Row],[Tournament]],'Player 1 Rounds'!C:C,Player_2[[#This Row],[Date]],'Player 1 Rounds'!D:D,Player_2[[#This Row],[Division]])&gt;0,TRUE(),FALSE())</f>
        <v>1</v>
      </c>
      <c r="L691" t="str">
        <f>RIGHT(Player_2[[#This Row],[Date]],4)</f>
        <v>2015</v>
      </c>
      <c r="M691" t="str">
        <f>LEFT(Player_2[[#This Row],[Date]],FIND("-",Player_2[[#This Row],[Date]],1)-1)</f>
        <v>20</v>
      </c>
      <c r="N691" t="str">
        <f>MID(Player_2[[#This Row],[Date]],FIND("-",Player_2[[#This Row],[Date]],1)+1,3)</f>
        <v>Feb</v>
      </c>
      <c r="O691" s="5">
        <f>DATEVALUE(Player_2[[#This Row],[Month]]&amp;" "&amp;Player_2[[#This Row],[Day]]&amp;", "&amp;Player_2[[#This Row],[Year]])</f>
        <v>42055</v>
      </c>
      <c r="P691">
        <f>COUNTIFS(A:A,Player_2[[#This Row],[Tournament]],E:E,Player_2[[#This Row],[Round]])</f>
        <v>1</v>
      </c>
      <c r="Q691" t="str">
        <f t="shared" si="10"/>
        <v>2015 Gentlemen's Club Challenge Presented by Innova Champion Discs - Pro Weekend</v>
      </c>
      <c r="R691">
        <f>SUMIFS('Player 1 Rounds'!F:F,'Player 1 Rounds'!Q:Q,Q691,'Player 1 Rounds'!E:E,E691)</f>
        <v>61</v>
      </c>
      <c r="S691">
        <f>IF(AND(Player_2[[#This Row],[Opponent Score]]&gt;0,Player_2[[#This Row],[Opponent Score]]&gt;Player_2[[#This Row],[Score]],K:K=TRUE())=TRUE(),1,0)</f>
        <v>1</v>
      </c>
    </row>
    <row r="692" spans="1:19" x14ac:dyDescent="0.25">
      <c r="A692" t="s">
        <v>210</v>
      </c>
      <c r="B692" t="s">
        <v>14</v>
      </c>
      <c r="C692" t="s">
        <v>211</v>
      </c>
      <c r="D692" t="s">
        <v>17</v>
      </c>
      <c r="E692">
        <v>2</v>
      </c>
      <c r="F692">
        <v>54</v>
      </c>
      <c r="G692">
        <v>1060</v>
      </c>
      <c r="H692" t="s">
        <v>11</v>
      </c>
      <c r="I692" t="s">
        <v>11</v>
      </c>
      <c r="J692" t="b">
        <f>IF(COUNTIFS('Player 1 Rounds'!A:A,Player_2[[#This Row],[Tournament]],'Player 1 Rounds'!C:C,Player_2[[#This Row],[Date]])&gt;0,TRUE(),FALSE())</f>
        <v>0</v>
      </c>
      <c r="K692" t="b">
        <f>IF(COUNTIFS('Player 1 Rounds'!A:A,Player_2[[#This Row],[Tournament]],'Player 1 Rounds'!C:C,Player_2[[#This Row],[Date]],'Player 1 Rounds'!D:D,Player_2[[#This Row],[Division]])&gt;0,TRUE(),FALSE())</f>
        <v>0</v>
      </c>
      <c r="L692" t="str">
        <f>RIGHT(Player_2[[#This Row],[Date]],4)</f>
        <v>2017</v>
      </c>
      <c r="M692" t="str">
        <f>LEFT(Player_2[[#This Row],[Date]],FIND("-",Player_2[[#This Row],[Date]],1)-1)</f>
        <v>9</v>
      </c>
      <c r="N692" t="str">
        <f>MID(Player_2[[#This Row],[Date]],FIND("-",Player_2[[#This Row],[Date]],1)+1,3)</f>
        <v>Sep</v>
      </c>
      <c r="O692" s="5">
        <f>DATEVALUE(Player_2[[#This Row],[Month]]&amp;" "&amp;Player_2[[#This Row],[Day]]&amp;", "&amp;Player_2[[#This Row],[Year]])</f>
        <v>42987</v>
      </c>
      <c r="P692">
        <f>COUNTIFS(A:A,Player_2[[#This Row],[Tournament]],E:E,Player_2[[#This Row],[Round]])</f>
        <v>1</v>
      </c>
      <c r="Q692" t="str">
        <f t="shared" si="10"/>
        <v>2017 Nantucket Disc Golf Open - Pros</v>
      </c>
      <c r="R692">
        <f>SUMIFS('Player 1 Rounds'!F:F,'Player 1 Rounds'!Q:Q,Q692,'Player 1 Rounds'!E:E,E692)</f>
        <v>0</v>
      </c>
      <c r="S692">
        <f>IF(AND(Player_2[[#This Row],[Opponent Score]]&gt;0,Player_2[[#This Row],[Opponent Score]]&gt;Player_2[[#This Row],[Score]],K:K=TRUE())=TRUE(),1,0)</f>
        <v>0</v>
      </c>
    </row>
    <row r="693" spans="1:19" x14ac:dyDescent="0.25">
      <c r="A693" t="s">
        <v>377</v>
      </c>
      <c r="B693" t="s">
        <v>9</v>
      </c>
      <c r="C693" t="s">
        <v>378</v>
      </c>
      <c r="D693" t="s">
        <v>17</v>
      </c>
      <c r="E693">
        <v>2</v>
      </c>
      <c r="F693">
        <v>53</v>
      </c>
      <c r="G693">
        <v>1034</v>
      </c>
      <c r="H693" t="s">
        <v>11</v>
      </c>
      <c r="I693" t="s">
        <v>11</v>
      </c>
      <c r="J693" t="b">
        <f>IF(COUNTIFS('Player 1 Rounds'!A:A,Player_2[[#This Row],[Tournament]],'Player 1 Rounds'!C:C,Player_2[[#This Row],[Date]])&gt;0,TRUE(),FALSE())</f>
        <v>0</v>
      </c>
      <c r="K693" t="b">
        <f>IF(COUNTIFS('Player 1 Rounds'!A:A,Player_2[[#This Row],[Tournament]],'Player 1 Rounds'!C:C,Player_2[[#This Row],[Date]],'Player 1 Rounds'!D:D,Player_2[[#This Row],[Division]])&gt;0,TRUE(),FALSE())</f>
        <v>0</v>
      </c>
      <c r="L693" t="str">
        <f>RIGHT(Player_2[[#This Row],[Date]],4)</f>
        <v>2015</v>
      </c>
      <c r="M693" t="str">
        <f>LEFT(Player_2[[#This Row],[Date]],FIND("-",Player_2[[#This Row],[Date]],1)-1)</f>
        <v>28</v>
      </c>
      <c r="N693" t="str">
        <f>MID(Player_2[[#This Row],[Date]],FIND("-",Player_2[[#This Row],[Date]],1)+1,3)</f>
        <v>Mar</v>
      </c>
      <c r="O693" s="5">
        <f>DATEVALUE(Player_2[[#This Row],[Month]]&amp;" "&amp;Player_2[[#This Row],[Day]]&amp;", "&amp;Player_2[[#This Row],[Year]])</f>
        <v>42091</v>
      </c>
      <c r="P693">
        <f>COUNTIFS(A:A,Player_2[[#This Row],[Tournament]],E:E,Player_2[[#This Row],[Round]])</f>
        <v>1</v>
      </c>
      <c r="Q693" t="str">
        <f t="shared" si="10"/>
        <v>2015 Texas State Disc Golf Championship - 20th Annual</v>
      </c>
      <c r="R693">
        <f>SUMIFS('Player 1 Rounds'!F:F,'Player 1 Rounds'!Q:Q,Q693,'Player 1 Rounds'!E:E,E693)</f>
        <v>0</v>
      </c>
      <c r="S693">
        <f>IF(AND(Player_2[[#This Row],[Opponent Score]]&gt;0,Player_2[[#This Row],[Opponent Score]]&gt;Player_2[[#This Row],[Score]],K:K=TRUE())=TRUE(),1,0)</f>
        <v>0</v>
      </c>
    </row>
    <row r="694" spans="1:19" x14ac:dyDescent="0.25">
      <c r="A694" t="s">
        <v>653</v>
      </c>
      <c r="B694" t="s">
        <v>626</v>
      </c>
      <c r="C694" t="s">
        <v>654</v>
      </c>
      <c r="D694" t="s">
        <v>17</v>
      </c>
      <c r="E694">
        <v>2</v>
      </c>
      <c r="F694">
        <v>60</v>
      </c>
      <c r="G694">
        <v>1063</v>
      </c>
      <c r="H694" t="s">
        <v>10</v>
      </c>
      <c r="I694" t="s">
        <v>10</v>
      </c>
      <c r="J694" t="b">
        <f>IF(COUNTIFS('Player 1 Rounds'!A:A,Player_2[[#This Row],[Tournament]],'Player 1 Rounds'!C:C,Player_2[[#This Row],[Date]])&gt;0,TRUE(),FALSE())</f>
        <v>1</v>
      </c>
      <c r="K694" t="b">
        <f>IF(COUNTIFS('Player 1 Rounds'!A:A,Player_2[[#This Row],[Tournament]],'Player 1 Rounds'!C:C,Player_2[[#This Row],[Date]],'Player 1 Rounds'!D:D,Player_2[[#This Row],[Division]])&gt;0,TRUE(),FALSE())</f>
        <v>1</v>
      </c>
      <c r="L694" t="str">
        <f>RIGHT(Player_2[[#This Row],[Date]],4)</f>
        <v>2022</v>
      </c>
      <c r="M694" t="str">
        <f>LEFT(Player_2[[#This Row],[Date]],FIND("-",Player_2[[#This Row],[Date]],1)-1)</f>
        <v>11</v>
      </c>
      <c r="N694" t="str">
        <f>MID(Player_2[[#This Row],[Date]],FIND("-",Player_2[[#This Row],[Date]],1)+1,3)</f>
        <v>Aug</v>
      </c>
      <c r="O694" s="5">
        <f>DATEVALUE(Player_2[[#This Row],[Month]]&amp;" "&amp;Player_2[[#This Row],[Day]]&amp;", "&amp;Player_2[[#This Row],[Year]])</f>
        <v>44784</v>
      </c>
      <c r="P694">
        <f>COUNTIFS(A:A,Player_2[[#This Row],[Tournament]],E:E,Player_2[[#This Row],[Round]])</f>
        <v>1</v>
      </c>
      <c r="Q694" t="str">
        <f t="shared" si="10"/>
        <v>2022 DGPT - Discraft Ledgestone Open</v>
      </c>
      <c r="R694">
        <f>SUMIFS('Player 1 Rounds'!F:F,'Player 1 Rounds'!Q:Q,Q694,'Player 1 Rounds'!E:E,E694)</f>
        <v>61</v>
      </c>
      <c r="S694">
        <f>IF(AND(Player_2[[#This Row],[Opponent Score]]&gt;0,Player_2[[#This Row],[Opponent Score]]&gt;Player_2[[#This Row],[Score]],K:K=TRUE())=TRUE(),1,0)</f>
        <v>1</v>
      </c>
    </row>
    <row r="695" spans="1:19" x14ac:dyDescent="0.25">
      <c r="A695" t="s">
        <v>736</v>
      </c>
      <c r="B695" t="s">
        <v>9</v>
      </c>
      <c r="C695" t="s">
        <v>737</v>
      </c>
      <c r="D695" t="s">
        <v>17</v>
      </c>
      <c r="E695">
        <v>2</v>
      </c>
      <c r="F695">
        <v>44</v>
      </c>
      <c r="G695">
        <v>1067</v>
      </c>
      <c r="H695" t="s">
        <v>11</v>
      </c>
      <c r="I695" t="s">
        <v>11</v>
      </c>
      <c r="J695" t="b">
        <f>IF(COUNTIFS('Player 1 Rounds'!A:A,Player_2[[#This Row],[Tournament]],'Player 1 Rounds'!C:C,Player_2[[#This Row],[Date]])&gt;0,TRUE(),FALSE())</f>
        <v>1</v>
      </c>
      <c r="K695" t="b">
        <f>IF(COUNTIFS('Player 1 Rounds'!A:A,Player_2[[#This Row],[Tournament]],'Player 1 Rounds'!C:C,Player_2[[#This Row],[Date]],'Player 1 Rounds'!D:D,Player_2[[#This Row],[Division]])&gt;0,TRUE(),FALSE())</f>
        <v>1</v>
      </c>
      <c r="L695" t="str">
        <f>RIGHT(Player_2[[#This Row],[Date]],4)</f>
        <v>2020</v>
      </c>
      <c r="M695" t="str">
        <f>LEFT(Player_2[[#This Row],[Date]],FIND("-",Player_2[[#This Row],[Date]],1)-1)</f>
        <v>27</v>
      </c>
      <c r="N695" t="str">
        <f>MID(Player_2[[#This Row],[Date]],FIND("-",Player_2[[#This Row],[Date]],1)+1,3)</f>
        <v>Feb</v>
      </c>
      <c r="O695" s="5">
        <f>DATEVALUE(Player_2[[#This Row],[Month]]&amp;" "&amp;Player_2[[#This Row],[Day]]&amp;", "&amp;Player_2[[#This Row],[Year]])</f>
        <v>43888</v>
      </c>
      <c r="P695">
        <f>COUNTIFS(A:A,Player_2[[#This Row],[Tournament]],E:E,Player_2[[#This Row],[Round]])</f>
        <v>1</v>
      </c>
      <c r="Q695" t="str">
        <f t="shared" si="10"/>
        <v>2020 DGPT - The Memorial Championship presented by Discraft</v>
      </c>
      <c r="R695">
        <f>SUMIFS('Player 1 Rounds'!F:F,'Player 1 Rounds'!Q:Q,Q695,'Player 1 Rounds'!E:E,E695)</f>
        <v>47</v>
      </c>
      <c r="S695">
        <f>IF(AND(Player_2[[#This Row],[Opponent Score]]&gt;0,Player_2[[#This Row],[Opponent Score]]&gt;Player_2[[#This Row],[Score]],K:K=TRUE())=TRUE(),1,0)</f>
        <v>1</v>
      </c>
    </row>
    <row r="696" spans="1:19" x14ac:dyDescent="0.25">
      <c r="A696" t="s">
        <v>685</v>
      </c>
      <c r="B696" t="s">
        <v>9</v>
      </c>
      <c r="C696" t="s">
        <v>701</v>
      </c>
      <c r="D696" t="s">
        <v>17</v>
      </c>
      <c r="E696">
        <v>2</v>
      </c>
      <c r="F696">
        <v>53</v>
      </c>
      <c r="G696">
        <v>1084</v>
      </c>
      <c r="H696" t="s">
        <v>11</v>
      </c>
      <c r="I696" t="s">
        <v>11</v>
      </c>
      <c r="J696" t="b">
        <f>IF(COUNTIFS('Player 1 Rounds'!A:A,Player_2[[#This Row],[Tournament]],'Player 1 Rounds'!C:C,Player_2[[#This Row],[Date]])&gt;0,TRUE(),FALSE())</f>
        <v>1</v>
      </c>
      <c r="K696" t="b">
        <f>IF(COUNTIFS('Player 1 Rounds'!A:A,Player_2[[#This Row],[Tournament]],'Player 1 Rounds'!C:C,Player_2[[#This Row],[Date]],'Player 1 Rounds'!D:D,Player_2[[#This Row],[Division]])&gt;0,TRUE(),FALSE())</f>
        <v>1</v>
      </c>
      <c r="L696" t="str">
        <f>RIGHT(Player_2[[#This Row],[Date]],4)</f>
        <v>2020</v>
      </c>
      <c r="M696" t="str">
        <f>LEFT(Player_2[[#This Row],[Date]],FIND("-",Player_2[[#This Row],[Date]],1)-1)</f>
        <v>26</v>
      </c>
      <c r="N696" t="str">
        <f>MID(Player_2[[#This Row],[Date]],FIND("-",Player_2[[#This Row],[Date]],1)+1,3)</f>
        <v>Jun</v>
      </c>
      <c r="O696" s="5">
        <f>DATEVALUE(Player_2[[#This Row],[Month]]&amp;" "&amp;Player_2[[#This Row],[Day]]&amp;", "&amp;Player_2[[#This Row],[Year]])</f>
        <v>44008</v>
      </c>
      <c r="P696">
        <f>COUNTIFS(A:A,Player_2[[#This Row],[Tournament]],E:E,Player_2[[#This Row],[Round]])</f>
        <v>2</v>
      </c>
      <c r="Q696" t="str">
        <f t="shared" si="10"/>
        <v>2020 DGPT - Dynamic Discs Open</v>
      </c>
      <c r="R696">
        <f>SUMIFS('Player 1 Rounds'!F:F,'Player 1 Rounds'!Q:Q,Q696,'Player 1 Rounds'!E:E,E696)</f>
        <v>56</v>
      </c>
      <c r="S696">
        <f>IF(AND(Player_2[[#This Row],[Opponent Score]]&gt;0,Player_2[[#This Row],[Opponent Score]]&gt;Player_2[[#This Row],[Score]],K:K=TRUE())=TRUE(),1,0)</f>
        <v>1</v>
      </c>
    </row>
    <row r="697" spans="1:19" x14ac:dyDescent="0.25">
      <c r="A697" t="s">
        <v>337</v>
      </c>
      <c r="B697" t="s">
        <v>14</v>
      </c>
      <c r="C697" t="s">
        <v>338</v>
      </c>
      <c r="D697" t="s">
        <v>17</v>
      </c>
      <c r="E697">
        <v>2</v>
      </c>
      <c r="F697">
        <v>44</v>
      </c>
      <c r="G697">
        <v>1041</v>
      </c>
      <c r="H697" t="s">
        <v>11</v>
      </c>
      <c r="I697" t="s">
        <v>11</v>
      </c>
      <c r="J697" t="b">
        <f>IF(COUNTIFS('Player 1 Rounds'!A:A,Player_2[[#This Row],[Tournament]],'Player 1 Rounds'!C:C,Player_2[[#This Row],[Date]])&gt;0,TRUE(),FALSE())</f>
        <v>0</v>
      </c>
      <c r="K697" t="b">
        <f>IF(COUNTIFS('Player 1 Rounds'!A:A,Player_2[[#This Row],[Tournament]],'Player 1 Rounds'!C:C,Player_2[[#This Row],[Date]],'Player 1 Rounds'!D:D,Player_2[[#This Row],[Division]])&gt;0,TRUE(),FALSE())</f>
        <v>0</v>
      </c>
      <c r="L697" t="str">
        <f>RIGHT(Player_2[[#This Row],[Date]],4)</f>
        <v>2018</v>
      </c>
      <c r="M697" t="str">
        <f>LEFT(Player_2[[#This Row],[Date]],FIND("-",Player_2[[#This Row],[Date]],1)-1)</f>
        <v>14</v>
      </c>
      <c r="N697" t="str">
        <f>MID(Player_2[[#This Row],[Date]],FIND("-",Player_2[[#This Row],[Date]],1)+1,3)</f>
        <v>Apr</v>
      </c>
      <c r="O697" s="5">
        <f>DATEVALUE(Player_2[[#This Row],[Month]]&amp;" "&amp;Player_2[[#This Row],[Day]]&amp;", "&amp;Player_2[[#This Row],[Year]])</f>
        <v>43204</v>
      </c>
      <c r="P697">
        <f>COUNTIFS(A:A,Player_2[[#This Row],[Tournament]],E:E,Player_2[[#This Row],[Round]])</f>
        <v>1</v>
      </c>
      <c r="Q697" t="str">
        <f t="shared" si="10"/>
        <v>Ron Russell Roofing presents The 2018 Jacksonville Open - Pros</v>
      </c>
      <c r="R697">
        <f>SUMIFS('Player 1 Rounds'!F:F,'Player 1 Rounds'!Q:Q,Q697,'Player 1 Rounds'!E:E,E697)</f>
        <v>0</v>
      </c>
      <c r="S697">
        <f>IF(AND(Player_2[[#This Row],[Opponent Score]]&gt;0,Player_2[[#This Row],[Opponent Score]]&gt;Player_2[[#This Row],[Score]],K:K=TRUE())=TRUE(),1,0)</f>
        <v>0</v>
      </c>
    </row>
    <row r="698" spans="1:19" x14ac:dyDescent="0.25">
      <c r="A698" t="s">
        <v>192</v>
      </c>
      <c r="B698" t="s">
        <v>58</v>
      </c>
      <c r="C698" t="s">
        <v>193</v>
      </c>
      <c r="D698" t="s">
        <v>17</v>
      </c>
      <c r="E698">
        <v>2</v>
      </c>
      <c r="F698">
        <v>59</v>
      </c>
      <c r="G698">
        <v>1040</v>
      </c>
      <c r="H698" t="s">
        <v>11</v>
      </c>
      <c r="I698" t="s">
        <v>11</v>
      </c>
      <c r="J698" t="b">
        <f>IF(COUNTIFS('Player 1 Rounds'!A:A,Player_2[[#This Row],[Tournament]],'Player 1 Rounds'!C:C,Player_2[[#This Row],[Date]])&gt;0,TRUE(),FALSE())</f>
        <v>1</v>
      </c>
      <c r="K698" t="b">
        <f>IF(COUNTIFS('Player 1 Rounds'!A:A,Player_2[[#This Row],[Tournament]],'Player 1 Rounds'!C:C,Player_2[[#This Row],[Date]],'Player 1 Rounds'!D:D,Player_2[[#This Row],[Division]])&gt;0,TRUE(),FALSE())</f>
        <v>1</v>
      </c>
      <c r="L698" t="str">
        <f>RIGHT(Player_2[[#This Row],[Date]],4)</f>
        <v>2017</v>
      </c>
      <c r="M698" t="str">
        <f>LEFT(Player_2[[#This Row],[Date]],FIND("-",Player_2[[#This Row],[Date]],1)-1)</f>
        <v>13</v>
      </c>
      <c r="N698" t="str">
        <f>MID(Player_2[[#This Row],[Date]],FIND("-",Player_2[[#This Row],[Date]],1)+1,3)</f>
        <v>Oct</v>
      </c>
      <c r="O698" s="5">
        <f>DATEVALUE(Player_2[[#This Row],[Month]]&amp;" "&amp;Player_2[[#This Row],[Day]]&amp;", "&amp;Player_2[[#This Row],[Year]])</f>
        <v>43021</v>
      </c>
      <c r="P698">
        <f>COUNTIFS(A:A,Player_2[[#This Row],[Tournament]],E:E,Player_2[[#This Row],[Round]])</f>
        <v>1</v>
      </c>
      <c r="Q698" t="str">
        <f t="shared" si="10"/>
        <v>2017 Ed Headrick Disc Golf Hall of Fame Classic presented by ProActive Sports Disc Golf - National Tour Finale</v>
      </c>
      <c r="R698">
        <f>SUMIFS('Player 1 Rounds'!F:F,'Player 1 Rounds'!Q:Q,Q698,'Player 1 Rounds'!E:E,E698)</f>
        <v>59</v>
      </c>
      <c r="S698">
        <f>IF(AND(Player_2[[#This Row],[Opponent Score]]&gt;0,Player_2[[#This Row],[Opponent Score]]&gt;Player_2[[#This Row],[Score]],K:K=TRUE())=TRUE(),1,0)</f>
        <v>0</v>
      </c>
    </row>
    <row r="699" spans="1:19" x14ac:dyDescent="0.25">
      <c r="A699" t="s">
        <v>611</v>
      </c>
      <c r="B699" t="s">
        <v>9</v>
      </c>
      <c r="C699" t="s">
        <v>734</v>
      </c>
      <c r="D699" t="s">
        <v>17</v>
      </c>
      <c r="E699">
        <v>2</v>
      </c>
      <c r="F699">
        <v>57</v>
      </c>
      <c r="G699">
        <v>1032</v>
      </c>
      <c r="H699" t="s">
        <v>11</v>
      </c>
      <c r="I699" t="s">
        <v>11</v>
      </c>
      <c r="J699" t="b">
        <f>IF(COUNTIFS('Player 1 Rounds'!A:A,Player_2[[#This Row],[Tournament]],'Player 1 Rounds'!C:C,Player_2[[#This Row],[Date]])&gt;0,TRUE(),FALSE())</f>
        <v>1</v>
      </c>
      <c r="K699" t="b">
        <f>IF(COUNTIFS('Player 1 Rounds'!A:A,Player_2[[#This Row],[Tournament]],'Player 1 Rounds'!C:C,Player_2[[#This Row],[Date]],'Player 1 Rounds'!D:D,Player_2[[#This Row],[Division]])&gt;0,TRUE(),FALSE())</f>
        <v>1</v>
      </c>
      <c r="L699" t="str">
        <f>RIGHT(Player_2[[#This Row],[Date]],4)</f>
        <v>2020</v>
      </c>
      <c r="M699" t="str">
        <f>LEFT(Player_2[[#This Row],[Date]],FIND("-",Player_2[[#This Row],[Date]],1)-1)</f>
        <v>12</v>
      </c>
      <c r="N699" t="str">
        <f>MID(Player_2[[#This Row],[Date]],FIND("-",Player_2[[#This Row],[Date]],1)+1,3)</f>
        <v>Mar</v>
      </c>
      <c r="O699" s="5">
        <f>DATEVALUE(Player_2[[#This Row],[Month]]&amp;" "&amp;Player_2[[#This Row],[Day]]&amp;", "&amp;Player_2[[#This Row],[Year]])</f>
        <v>43902</v>
      </c>
      <c r="P699">
        <f>COUNTIFS(A:A,Player_2[[#This Row],[Tournament]],E:E,Player_2[[#This Row],[Round]])</f>
        <v>3</v>
      </c>
      <c r="Q699" t="str">
        <f t="shared" si="10"/>
        <v>2020 DGPT - Waco Annual Charity Open presented by Prodigy Disc</v>
      </c>
      <c r="R699">
        <f>SUMIFS('Player 1 Rounds'!F:F,'Player 1 Rounds'!Q:Q,Q699,'Player 1 Rounds'!E:E,E699)</f>
        <v>60</v>
      </c>
      <c r="S699">
        <f>IF(AND(Player_2[[#This Row],[Opponent Score]]&gt;0,Player_2[[#This Row],[Opponent Score]]&gt;Player_2[[#This Row],[Score]],K:K=TRUE())=TRUE(),1,0)</f>
        <v>1</v>
      </c>
    </row>
    <row r="700" spans="1:19" x14ac:dyDescent="0.25">
      <c r="A700" t="s">
        <v>435</v>
      </c>
      <c r="B700" t="s">
        <v>14</v>
      </c>
      <c r="C700" t="s">
        <v>436</v>
      </c>
      <c r="D700" t="s">
        <v>437</v>
      </c>
      <c r="E700">
        <v>2</v>
      </c>
      <c r="F700">
        <v>54</v>
      </c>
      <c r="G700">
        <v>1033</v>
      </c>
      <c r="H700" t="s">
        <v>11</v>
      </c>
      <c r="I700" t="s">
        <v>11</v>
      </c>
      <c r="J700" t="b">
        <f>IF(COUNTIFS('Player 1 Rounds'!A:A,Player_2[[#This Row],[Tournament]],'Player 1 Rounds'!C:C,Player_2[[#This Row],[Date]])&gt;0,TRUE(),FALSE())</f>
        <v>0</v>
      </c>
      <c r="K700" t="b">
        <f>IF(COUNTIFS('Player 1 Rounds'!A:A,Player_2[[#This Row],[Tournament]],'Player 1 Rounds'!C:C,Player_2[[#This Row],[Date]],'Player 1 Rounds'!D:D,Player_2[[#This Row],[Division]])&gt;0,TRUE(),FALSE())</f>
        <v>0</v>
      </c>
      <c r="L700" t="str">
        <f>RIGHT(Player_2[[#This Row],[Date]],4)</f>
        <v>2015</v>
      </c>
      <c r="M700" t="str">
        <f>LEFT(Player_2[[#This Row],[Date]],FIND("-",Player_2[[#This Row],[Date]],1)-1)</f>
        <v>14</v>
      </c>
      <c r="N700" t="str">
        <f>MID(Player_2[[#This Row],[Date]],FIND("-",Player_2[[#This Row],[Date]],1)+1,3)</f>
        <v>Feb</v>
      </c>
      <c r="O700" s="5">
        <f>DATEVALUE(Player_2[[#This Row],[Month]]&amp;" "&amp;Player_2[[#This Row],[Day]]&amp;", "&amp;Player_2[[#This Row],[Year]])</f>
        <v>42049</v>
      </c>
      <c r="P700">
        <f>COUNTIFS(A:A,Player_2[[#This Row],[Tournament]],E:E,Player_2[[#This Row],[Round]])</f>
        <v>1</v>
      </c>
      <c r="Q700" t="str">
        <f t="shared" si="10"/>
        <v>2015 37th Annual Wintertime Open - PRO</v>
      </c>
      <c r="R700">
        <f>SUMIFS('Player 1 Rounds'!F:F,'Player 1 Rounds'!Q:Q,Q700,'Player 1 Rounds'!E:E,E700)</f>
        <v>0</v>
      </c>
      <c r="S700">
        <f>IF(AND(Player_2[[#This Row],[Opponent Score]]&gt;0,Player_2[[#This Row],[Opponent Score]]&gt;Player_2[[#This Row],[Score]],K:K=TRUE())=TRUE(),1,0)</f>
        <v>0</v>
      </c>
    </row>
    <row r="701" spans="1:19" x14ac:dyDescent="0.25">
      <c r="A701" t="s">
        <v>643</v>
      </c>
      <c r="B701" t="s">
        <v>626</v>
      </c>
      <c r="C701" t="s">
        <v>644</v>
      </c>
      <c r="D701" t="s">
        <v>17</v>
      </c>
      <c r="E701">
        <v>2</v>
      </c>
      <c r="F701">
        <v>55</v>
      </c>
      <c r="G701">
        <v>1060</v>
      </c>
      <c r="H701" t="s">
        <v>10</v>
      </c>
      <c r="I701" t="s">
        <v>10</v>
      </c>
      <c r="J701" t="b">
        <f>IF(COUNTIFS('Player 1 Rounds'!A:A,Player_2[[#This Row],[Tournament]],'Player 1 Rounds'!C:C,Player_2[[#This Row],[Date]])&gt;0,TRUE(),FALSE())</f>
        <v>1</v>
      </c>
      <c r="K701" t="b">
        <f>IF(COUNTIFS('Player 1 Rounds'!A:A,Player_2[[#This Row],[Tournament]],'Player 1 Rounds'!C:C,Player_2[[#This Row],[Date]],'Player 1 Rounds'!D:D,Player_2[[#This Row],[Division]])&gt;0,TRUE(),FALSE())</f>
        <v>1</v>
      </c>
      <c r="L701" t="str">
        <f>RIGHT(Player_2[[#This Row],[Date]],4)</f>
        <v>2022</v>
      </c>
      <c r="M701" t="str">
        <f>LEFT(Player_2[[#This Row],[Date]],FIND("-",Player_2[[#This Row],[Date]],1)-1)</f>
        <v>15</v>
      </c>
      <c r="N701" t="str">
        <f>MID(Player_2[[#This Row],[Date]],FIND("-",Player_2[[#This Row],[Date]],1)+1,3)</f>
        <v>Sep</v>
      </c>
      <c r="O701" s="5">
        <f>DATEVALUE(Player_2[[#This Row],[Month]]&amp;" "&amp;Player_2[[#This Row],[Day]]&amp;", "&amp;Player_2[[#This Row],[Year]])</f>
        <v>44819</v>
      </c>
      <c r="P701">
        <f>COUNTIFS(A:A,Player_2[[#This Row],[Tournament]],E:E,Player_2[[#This Row],[Round]])</f>
        <v>1</v>
      </c>
      <c r="Q701" t="str">
        <f t="shared" si="10"/>
        <v>2022 DGPT Playoffs - Discraft's Green Mountain Championship</v>
      </c>
      <c r="R701">
        <f>SUMIFS('Player 1 Rounds'!F:F,'Player 1 Rounds'!Q:Q,Q701,'Player 1 Rounds'!E:E,E701)</f>
        <v>52</v>
      </c>
      <c r="S701">
        <f>IF(AND(Player_2[[#This Row],[Opponent Score]]&gt;0,Player_2[[#This Row],[Opponent Score]]&gt;Player_2[[#This Row],[Score]],K:K=TRUE())=TRUE(),1,0)</f>
        <v>0</v>
      </c>
    </row>
    <row r="702" spans="1:19" x14ac:dyDescent="0.25">
      <c r="A702" t="s">
        <v>579</v>
      </c>
      <c r="B702" t="s">
        <v>58</v>
      </c>
      <c r="C702" t="s">
        <v>580</v>
      </c>
      <c r="D702" t="s">
        <v>17</v>
      </c>
      <c r="E702">
        <v>2</v>
      </c>
      <c r="F702">
        <v>49</v>
      </c>
      <c r="G702">
        <v>1075</v>
      </c>
      <c r="H702" t="s">
        <v>11</v>
      </c>
      <c r="I702" t="s">
        <v>11</v>
      </c>
      <c r="J702" t="b">
        <f>IF(COUNTIFS('Player 1 Rounds'!A:A,Player_2[[#This Row],[Tournament]],'Player 1 Rounds'!C:C,Player_2[[#This Row],[Date]])&gt;0,TRUE(),FALSE())</f>
        <v>1</v>
      </c>
      <c r="K702" t="b">
        <f>IF(COUNTIFS('Player 1 Rounds'!A:A,Player_2[[#This Row],[Tournament]],'Player 1 Rounds'!C:C,Player_2[[#This Row],[Date]],'Player 1 Rounds'!D:D,Player_2[[#This Row],[Division]])&gt;0,TRUE(),FALSE())</f>
        <v>1</v>
      </c>
      <c r="L702" t="str">
        <f>RIGHT(Player_2[[#This Row],[Date]],4)</f>
        <v>2021</v>
      </c>
      <c r="M702" t="str">
        <f>LEFT(Player_2[[#This Row],[Date]],FIND("-",Player_2[[#This Row],[Date]],1)-1)</f>
        <v>25</v>
      </c>
      <c r="N702" t="str">
        <f>MID(Player_2[[#This Row],[Date]],FIND("-",Player_2[[#This Row],[Date]],1)+1,3)</f>
        <v>Feb</v>
      </c>
      <c r="O702" s="5">
        <f>DATEVALUE(Player_2[[#This Row],[Month]]&amp;" "&amp;Player_2[[#This Row],[Day]]&amp;", "&amp;Player_2[[#This Row],[Year]])</f>
        <v>44252</v>
      </c>
      <c r="P702">
        <f>COUNTIFS(A:A,Player_2[[#This Row],[Tournament]],E:E,Player_2[[#This Row],[Round]])</f>
        <v>1</v>
      </c>
      <c r="Q702" t="str">
        <f t="shared" si="10"/>
        <v>2021 DGPT - Las Vegas Challenge presented by Innova</v>
      </c>
      <c r="R702">
        <f>SUMIFS('Player 1 Rounds'!F:F,'Player 1 Rounds'!Q:Q,Q702,'Player 1 Rounds'!E:E,E702)</f>
        <v>52</v>
      </c>
      <c r="S702">
        <f>IF(AND(Player_2[[#This Row],[Opponent Score]]&gt;0,Player_2[[#This Row],[Opponent Score]]&gt;Player_2[[#This Row],[Score]],K:K=TRUE())=TRUE(),1,0)</f>
        <v>1</v>
      </c>
    </row>
    <row r="703" spans="1:19" x14ac:dyDescent="0.25">
      <c r="A703" t="s">
        <v>179</v>
      </c>
      <c r="B703" t="s">
        <v>13</v>
      </c>
      <c r="C703" t="s">
        <v>180</v>
      </c>
      <c r="D703" t="s">
        <v>17</v>
      </c>
      <c r="E703">
        <v>2</v>
      </c>
      <c r="F703">
        <v>54</v>
      </c>
      <c r="G703">
        <v>1039</v>
      </c>
      <c r="H703" t="s">
        <v>11</v>
      </c>
      <c r="I703" t="s">
        <v>11</v>
      </c>
      <c r="J703" t="b">
        <f>IF(COUNTIFS('Player 1 Rounds'!A:A,Player_2[[#This Row],[Tournament]],'Player 1 Rounds'!C:C,Player_2[[#This Row],[Date]])&gt;0,TRUE(),FALSE())</f>
        <v>1</v>
      </c>
      <c r="K703" t="b">
        <f>IF(COUNTIFS('Player 1 Rounds'!A:A,Player_2[[#This Row],[Tournament]],'Player 1 Rounds'!C:C,Player_2[[#This Row],[Date]],'Player 1 Rounds'!D:D,Player_2[[#This Row],[Division]])&gt;0,TRUE(),FALSE())</f>
        <v>1</v>
      </c>
      <c r="L703" t="str">
        <f>RIGHT(Player_2[[#This Row],[Date]],4)</f>
        <v>2014</v>
      </c>
      <c r="M703" t="str">
        <f>LEFT(Player_2[[#This Row],[Date]],FIND("-",Player_2[[#This Row],[Date]],1)-1)</f>
        <v>12</v>
      </c>
      <c r="N703" t="str">
        <f>MID(Player_2[[#This Row],[Date]],FIND("-",Player_2[[#This Row],[Date]],1)+1,3)</f>
        <v>Aug</v>
      </c>
      <c r="O703" s="5">
        <f>DATEVALUE(Player_2[[#This Row],[Month]]&amp;" "&amp;Player_2[[#This Row],[Day]]&amp;", "&amp;Player_2[[#This Row],[Year]])</f>
        <v>41863</v>
      </c>
      <c r="P703">
        <f>COUNTIFS(A:A,Player_2[[#This Row],[Tournament]],E:E,Player_2[[#This Row],[Round]])</f>
        <v>1</v>
      </c>
      <c r="Q703" t="str">
        <f t="shared" si="10"/>
        <v>2014 PDGA Professional Disc Golf World Championships</v>
      </c>
      <c r="R703">
        <f>SUMIFS('Player 1 Rounds'!F:F,'Player 1 Rounds'!Q:Q,Q703,'Player 1 Rounds'!E:E,E703)</f>
        <v>53</v>
      </c>
      <c r="S703">
        <f>IF(AND(Player_2[[#This Row],[Opponent Score]]&gt;0,Player_2[[#This Row],[Opponent Score]]&gt;Player_2[[#This Row],[Score]],K:K=TRUE())=TRUE(),1,0)</f>
        <v>0</v>
      </c>
    </row>
    <row r="704" spans="1:19" x14ac:dyDescent="0.25">
      <c r="A704" t="s">
        <v>427</v>
      </c>
      <c r="B704" t="s">
        <v>58</v>
      </c>
      <c r="C704" t="s">
        <v>428</v>
      </c>
      <c r="D704" t="s">
        <v>17</v>
      </c>
      <c r="E704">
        <v>2</v>
      </c>
      <c r="F704">
        <v>45</v>
      </c>
      <c r="G704">
        <v>1086</v>
      </c>
      <c r="H704" t="s">
        <v>11</v>
      </c>
      <c r="I704" t="s">
        <v>11</v>
      </c>
      <c r="J704" t="b">
        <f>IF(COUNTIFS('Player 1 Rounds'!A:A,Player_2[[#This Row],[Tournament]],'Player 1 Rounds'!C:C,Player_2[[#This Row],[Date]])&gt;0,TRUE(),FALSE())</f>
        <v>0</v>
      </c>
      <c r="K704" t="b">
        <f>IF(COUNTIFS('Player 1 Rounds'!A:A,Player_2[[#This Row],[Tournament]],'Player 1 Rounds'!C:C,Player_2[[#This Row],[Date]],'Player 1 Rounds'!D:D,Player_2[[#This Row],[Division]])&gt;0,TRUE(),FALSE())</f>
        <v>0</v>
      </c>
      <c r="L704" t="str">
        <f>RIGHT(Player_2[[#This Row],[Date]],4)</f>
        <v>2014</v>
      </c>
      <c r="M704" t="str">
        <f>LEFT(Player_2[[#This Row],[Date]],FIND("-",Player_2[[#This Row],[Date]],1)-1)</f>
        <v>30</v>
      </c>
      <c r="N704" t="str">
        <f>MID(Player_2[[#This Row],[Date]],FIND("-",Player_2[[#This Row],[Date]],1)+1,3)</f>
        <v>Aug</v>
      </c>
      <c r="O704" s="5">
        <f>DATEVALUE(Player_2[[#This Row],[Month]]&amp;" "&amp;Player_2[[#This Row],[Day]]&amp;", "&amp;Player_2[[#This Row],[Year]])</f>
        <v>41881</v>
      </c>
      <c r="P704">
        <f>COUNTIFS(A:A,Player_2[[#This Row],[Tournament]],E:E,Player_2[[#This Row],[Round]])</f>
        <v>1</v>
      </c>
      <c r="Q704" t="str">
        <f t="shared" si="10"/>
        <v>2014 Brent Hambrick Memorial Open - Pro</v>
      </c>
      <c r="R704">
        <f>SUMIFS('Player 1 Rounds'!F:F,'Player 1 Rounds'!Q:Q,Q704,'Player 1 Rounds'!E:E,E704)</f>
        <v>0</v>
      </c>
      <c r="S704">
        <f>IF(AND(Player_2[[#This Row],[Opponent Score]]&gt;0,Player_2[[#This Row],[Opponent Score]]&gt;Player_2[[#This Row],[Score]],K:K=TRUE())=TRUE(),1,0)</f>
        <v>0</v>
      </c>
    </row>
    <row r="705" spans="1:19" x14ac:dyDescent="0.25">
      <c r="A705" t="s">
        <v>597</v>
      </c>
      <c r="B705" t="s">
        <v>9</v>
      </c>
      <c r="C705" t="s">
        <v>598</v>
      </c>
      <c r="D705" t="s">
        <v>17</v>
      </c>
      <c r="E705">
        <v>2</v>
      </c>
      <c r="F705">
        <v>54</v>
      </c>
      <c r="G705">
        <v>1058</v>
      </c>
      <c r="H705" t="s">
        <v>11</v>
      </c>
      <c r="I705" t="s">
        <v>11</v>
      </c>
      <c r="J705" t="b">
        <f>IF(COUNTIFS('Player 1 Rounds'!A:A,Player_2[[#This Row],[Tournament]],'Player 1 Rounds'!C:C,Player_2[[#This Row],[Date]])&gt;0,TRUE(),FALSE())</f>
        <v>0</v>
      </c>
      <c r="K705" t="b">
        <f>IF(COUNTIFS('Player 1 Rounds'!A:A,Player_2[[#This Row],[Tournament]],'Player 1 Rounds'!C:C,Player_2[[#This Row],[Date]],'Player 1 Rounds'!D:D,Player_2[[#This Row],[Division]])&gt;0,TRUE(),FALSE())</f>
        <v>0</v>
      </c>
      <c r="L705" t="str">
        <f>RIGHT(Player_2[[#This Row],[Date]],4)</f>
        <v>2020</v>
      </c>
      <c r="M705" t="str">
        <f>LEFT(Player_2[[#This Row],[Date]],FIND("-",Player_2[[#This Row],[Date]],1)-1)</f>
        <v>1</v>
      </c>
      <c r="N705" t="str">
        <f>MID(Player_2[[#This Row],[Date]],FIND("-",Player_2[[#This Row],[Date]],1)+1,3)</f>
        <v>Oct</v>
      </c>
      <c r="O705" s="5">
        <f>DATEVALUE(Player_2[[#This Row],[Month]]&amp;" "&amp;Player_2[[#This Row],[Day]]&amp;", "&amp;Player_2[[#This Row],[Year]])</f>
        <v>44105</v>
      </c>
      <c r="P705">
        <f>COUNTIFS(A:A,Player_2[[#This Row],[Tournament]],E:E,Player_2[[#This Row],[Round]])</f>
        <v>1</v>
      </c>
      <c r="Q705" t="str">
        <f t="shared" si="10"/>
        <v>2020 DGPT - Play It Again Sports Jonesboro Open</v>
      </c>
      <c r="R705">
        <f>SUMIFS('Player 1 Rounds'!F:F,'Player 1 Rounds'!Q:Q,Q705,'Player 1 Rounds'!E:E,E705)</f>
        <v>0</v>
      </c>
      <c r="S705">
        <f>IF(AND(Player_2[[#This Row],[Opponent Score]]&gt;0,Player_2[[#This Row],[Opponent Score]]&gt;Player_2[[#This Row],[Score]],K:K=TRUE())=TRUE(),1,0)</f>
        <v>0</v>
      </c>
    </row>
    <row r="706" spans="1:19" x14ac:dyDescent="0.25">
      <c r="A706" t="s">
        <v>576</v>
      </c>
      <c r="B706" t="s">
        <v>58</v>
      </c>
      <c r="C706" t="s">
        <v>577</v>
      </c>
      <c r="D706" t="s">
        <v>17</v>
      </c>
      <c r="E706">
        <v>2</v>
      </c>
      <c r="F706">
        <v>72</v>
      </c>
      <c r="G706">
        <v>1011</v>
      </c>
      <c r="H706" t="s">
        <v>11</v>
      </c>
      <c r="I706" t="s">
        <v>11</v>
      </c>
      <c r="J706" t="b">
        <f>IF(COUNTIFS('Player 1 Rounds'!A:A,Player_2[[#This Row],[Tournament]],'Player 1 Rounds'!C:C,Player_2[[#This Row],[Date]])&gt;0,TRUE(),FALSE())</f>
        <v>1</v>
      </c>
      <c r="K706" t="b">
        <f>IF(COUNTIFS('Player 1 Rounds'!A:A,Player_2[[#This Row],[Tournament]],'Player 1 Rounds'!C:C,Player_2[[#This Row],[Date]],'Player 1 Rounds'!D:D,Player_2[[#This Row],[Division]])&gt;0,TRUE(),FALSE())</f>
        <v>1</v>
      </c>
      <c r="L706" t="str">
        <f>RIGHT(Player_2[[#This Row],[Date]],4)</f>
        <v>2021</v>
      </c>
      <c r="M706" t="str">
        <f>LEFT(Player_2[[#This Row],[Date]],FIND("-",Player_2[[#This Row],[Date]],1)-1)</f>
        <v>5</v>
      </c>
      <c r="N706" t="str">
        <f>MID(Player_2[[#This Row],[Date]],FIND("-",Player_2[[#This Row],[Date]],1)+1,3)</f>
        <v>Aug</v>
      </c>
      <c r="O706" s="5">
        <f>DATEVALUE(Player_2[[#This Row],[Month]]&amp;" "&amp;Player_2[[#This Row],[Day]]&amp;", "&amp;Player_2[[#This Row],[Year]])</f>
        <v>44413</v>
      </c>
      <c r="P706">
        <f>COUNTIFS(A:A,Player_2[[#This Row],[Tournament]],E:E,Player_2[[#This Row],[Round]])</f>
        <v>1</v>
      </c>
      <c r="Q706" t="str">
        <f t="shared" ref="Q706:Q769" si="11">IF(ISERROR(FIND(L706,A706,1))=TRUE(),L706&amp;" "&amp;A706,A706)</f>
        <v>2021 DGPT - Discraft Ledgestone Insurance Open presented by GRIPeq</v>
      </c>
      <c r="R706">
        <f>SUMIFS('Player 1 Rounds'!F:F,'Player 1 Rounds'!Q:Q,Q706,'Player 1 Rounds'!E:E,E706)</f>
        <v>65</v>
      </c>
      <c r="S706">
        <f>IF(AND(Player_2[[#This Row],[Opponent Score]]&gt;0,Player_2[[#This Row],[Opponent Score]]&gt;Player_2[[#This Row],[Score]],K:K=TRUE())=TRUE(),1,0)</f>
        <v>0</v>
      </c>
    </row>
    <row r="707" spans="1:19" x14ac:dyDescent="0.25">
      <c r="A707" t="s">
        <v>236</v>
      </c>
      <c r="B707" t="s">
        <v>9</v>
      </c>
      <c r="C707" t="s">
        <v>237</v>
      </c>
      <c r="D707" t="s">
        <v>17</v>
      </c>
      <c r="E707">
        <v>2</v>
      </c>
      <c r="F707">
        <v>47</v>
      </c>
      <c r="G707">
        <v>1086</v>
      </c>
      <c r="H707" t="s">
        <v>11</v>
      </c>
      <c r="I707" t="s">
        <v>11</v>
      </c>
      <c r="J707" t="b">
        <f>IF(COUNTIFS('Player 1 Rounds'!A:A,Player_2[[#This Row],[Tournament]],'Player 1 Rounds'!C:C,Player_2[[#This Row],[Date]])&gt;0,TRUE(),FALSE())</f>
        <v>1</v>
      </c>
      <c r="K707" t="b">
        <f>IF(COUNTIFS('Player 1 Rounds'!A:A,Player_2[[#This Row],[Tournament]],'Player 1 Rounds'!C:C,Player_2[[#This Row],[Date]],'Player 1 Rounds'!D:D,Player_2[[#This Row],[Division]])&gt;0,TRUE(),FALSE())</f>
        <v>1</v>
      </c>
      <c r="L707" t="str">
        <f>RIGHT(Player_2[[#This Row],[Date]],4)</f>
        <v>2018</v>
      </c>
      <c r="M707" t="str">
        <f>LEFT(Player_2[[#This Row],[Date]],FIND("-",Player_2[[#This Row],[Date]],1)-1)</f>
        <v>28</v>
      </c>
      <c r="N707" t="str">
        <f>MID(Player_2[[#This Row],[Date]],FIND("-",Player_2[[#This Row],[Date]],1)+1,3)</f>
        <v>Feb</v>
      </c>
      <c r="O707" s="5">
        <f>DATEVALUE(Player_2[[#This Row],[Month]]&amp;" "&amp;Player_2[[#This Row],[Day]]&amp;", "&amp;Player_2[[#This Row],[Year]])</f>
        <v>43159</v>
      </c>
      <c r="P707">
        <f>COUNTIFS(A:A,Player_2[[#This Row],[Tournament]],E:E,Player_2[[#This Row],[Round]])</f>
        <v>3</v>
      </c>
      <c r="Q707" t="str">
        <f t="shared" si="11"/>
        <v>2018 DGPT - Memorial Championship presented by Discraft</v>
      </c>
      <c r="R707">
        <f>SUMIFS('Player 1 Rounds'!F:F,'Player 1 Rounds'!Q:Q,Q707,'Player 1 Rounds'!E:E,E707)</f>
        <v>50</v>
      </c>
      <c r="S707">
        <f>IF(AND(Player_2[[#This Row],[Opponent Score]]&gt;0,Player_2[[#This Row],[Opponent Score]]&gt;Player_2[[#This Row],[Score]],K:K=TRUE())=TRUE(),1,0)</f>
        <v>1</v>
      </c>
    </row>
    <row r="708" spans="1:19" x14ac:dyDescent="0.25">
      <c r="A708" t="s">
        <v>265</v>
      </c>
      <c r="B708" t="s">
        <v>13</v>
      </c>
      <c r="C708" t="s">
        <v>266</v>
      </c>
      <c r="D708" t="s">
        <v>17</v>
      </c>
      <c r="E708">
        <v>2</v>
      </c>
      <c r="F708">
        <v>60</v>
      </c>
      <c r="G708">
        <v>1031</v>
      </c>
      <c r="H708" t="s">
        <v>11</v>
      </c>
      <c r="I708" t="s">
        <v>11</v>
      </c>
      <c r="J708" t="b">
        <f>IF(COUNTIFS('Player 1 Rounds'!A:A,Player_2[[#This Row],[Tournament]],'Player 1 Rounds'!C:C,Player_2[[#This Row],[Date]])&gt;0,TRUE(),FALSE())</f>
        <v>1</v>
      </c>
      <c r="K708" t="b">
        <f>IF(COUNTIFS('Player 1 Rounds'!A:A,Player_2[[#This Row],[Tournament]],'Player 1 Rounds'!C:C,Player_2[[#This Row],[Date]],'Player 1 Rounds'!D:D,Player_2[[#This Row],[Division]])&gt;0,TRUE(),FALSE())</f>
        <v>1</v>
      </c>
      <c r="L708" t="str">
        <f>RIGHT(Player_2[[#This Row],[Date]],4)</f>
        <v>2017</v>
      </c>
      <c r="M708" t="str">
        <f>LEFT(Player_2[[#This Row],[Date]],FIND("-",Player_2[[#This Row],[Date]],1)-1)</f>
        <v>21</v>
      </c>
      <c r="N708" t="str">
        <f>MID(Player_2[[#This Row],[Date]],FIND("-",Player_2[[#This Row],[Date]],1)+1,3)</f>
        <v>Jun</v>
      </c>
      <c r="O708" s="5">
        <f>DATEVALUE(Player_2[[#This Row],[Month]]&amp;" "&amp;Player_2[[#This Row],[Day]]&amp;", "&amp;Player_2[[#This Row],[Year]])</f>
        <v>42907</v>
      </c>
      <c r="P708">
        <f>COUNTIFS(A:A,Player_2[[#This Row],[Tournament]],E:E,Player_2[[#This Row],[Round]])</f>
        <v>1</v>
      </c>
      <c r="Q708" t="str">
        <f t="shared" si="11"/>
        <v>2017 PDGA Professional Disc Golf World Championships</v>
      </c>
      <c r="R708">
        <f>SUMIFS('Player 1 Rounds'!F:F,'Player 1 Rounds'!Q:Q,Q708,'Player 1 Rounds'!E:E,E708)</f>
        <v>55</v>
      </c>
      <c r="S708">
        <f>IF(AND(Player_2[[#This Row],[Opponent Score]]&gt;0,Player_2[[#This Row],[Opponent Score]]&gt;Player_2[[#This Row],[Score]],K:K=TRUE())=TRUE(),1,0)</f>
        <v>0</v>
      </c>
    </row>
    <row r="709" spans="1:19" x14ac:dyDescent="0.25">
      <c r="A709" t="s">
        <v>347</v>
      </c>
      <c r="B709" t="s">
        <v>626</v>
      </c>
      <c r="C709" t="s">
        <v>649</v>
      </c>
      <c r="D709" t="s">
        <v>17</v>
      </c>
      <c r="E709">
        <v>2</v>
      </c>
      <c r="F709">
        <v>57</v>
      </c>
      <c r="G709">
        <v>1046</v>
      </c>
      <c r="H709" t="s">
        <v>10</v>
      </c>
      <c r="I709" t="s">
        <v>10</v>
      </c>
      <c r="J709" t="b">
        <f>IF(COUNTIFS('Player 1 Rounds'!A:A,Player_2[[#This Row],[Tournament]],'Player 1 Rounds'!C:C,Player_2[[#This Row],[Date]])&gt;0,TRUE(),FALSE())</f>
        <v>1</v>
      </c>
      <c r="K709" t="b">
        <f>IF(COUNTIFS('Player 1 Rounds'!A:A,Player_2[[#This Row],[Tournament]],'Player 1 Rounds'!C:C,Player_2[[#This Row],[Date]],'Player 1 Rounds'!D:D,Player_2[[#This Row],[Division]])&gt;0,TRUE(),FALSE())</f>
        <v>1</v>
      </c>
      <c r="L709" t="str">
        <f>RIGHT(Player_2[[#This Row],[Date]],4)</f>
        <v>2022</v>
      </c>
      <c r="M709" t="str">
        <f>LEFT(Player_2[[#This Row],[Date]],FIND("-",Player_2[[#This Row],[Date]],1)-1)</f>
        <v>22</v>
      </c>
      <c r="N709" t="str">
        <f>MID(Player_2[[#This Row],[Date]],FIND("-",Player_2[[#This Row],[Date]],1)+1,3)</f>
        <v>Sep</v>
      </c>
      <c r="O709" s="5">
        <f>DATEVALUE(Player_2[[#This Row],[Month]]&amp;" "&amp;Player_2[[#This Row],[Day]]&amp;", "&amp;Player_2[[#This Row],[Year]])</f>
        <v>44826</v>
      </c>
      <c r="P709">
        <f>COUNTIFS(A:A,Player_2[[#This Row],[Tournament]],E:E,Player_2[[#This Row],[Round]])</f>
        <v>5</v>
      </c>
      <c r="Q709" t="str">
        <f t="shared" si="11"/>
        <v>2022 DGPT - MVP Open at Maple Hill</v>
      </c>
      <c r="R709">
        <f>SUMIFS('Player 1 Rounds'!F:F,'Player 1 Rounds'!Q:Q,Q709,'Player 1 Rounds'!E:E,E709)</f>
        <v>56</v>
      </c>
      <c r="S709">
        <f>IF(AND(Player_2[[#This Row],[Opponent Score]]&gt;0,Player_2[[#This Row],[Opponent Score]]&gt;Player_2[[#This Row],[Score]],K:K=TRUE())=TRUE(),1,0)</f>
        <v>0</v>
      </c>
    </row>
    <row r="710" spans="1:19" x14ac:dyDescent="0.25">
      <c r="A710" t="s">
        <v>584</v>
      </c>
      <c r="B710" t="s">
        <v>14</v>
      </c>
      <c r="C710" t="s">
        <v>585</v>
      </c>
      <c r="D710" t="s">
        <v>17</v>
      </c>
      <c r="E710">
        <v>2</v>
      </c>
      <c r="F710">
        <v>54</v>
      </c>
      <c r="G710">
        <v>1037</v>
      </c>
      <c r="H710" t="s">
        <v>11</v>
      </c>
      <c r="I710" t="s">
        <v>11</v>
      </c>
      <c r="J710" t="b">
        <f>IF(COUNTIFS('Player 1 Rounds'!A:A,Player_2[[#This Row],[Tournament]],'Player 1 Rounds'!C:C,Player_2[[#This Row],[Date]])&gt;0,TRUE(),FALSE())</f>
        <v>0</v>
      </c>
      <c r="K710" t="b">
        <f>IF(COUNTIFS('Player 1 Rounds'!A:A,Player_2[[#This Row],[Tournament]],'Player 1 Rounds'!C:C,Player_2[[#This Row],[Date]],'Player 1 Rounds'!D:D,Player_2[[#This Row],[Division]])&gt;0,TRUE(),FALSE())</f>
        <v>0</v>
      </c>
      <c r="L710" t="str">
        <f>RIGHT(Player_2[[#This Row],[Date]],4)</f>
        <v>2020</v>
      </c>
      <c r="M710" t="str">
        <f>LEFT(Player_2[[#This Row],[Date]],FIND("-",Player_2[[#This Row],[Date]],1)-1)</f>
        <v>7</v>
      </c>
      <c r="N710" t="str">
        <f>MID(Player_2[[#This Row],[Date]],FIND("-",Player_2[[#This Row],[Date]],1)+1,3)</f>
        <v>Nov</v>
      </c>
      <c r="O710" s="5">
        <f>DATEVALUE(Player_2[[#This Row],[Month]]&amp;" "&amp;Player_2[[#This Row],[Day]]&amp;", "&amp;Player_2[[#This Row],[Year]])</f>
        <v>44142</v>
      </c>
      <c r="P710">
        <f>COUNTIFS(A:A,Player_2[[#This Row],[Tournament]],E:E,Player_2[[#This Row],[Round]])</f>
        <v>1</v>
      </c>
      <c r="Q710" t="str">
        <f t="shared" si="11"/>
        <v>2020 23rd Annual Colonial Fall Colors</v>
      </c>
      <c r="R710">
        <f>SUMIFS('Player 1 Rounds'!F:F,'Player 1 Rounds'!Q:Q,Q710,'Player 1 Rounds'!E:E,E710)</f>
        <v>0</v>
      </c>
      <c r="S710">
        <f>IF(AND(Player_2[[#This Row],[Opponent Score]]&gt;0,Player_2[[#This Row],[Opponent Score]]&gt;Player_2[[#This Row],[Score]],K:K=TRUE())=TRUE(),1,0)</f>
        <v>0</v>
      </c>
    </row>
    <row r="711" spans="1:19" x14ac:dyDescent="0.25">
      <c r="A711" t="s">
        <v>234</v>
      </c>
      <c r="B711" t="s">
        <v>58</v>
      </c>
      <c r="C711" t="s">
        <v>235</v>
      </c>
      <c r="D711" t="s">
        <v>17</v>
      </c>
      <c r="E711">
        <v>2</v>
      </c>
      <c r="F711">
        <v>53</v>
      </c>
      <c r="G711">
        <v>1059</v>
      </c>
      <c r="H711" t="s">
        <v>11</v>
      </c>
      <c r="I711" t="s">
        <v>11</v>
      </c>
      <c r="J711" t="b">
        <f>IF(COUNTIFS('Player 1 Rounds'!A:A,Player_2[[#This Row],[Tournament]],'Player 1 Rounds'!C:C,Player_2[[#This Row],[Date]])&gt;0,TRUE(),FALSE())</f>
        <v>1</v>
      </c>
      <c r="K711" t="b">
        <f>IF(COUNTIFS('Player 1 Rounds'!A:A,Player_2[[#This Row],[Tournament]],'Player 1 Rounds'!C:C,Player_2[[#This Row],[Date]],'Player 1 Rounds'!D:D,Player_2[[#This Row],[Division]])&gt;0,TRUE(),FALSE())</f>
        <v>1</v>
      </c>
      <c r="L711" t="str">
        <f>RIGHT(Player_2[[#This Row],[Date]],4)</f>
        <v>2018</v>
      </c>
      <c r="M711" t="str">
        <f>LEFT(Player_2[[#This Row],[Date]],FIND("-",Player_2[[#This Row],[Date]],1)-1)</f>
        <v>22</v>
      </c>
      <c r="N711" t="str">
        <f>MID(Player_2[[#This Row],[Date]],FIND("-",Player_2[[#This Row],[Date]],1)+1,3)</f>
        <v>Feb</v>
      </c>
      <c r="O711" s="5">
        <f>DATEVALUE(Player_2[[#This Row],[Month]]&amp;" "&amp;Player_2[[#This Row],[Day]]&amp;", "&amp;Player_2[[#This Row],[Year]])</f>
        <v>43153</v>
      </c>
      <c r="P711">
        <f>COUNTIFS(A:A,Player_2[[#This Row],[Tournament]],E:E,Player_2[[#This Row],[Round]])</f>
        <v>2</v>
      </c>
      <c r="Q711" t="str">
        <f t="shared" si="11"/>
        <v>2018 Las Vegas Challenge presented by Innova Champion Discs - National Tour</v>
      </c>
      <c r="R711">
        <f>SUMIFS('Player 1 Rounds'!F:F,'Player 1 Rounds'!Q:Q,Q711,'Player 1 Rounds'!E:E,E711)</f>
        <v>53</v>
      </c>
      <c r="S711">
        <f>IF(AND(Player_2[[#This Row],[Opponent Score]]&gt;0,Player_2[[#This Row],[Opponent Score]]&gt;Player_2[[#This Row],[Score]],K:K=TRUE())=TRUE(),1,0)</f>
        <v>0</v>
      </c>
    </row>
    <row r="712" spans="1:19" x14ac:dyDescent="0.25">
      <c r="A712" t="s">
        <v>218</v>
      </c>
      <c r="B712" t="s">
        <v>9</v>
      </c>
      <c r="C712" t="s">
        <v>219</v>
      </c>
      <c r="D712" t="s">
        <v>17</v>
      </c>
      <c r="E712">
        <v>2</v>
      </c>
      <c r="F712">
        <v>55</v>
      </c>
      <c r="G712">
        <v>1048</v>
      </c>
      <c r="H712" t="s">
        <v>11</v>
      </c>
      <c r="I712" t="s">
        <v>11</v>
      </c>
      <c r="J712" t="b">
        <f>IF(COUNTIFS('Player 1 Rounds'!A:A,Player_2[[#This Row],[Tournament]],'Player 1 Rounds'!C:C,Player_2[[#This Row],[Date]])&gt;0,TRUE(),FALSE())</f>
        <v>1</v>
      </c>
      <c r="K712" t="b">
        <f>IF(COUNTIFS('Player 1 Rounds'!A:A,Player_2[[#This Row],[Tournament]],'Player 1 Rounds'!C:C,Player_2[[#This Row],[Date]],'Player 1 Rounds'!D:D,Player_2[[#This Row],[Division]])&gt;0,TRUE(),FALSE())</f>
        <v>1</v>
      </c>
      <c r="L712" t="str">
        <f>RIGHT(Player_2[[#This Row],[Date]],4)</f>
        <v>2018</v>
      </c>
      <c r="M712" t="str">
        <f>LEFT(Player_2[[#This Row],[Date]],FIND("-",Player_2[[#This Row],[Date]],1)-1)</f>
        <v>15</v>
      </c>
      <c r="N712" t="str">
        <f>MID(Player_2[[#This Row],[Date]],FIND("-",Player_2[[#This Row],[Date]],1)+1,3)</f>
        <v>Mar</v>
      </c>
      <c r="O712" s="5">
        <f>DATEVALUE(Player_2[[#This Row],[Month]]&amp;" "&amp;Player_2[[#This Row],[Day]]&amp;", "&amp;Player_2[[#This Row],[Year]])</f>
        <v>43174</v>
      </c>
      <c r="P712">
        <f>COUNTIFS(A:A,Player_2[[#This Row],[Tournament]],E:E,Player_2[[#This Row],[Round]])</f>
        <v>2</v>
      </c>
      <c r="Q712" t="str">
        <f t="shared" si="11"/>
        <v>2018 DGPT - Waco Annual Charity Open presented by Dynamic Discs</v>
      </c>
      <c r="R712">
        <f>SUMIFS('Player 1 Rounds'!F:F,'Player 1 Rounds'!Q:Q,Q712,'Player 1 Rounds'!E:E,E712)</f>
        <v>56</v>
      </c>
      <c r="S712">
        <f>IF(AND(Player_2[[#This Row],[Opponent Score]]&gt;0,Player_2[[#This Row],[Opponent Score]]&gt;Player_2[[#This Row],[Score]],K:K=TRUE())=TRUE(),1,0)</f>
        <v>1</v>
      </c>
    </row>
    <row r="713" spans="1:19" x14ac:dyDescent="0.25">
      <c r="A713" t="s">
        <v>198</v>
      </c>
      <c r="B713" t="s">
        <v>9</v>
      </c>
      <c r="C713" t="s">
        <v>199</v>
      </c>
      <c r="D713" t="s">
        <v>17</v>
      </c>
      <c r="E713">
        <v>2</v>
      </c>
      <c r="F713">
        <v>62</v>
      </c>
      <c r="G713">
        <v>1047</v>
      </c>
      <c r="H713" t="s">
        <v>11</v>
      </c>
      <c r="I713" t="s">
        <v>11</v>
      </c>
      <c r="J713" t="b">
        <f>IF(COUNTIFS('Player 1 Rounds'!A:A,Player_2[[#This Row],[Tournament]],'Player 1 Rounds'!C:C,Player_2[[#This Row],[Date]])&gt;0,TRUE(),FALSE())</f>
        <v>0</v>
      </c>
      <c r="K713" t="b">
        <f>IF(COUNTIFS('Player 1 Rounds'!A:A,Player_2[[#This Row],[Tournament]],'Player 1 Rounds'!C:C,Player_2[[#This Row],[Date]],'Player 1 Rounds'!D:D,Player_2[[#This Row],[Division]])&gt;0,TRUE(),FALSE())</f>
        <v>0</v>
      </c>
      <c r="L713" t="str">
        <f>RIGHT(Player_2[[#This Row],[Date]],4)</f>
        <v>2017</v>
      </c>
      <c r="M713" t="str">
        <f>LEFT(Player_2[[#This Row],[Date]],FIND("-",Player_2[[#This Row],[Date]],1)-1)</f>
        <v>4</v>
      </c>
      <c r="N713" t="str">
        <f>MID(Player_2[[#This Row],[Date]],FIND("-",Player_2[[#This Row],[Date]],1)+1,3)</f>
        <v>Nov</v>
      </c>
      <c r="O713" s="5">
        <f>DATEVALUE(Player_2[[#This Row],[Month]]&amp;" "&amp;Player_2[[#This Row],[Day]]&amp;", "&amp;Player_2[[#This Row],[Year]])</f>
        <v>43043</v>
      </c>
      <c r="P713">
        <f>COUNTIFS(A:A,Player_2[[#This Row],[Tournament]],E:E,Player_2[[#This Row],[Round]])</f>
        <v>1</v>
      </c>
      <c r="Q713" t="str">
        <f t="shared" si="11"/>
        <v>2017 20th Annual Fall Colors presented by Dynamic Discs</v>
      </c>
      <c r="R713">
        <f>SUMIFS('Player 1 Rounds'!F:F,'Player 1 Rounds'!Q:Q,Q713,'Player 1 Rounds'!E:E,E713)</f>
        <v>0</v>
      </c>
      <c r="S713">
        <f>IF(AND(Player_2[[#This Row],[Opponent Score]]&gt;0,Player_2[[#This Row],[Opponent Score]]&gt;Player_2[[#This Row],[Score]],K:K=TRUE())=TRUE(),1,0)</f>
        <v>0</v>
      </c>
    </row>
    <row r="714" spans="1:19" x14ac:dyDescent="0.25">
      <c r="A714" t="s">
        <v>413</v>
      </c>
      <c r="B714" t="s">
        <v>58</v>
      </c>
      <c r="C714" t="s">
        <v>414</v>
      </c>
      <c r="D714" t="s">
        <v>17</v>
      </c>
      <c r="E714">
        <v>2</v>
      </c>
      <c r="F714">
        <v>49</v>
      </c>
      <c r="G714">
        <v>1052</v>
      </c>
      <c r="H714" t="s">
        <v>11</v>
      </c>
      <c r="I714" t="s">
        <v>11</v>
      </c>
      <c r="J714" t="b">
        <f>IF(COUNTIFS('Player 1 Rounds'!A:A,Player_2[[#This Row],[Tournament]],'Player 1 Rounds'!C:C,Player_2[[#This Row],[Date]])&gt;0,TRUE(),FALSE())</f>
        <v>1</v>
      </c>
      <c r="K714" t="b">
        <f>IF(COUNTIFS('Player 1 Rounds'!A:A,Player_2[[#This Row],[Tournament]],'Player 1 Rounds'!C:C,Player_2[[#This Row],[Date]],'Player 1 Rounds'!D:D,Player_2[[#This Row],[Division]])&gt;0,TRUE(),FALSE())</f>
        <v>1</v>
      </c>
      <c r="L714" t="str">
        <f>RIGHT(Player_2[[#This Row],[Date]],4)</f>
        <v>2014</v>
      </c>
      <c r="M714" t="str">
        <f>LEFT(Player_2[[#This Row],[Date]],FIND("-",Player_2[[#This Row],[Date]],1)-1)</f>
        <v>5</v>
      </c>
      <c r="N714" t="str">
        <f>MID(Player_2[[#This Row],[Date]],FIND("-",Player_2[[#This Row],[Date]],1)+1,3)</f>
        <v>Sep</v>
      </c>
      <c r="O714" s="5">
        <f>DATEVALUE(Player_2[[#This Row],[Month]]&amp;" "&amp;Player_2[[#This Row],[Day]]&amp;", "&amp;Player_2[[#This Row],[Year]])</f>
        <v>41887</v>
      </c>
      <c r="P714">
        <f>COUNTIFS(A:A,Player_2[[#This Row],[Tournament]],E:E,Player_2[[#This Row],[Round]])</f>
        <v>1</v>
      </c>
      <c r="Q714" t="str">
        <f t="shared" si="11"/>
        <v>2014 Prodigy Disc present the 40th Anniversary of the Rochester Flying Disc Open</v>
      </c>
      <c r="R714">
        <f>SUMIFS('Player 1 Rounds'!F:F,'Player 1 Rounds'!Q:Q,Q714,'Player 1 Rounds'!E:E,E714)</f>
        <v>50</v>
      </c>
      <c r="S714">
        <f>IF(AND(Player_2[[#This Row],[Opponent Score]]&gt;0,Player_2[[#This Row],[Opponent Score]]&gt;Player_2[[#This Row],[Score]],K:K=TRUE())=TRUE(),1,0)</f>
        <v>1</v>
      </c>
    </row>
    <row r="715" spans="1:19" x14ac:dyDescent="0.25">
      <c r="A715" t="s">
        <v>106</v>
      </c>
      <c r="B715" t="s">
        <v>153</v>
      </c>
      <c r="C715" t="s">
        <v>183</v>
      </c>
      <c r="D715" t="s">
        <v>17</v>
      </c>
      <c r="E715">
        <v>2</v>
      </c>
      <c r="F715">
        <v>60</v>
      </c>
      <c r="G715">
        <v>1052</v>
      </c>
      <c r="H715" t="s">
        <v>11</v>
      </c>
      <c r="I715" t="s">
        <v>11</v>
      </c>
      <c r="J715" t="b">
        <f>IF(COUNTIFS('Player 1 Rounds'!A:A,Player_2[[#This Row],[Tournament]],'Player 1 Rounds'!C:C,Player_2[[#This Row],[Date]])&gt;0,TRUE(),FALSE())</f>
        <v>1</v>
      </c>
      <c r="K715" t="b">
        <f>IF(COUNTIFS('Player 1 Rounds'!A:A,Player_2[[#This Row],[Tournament]],'Player 1 Rounds'!C:C,Player_2[[#This Row],[Date]],'Player 1 Rounds'!D:D,Player_2[[#This Row],[Division]])&gt;0,TRUE(),FALSE())</f>
        <v>1</v>
      </c>
      <c r="L715" t="str">
        <f>RIGHT(Player_2[[#This Row],[Date]],4)</f>
        <v>2014</v>
      </c>
      <c r="M715" t="str">
        <f>LEFT(Player_2[[#This Row],[Date]],FIND("-",Player_2[[#This Row],[Date]],1)-1)</f>
        <v>1</v>
      </c>
      <c r="N715" t="str">
        <f>MID(Player_2[[#This Row],[Date]],FIND("-",Player_2[[#This Row],[Date]],1)+1,3)</f>
        <v>Oct</v>
      </c>
      <c r="O715" s="5">
        <f>DATEVALUE(Player_2[[#This Row],[Month]]&amp;" "&amp;Player_2[[#This Row],[Day]]&amp;", "&amp;Player_2[[#This Row],[Year]])</f>
        <v>41913</v>
      </c>
      <c r="P715">
        <f>COUNTIFS(A:A,Player_2[[#This Row],[Tournament]],E:E,Player_2[[#This Row],[Round]])</f>
        <v>4</v>
      </c>
      <c r="Q715" t="str">
        <f t="shared" si="11"/>
        <v>2014 United States Disc Golf Championship - Open Flight</v>
      </c>
      <c r="R715">
        <f>SUMIFS('Player 1 Rounds'!F:F,'Player 1 Rounds'!Q:Q,Q715,'Player 1 Rounds'!E:E,E715)</f>
        <v>69</v>
      </c>
      <c r="S715">
        <f>IF(AND(Player_2[[#This Row],[Opponent Score]]&gt;0,Player_2[[#This Row],[Opponent Score]]&gt;Player_2[[#This Row],[Score]],K:K=TRUE())=TRUE(),1,0)</f>
        <v>1</v>
      </c>
    </row>
    <row r="716" spans="1:19" x14ac:dyDescent="0.25">
      <c r="A716" t="s">
        <v>572</v>
      </c>
      <c r="B716" t="s">
        <v>58</v>
      </c>
      <c r="C716" t="s">
        <v>573</v>
      </c>
      <c r="D716" t="s">
        <v>17</v>
      </c>
      <c r="E716">
        <v>2</v>
      </c>
      <c r="F716">
        <v>55</v>
      </c>
      <c r="G716">
        <v>1052</v>
      </c>
      <c r="H716" t="s">
        <v>11</v>
      </c>
      <c r="I716" t="s">
        <v>11</v>
      </c>
      <c r="J716" t="b">
        <f>IF(COUNTIFS('Player 1 Rounds'!A:A,Player_2[[#This Row],[Tournament]],'Player 1 Rounds'!C:C,Player_2[[#This Row],[Date]])&gt;0,TRUE(),FALSE())</f>
        <v>1</v>
      </c>
      <c r="K716" t="b">
        <f>IF(COUNTIFS('Player 1 Rounds'!A:A,Player_2[[#This Row],[Tournament]],'Player 1 Rounds'!C:C,Player_2[[#This Row],[Date]],'Player 1 Rounds'!D:D,Player_2[[#This Row],[Division]])&gt;0,TRUE(),FALSE())</f>
        <v>1</v>
      </c>
      <c r="L716" t="str">
        <f>RIGHT(Player_2[[#This Row],[Date]],4)</f>
        <v>2021</v>
      </c>
      <c r="M716" t="str">
        <f>LEFT(Player_2[[#This Row],[Date]],FIND("-",Player_2[[#This Row],[Date]],1)-1)</f>
        <v>30</v>
      </c>
      <c r="N716" t="str">
        <f>MID(Player_2[[#This Row],[Date]],FIND("-",Player_2[[#This Row],[Date]],1)+1,3)</f>
        <v>Jul</v>
      </c>
      <c r="O716" s="5">
        <f>DATEVALUE(Player_2[[#This Row],[Month]]&amp;" "&amp;Player_2[[#This Row],[Day]]&amp;", "&amp;Player_2[[#This Row],[Year]])</f>
        <v>44407</v>
      </c>
      <c r="P716">
        <f>COUNTIFS(A:A,Player_2[[#This Row],[Tournament]],E:E,Player_2[[#This Row],[Round]])</f>
        <v>2</v>
      </c>
      <c r="Q716" t="str">
        <f t="shared" si="11"/>
        <v>2021 DGPT - The Preserve Championship designed by Leiviska Disc Golf</v>
      </c>
      <c r="R716">
        <f>SUMIFS('Player 1 Rounds'!F:F,'Player 1 Rounds'!Q:Q,Q716,'Player 1 Rounds'!E:E,E716)</f>
        <v>56</v>
      </c>
      <c r="S716">
        <f>IF(AND(Player_2[[#This Row],[Opponent Score]]&gt;0,Player_2[[#This Row],[Opponent Score]]&gt;Player_2[[#This Row],[Score]],K:K=TRUE())=TRUE(),1,0)</f>
        <v>1</v>
      </c>
    </row>
    <row r="717" spans="1:19" x14ac:dyDescent="0.25">
      <c r="A717" t="s">
        <v>420</v>
      </c>
      <c r="B717" t="s">
        <v>9</v>
      </c>
      <c r="C717" t="s">
        <v>421</v>
      </c>
      <c r="D717" t="s">
        <v>17</v>
      </c>
      <c r="E717">
        <v>2</v>
      </c>
      <c r="F717">
        <v>50</v>
      </c>
      <c r="G717">
        <v>1026</v>
      </c>
      <c r="H717" t="s">
        <v>11</v>
      </c>
      <c r="I717" t="s">
        <v>11</v>
      </c>
      <c r="J717" t="b">
        <f>IF(COUNTIFS('Player 1 Rounds'!A:A,Player_2[[#This Row],[Tournament]],'Player 1 Rounds'!C:C,Player_2[[#This Row],[Date]])&gt;0,TRUE(),FALSE())</f>
        <v>0</v>
      </c>
      <c r="K717" t="b">
        <f>IF(COUNTIFS('Player 1 Rounds'!A:A,Player_2[[#This Row],[Tournament]],'Player 1 Rounds'!C:C,Player_2[[#This Row],[Date]],'Player 1 Rounds'!D:D,Player_2[[#This Row],[Division]])&gt;0,TRUE(),FALSE())</f>
        <v>0</v>
      </c>
      <c r="L717" t="str">
        <f>RIGHT(Player_2[[#This Row],[Date]],4)</f>
        <v>2014</v>
      </c>
      <c r="M717" t="str">
        <f>LEFT(Player_2[[#This Row],[Date]],FIND("-",Player_2[[#This Row],[Date]],1)-1)</f>
        <v>25</v>
      </c>
      <c r="N717" t="str">
        <f>MID(Player_2[[#This Row],[Date]],FIND("-",Player_2[[#This Row],[Date]],1)+1,3)</f>
        <v>Oct</v>
      </c>
      <c r="O717" s="5">
        <f>DATEVALUE(Player_2[[#This Row],[Month]]&amp;" "&amp;Player_2[[#This Row],[Day]]&amp;", "&amp;Player_2[[#This Row],[Year]])</f>
        <v>41937</v>
      </c>
      <c r="P717">
        <f>COUNTIFS(A:A,Player_2[[#This Row],[Tournament]],E:E,Player_2[[#This Row],[Round]])</f>
        <v>1</v>
      </c>
      <c r="Q717" t="str">
        <f t="shared" si="11"/>
        <v>2014 Oklahoma Open presented by Dynamic Discs &amp; TDSA - Pro &amp; Adv</v>
      </c>
      <c r="R717">
        <f>SUMIFS('Player 1 Rounds'!F:F,'Player 1 Rounds'!Q:Q,Q717,'Player 1 Rounds'!E:E,E717)</f>
        <v>0</v>
      </c>
      <c r="S717">
        <f>IF(AND(Player_2[[#This Row],[Opponent Score]]&gt;0,Player_2[[#This Row],[Opponent Score]]&gt;Player_2[[#This Row],[Score]],K:K=TRUE())=TRUE(),1,0)</f>
        <v>0</v>
      </c>
    </row>
    <row r="718" spans="1:19" x14ac:dyDescent="0.25">
      <c r="A718" t="s">
        <v>230</v>
      </c>
      <c r="B718" t="s">
        <v>9</v>
      </c>
      <c r="C718" t="s">
        <v>231</v>
      </c>
      <c r="D718" t="s">
        <v>17</v>
      </c>
      <c r="E718">
        <v>2</v>
      </c>
      <c r="F718">
        <v>55</v>
      </c>
      <c r="G718">
        <v>1024</v>
      </c>
      <c r="H718" t="s">
        <v>11</v>
      </c>
      <c r="I718" t="s">
        <v>11</v>
      </c>
      <c r="J718" t="b">
        <f>IF(COUNTIFS('Player 1 Rounds'!A:A,Player_2[[#This Row],[Tournament]],'Player 1 Rounds'!C:C,Player_2[[#This Row],[Date]])&gt;0,TRUE(),FALSE())</f>
        <v>0</v>
      </c>
      <c r="K718" t="b">
        <f>IF(COUNTIFS('Player 1 Rounds'!A:A,Player_2[[#This Row],[Tournament]],'Player 1 Rounds'!C:C,Player_2[[#This Row],[Date]],'Player 1 Rounds'!D:D,Player_2[[#This Row],[Division]])&gt;0,TRUE(),FALSE())</f>
        <v>0</v>
      </c>
      <c r="L718" t="str">
        <f>RIGHT(Player_2[[#This Row],[Date]],4)</f>
        <v>2018</v>
      </c>
      <c r="M718" t="str">
        <f>LEFT(Player_2[[#This Row],[Date]],FIND("-",Player_2[[#This Row],[Date]],1)-1)</f>
        <v>16</v>
      </c>
      <c r="N718" t="str">
        <f>MID(Player_2[[#This Row],[Date]],FIND("-",Player_2[[#This Row],[Date]],1)+1,3)</f>
        <v>Feb</v>
      </c>
      <c r="O718" s="5">
        <f>DATEVALUE(Player_2[[#This Row],[Month]]&amp;" "&amp;Player_2[[#This Row],[Day]]&amp;", "&amp;Player_2[[#This Row],[Year]])</f>
        <v>43147</v>
      </c>
      <c r="P718">
        <f>COUNTIFS(A:A,Player_2[[#This Row],[Tournament]],E:E,Player_2[[#This Row],[Round]])</f>
        <v>1</v>
      </c>
      <c r="Q718" t="str">
        <f t="shared" si="11"/>
        <v>2018 40th Annual Wintertime Open - Pro presented by CalShieldHomeLoans.com</v>
      </c>
      <c r="R718">
        <f>SUMIFS('Player 1 Rounds'!F:F,'Player 1 Rounds'!Q:Q,Q718,'Player 1 Rounds'!E:E,E718)</f>
        <v>0</v>
      </c>
      <c r="S718">
        <f>IF(AND(Player_2[[#This Row],[Opponent Score]]&gt;0,Player_2[[#This Row],[Opponent Score]]&gt;Player_2[[#This Row],[Score]],K:K=TRUE())=TRUE(),1,0)</f>
        <v>0</v>
      </c>
    </row>
    <row r="719" spans="1:19" x14ac:dyDescent="0.25">
      <c r="A719" t="s">
        <v>216</v>
      </c>
      <c r="B719" t="s">
        <v>164</v>
      </c>
      <c r="C719" t="s">
        <v>217</v>
      </c>
      <c r="D719" t="s">
        <v>17</v>
      </c>
      <c r="E719">
        <v>2</v>
      </c>
      <c r="F719">
        <v>50</v>
      </c>
      <c r="G719">
        <v>1065</v>
      </c>
      <c r="H719" t="s">
        <v>11</v>
      </c>
      <c r="I719" t="s">
        <v>11</v>
      </c>
      <c r="J719" t="b">
        <f>IF(COUNTIFS('Player 1 Rounds'!A:A,Player_2[[#This Row],[Tournament]],'Player 1 Rounds'!C:C,Player_2[[#This Row],[Date]])&gt;0,TRUE(),FALSE())</f>
        <v>0</v>
      </c>
      <c r="K719" t="b">
        <f>IF(COUNTIFS('Player 1 Rounds'!A:A,Player_2[[#This Row],[Tournament]],'Player 1 Rounds'!C:C,Player_2[[#This Row],[Date]],'Player 1 Rounds'!D:D,Player_2[[#This Row],[Division]])&gt;0,TRUE(),FALSE())</f>
        <v>0</v>
      </c>
      <c r="L719" t="str">
        <f>RIGHT(Player_2[[#This Row],[Date]],4)</f>
        <v>2018</v>
      </c>
      <c r="M719" t="str">
        <f>LEFT(Player_2[[#This Row],[Date]],FIND("-",Player_2[[#This Row],[Date]],1)-1)</f>
        <v>23</v>
      </c>
      <c r="N719" t="str">
        <f>MID(Player_2[[#This Row],[Date]],FIND("-",Player_2[[#This Row],[Date]],1)+1,3)</f>
        <v>Mar</v>
      </c>
      <c r="O719" s="5">
        <f>DATEVALUE(Player_2[[#This Row],[Month]]&amp;" "&amp;Player_2[[#This Row],[Day]]&amp;", "&amp;Player_2[[#This Row],[Year]])</f>
        <v>43182</v>
      </c>
      <c r="P719">
        <f>COUNTIFS(A:A,Player_2[[#This Row],[Tournament]],E:E,Player_2[[#This Row],[Round]])</f>
        <v>1</v>
      </c>
      <c r="Q719" t="str">
        <f t="shared" si="11"/>
        <v>2018 Discraft presents Sun King's Throw Down the Mountain VI (Weekend 2)</v>
      </c>
      <c r="R719">
        <f>SUMIFS('Player 1 Rounds'!F:F,'Player 1 Rounds'!Q:Q,Q719,'Player 1 Rounds'!E:E,E719)</f>
        <v>0</v>
      </c>
      <c r="S719">
        <f>IF(AND(Player_2[[#This Row],[Opponent Score]]&gt;0,Player_2[[#This Row],[Opponent Score]]&gt;Player_2[[#This Row],[Score]],K:K=TRUE())=TRUE(),1,0)</f>
        <v>0</v>
      </c>
    </row>
    <row r="720" spans="1:19" x14ac:dyDescent="0.25">
      <c r="A720" t="s">
        <v>347</v>
      </c>
      <c r="B720" t="s">
        <v>9</v>
      </c>
      <c r="C720" t="s">
        <v>592</v>
      </c>
      <c r="D720" t="s">
        <v>17</v>
      </c>
      <c r="E720">
        <v>2</v>
      </c>
      <c r="F720">
        <v>53</v>
      </c>
      <c r="G720">
        <v>1064</v>
      </c>
      <c r="H720" t="s">
        <v>11</v>
      </c>
      <c r="I720" t="s">
        <v>11</v>
      </c>
      <c r="J720" t="b">
        <f>IF(COUNTIFS('Player 1 Rounds'!A:A,Player_2[[#This Row],[Tournament]],'Player 1 Rounds'!C:C,Player_2[[#This Row],[Date]])&gt;0,TRUE(),FALSE())</f>
        <v>1</v>
      </c>
      <c r="K720" t="b">
        <f>IF(COUNTIFS('Player 1 Rounds'!A:A,Player_2[[#This Row],[Tournament]],'Player 1 Rounds'!C:C,Player_2[[#This Row],[Date]],'Player 1 Rounds'!D:D,Player_2[[#This Row],[Division]])&gt;0,TRUE(),FALSE())</f>
        <v>1</v>
      </c>
      <c r="L720" t="str">
        <f>RIGHT(Player_2[[#This Row],[Date]],4)</f>
        <v>2020</v>
      </c>
      <c r="M720" t="str">
        <f>LEFT(Player_2[[#This Row],[Date]],FIND("-",Player_2[[#This Row],[Date]],1)-1)</f>
        <v>11</v>
      </c>
      <c r="N720" t="str">
        <f>MID(Player_2[[#This Row],[Date]],FIND("-",Player_2[[#This Row],[Date]],1)+1,3)</f>
        <v>Sep</v>
      </c>
      <c r="O720" s="5">
        <f>DATEVALUE(Player_2[[#This Row],[Month]]&amp;" "&amp;Player_2[[#This Row],[Day]]&amp;", "&amp;Player_2[[#This Row],[Year]])</f>
        <v>44085</v>
      </c>
      <c r="P720">
        <f>COUNTIFS(A:A,Player_2[[#This Row],[Tournament]],E:E,Player_2[[#This Row],[Round]])</f>
        <v>5</v>
      </c>
      <c r="Q720" t="str">
        <f t="shared" si="11"/>
        <v>2020 DGPT - MVP Open at Maple Hill</v>
      </c>
      <c r="R720">
        <f>SUMIFS('Player 1 Rounds'!F:F,'Player 1 Rounds'!Q:Q,Q720,'Player 1 Rounds'!E:E,E720)</f>
        <v>51</v>
      </c>
      <c r="S720">
        <f>IF(AND(Player_2[[#This Row],[Opponent Score]]&gt;0,Player_2[[#This Row],[Opponent Score]]&gt;Player_2[[#This Row],[Score]],K:K=TRUE())=TRUE(),1,0)</f>
        <v>0</v>
      </c>
    </row>
    <row r="721" spans="1:19" x14ac:dyDescent="0.25">
      <c r="A721" t="s">
        <v>656</v>
      </c>
      <c r="B721" t="s">
        <v>13</v>
      </c>
      <c r="C721" t="s">
        <v>657</v>
      </c>
      <c r="D721" t="s">
        <v>17</v>
      </c>
      <c r="E721">
        <v>2</v>
      </c>
      <c r="F721">
        <v>57</v>
      </c>
      <c r="G721">
        <v>1057</v>
      </c>
      <c r="H721" t="s">
        <v>10</v>
      </c>
      <c r="I721" t="s">
        <v>10</v>
      </c>
      <c r="J721" t="b">
        <f>IF(COUNTIFS('Player 1 Rounds'!A:A,Player_2[[#This Row],[Tournament]],'Player 1 Rounds'!C:C,Player_2[[#This Row],[Date]])&gt;0,TRUE(),FALSE())</f>
        <v>1</v>
      </c>
      <c r="K721" t="b">
        <f>IF(COUNTIFS('Player 1 Rounds'!A:A,Player_2[[#This Row],[Tournament]],'Player 1 Rounds'!C:C,Player_2[[#This Row],[Date]],'Player 1 Rounds'!D:D,Player_2[[#This Row],[Division]])&gt;0,TRUE(),FALSE())</f>
        <v>1</v>
      </c>
      <c r="L721" t="str">
        <f>RIGHT(Player_2[[#This Row],[Date]],4)</f>
        <v>2022</v>
      </c>
      <c r="M721" t="str">
        <f>LEFT(Player_2[[#This Row],[Date]],FIND("-",Player_2[[#This Row],[Date]],1)-1)</f>
        <v>30</v>
      </c>
      <c r="N721" t="str">
        <f>MID(Player_2[[#This Row],[Date]],FIND("-",Player_2[[#This Row],[Date]],1)+1,3)</f>
        <v>Aug</v>
      </c>
      <c r="O721" s="5">
        <f>DATEVALUE(Player_2[[#This Row],[Month]]&amp;" "&amp;Player_2[[#This Row],[Day]]&amp;", "&amp;Player_2[[#This Row],[Year]])</f>
        <v>44803</v>
      </c>
      <c r="P721">
        <f>COUNTIFS(A:A,Player_2[[#This Row],[Tournament]],E:E,Player_2[[#This Row],[Round]])</f>
        <v>1</v>
      </c>
      <c r="Q721" t="str">
        <f t="shared" si="11"/>
        <v>2022 PDGA Professional Disc Golf World Championships Presented by Dynamic Discs</v>
      </c>
      <c r="R721">
        <f>SUMIFS('Player 1 Rounds'!F:F,'Player 1 Rounds'!Q:Q,Q721,'Player 1 Rounds'!E:E,E721)</f>
        <v>54</v>
      </c>
      <c r="S721">
        <f>IF(AND(Player_2[[#This Row],[Opponent Score]]&gt;0,Player_2[[#This Row],[Opponent Score]]&gt;Player_2[[#This Row],[Score]],K:K=TRUE())=TRUE(),1,0)</f>
        <v>0</v>
      </c>
    </row>
    <row r="722" spans="1:19" x14ac:dyDescent="0.25">
      <c r="A722" t="s">
        <v>570</v>
      </c>
      <c r="B722" t="s">
        <v>58</v>
      </c>
      <c r="C722" t="s">
        <v>571</v>
      </c>
      <c r="D722" t="s">
        <v>17</v>
      </c>
      <c r="E722">
        <v>2</v>
      </c>
      <c r="F722">
        <v>56</v>
      </c>
      <c r="G722">
        <v>1066</v>
      </c>
      <c r="H722" t="s">
        <v>11</v>
      </c>
      <c r="I722" t="s">
        <v>11</v>
      </c>
      <c r="J722" t="b">
        <f>IF(COUNTIFS('Player 1 Rounds'!A:A,Player_2[[#This Row],[Tournament]],'Player 1 Rounds'!C:C,Player_2[[#This Row],[Date]])&gt;0,TRUE(),FALSE())</f>
        <v>1</v>
      </c>
      <c r="K722" t="b">
        <f>IF(COUNTIFS('Player 1 Rounds'!A:A,Player_2[[#This Row],[Tournament]],'Player 1 Rounds'!C:C,Player_2[[#This Row],[Date]],'Player 1 Rounds'!D:D,Player_2[[#This Row],[Division]])&gt;0,TRUE(),FALSE())</f>
        <v>1</v>
      </c>
      <c r="L722" t="str">
        <f>RIGHT(Player_2[[#This Row],[Date]],4)</f>
        <v>2021</v>
      </c>
      <c r="M722" t="str">
        <f>LEFT(Player_2[[#This Row],[Date]],FIND("-",Player_2[[#This Row],[Date]],1)-1)</f>
        <v>13</v>
      </c>
      <c r="N722" t="str">
        <f>MID(Player_2[[#This Row],[Date]],FIND("-",Player_2[[#This Row],[Date]],1)+1,3)</f>
        <v>Aug</v>
      </c>
      <c r="O722" s="5">
        <f>DATEVALUE(Player_2[[#This Row],[Month]]&amp;" "&amp;Player_2[[#This Row],[Day]]&amp;", "&amp;Player_2[[#This Row],[Year]])</f>
        <v>44421</v>
      </c>
      <c r="P722">
        <f>COUNTIFS(A:A,Player_2[[#This Row],[Tournament]],E:E,Player_2[[#This Row],[Round]])</f>
        <v>2</v>
      </c>
      <c r="Q722" t="str">
        <f t="shared" si="11"/>
        <v>2021 DGPT - Idlewild Open presented by Dynamic Discs &amp; The Nati</v>
      </c>
      <c r="R722">
        <f>SUMIFS('Player 1 Rounds'!F:F,'Player 1 Rounds'!Q:Q,Q722,'Player 1 Rounds'!E:E,E722)</f>
        <v>62</v>
      </c>
      <c r="S722">
        <f>IF(AND(Player_2[[#This Row],[Opponent Score]]&gt;0,Player_2[[#This Row],[Opponent Score]]&gt;Player_2[[#This Row],[Score]],K:K=TRUE())=TRUE(),1,0)</f>
        <v>1</v>
      </c>
    </row>
    <row r="723" spans="1:19" x14ac:dyDescent="0.25">
      <c r="A723" t="s">
        <v>593</v>
      </c>
      <c r="B723" t="s">
        <v>9</v>
      </c>
      <c r="C723" t="s">
        <v>594</v>
      </c>
      <c r="D723" t="s">
        <v>17</v>
      </c>
      <c r="E723">
        <v>2</v>
      </c>
      <c r="F723">
        <v>58</v>
      </c>
      <c r="G723">
        <v>1046</v>
      </c>
      <c r="H723" t="s">
        <v>11</v>
      </c>
      <c r="I723" t="s">
        <v>11</v>
      </c>
      <c r="J723" t="b">
        <f>IF(COUNTIFS('Player 1 Rounds'!A:A,Player_2[[#This Row],[Tournament]],'Player 1 Rounds'!C:C,Player_2[[#This Row],[Date]])&gt;0,TRUE(),FALSE())</f>
        <v>1</v>
      </c>
      <c r="K723" t="b">
        <f>IF(COUNTIFS('Player 1 Rounds'!A:A,Player_2[[#This Row],[Tournament]],'Player 1 Rounds'!C:C,Player_2[[#This Row],[Date]],'Player 1 Rounds'!D:D,Player_2[[#This Row],[Division]])&gt;0,TRUE(),FALSE())</f>
        <v>1</v>
      </c>
      <c r="L723" t="str">
        <f>RIGHT(Player_2[[#This Row],[Date]],4)</f>
        <v>2020</v>
      </c>
      <c r="M723" t="str">
        <f>LEFT(Player_2[[#This Row],[Date]],FIND("-",Player_2[[#This Row],[Date]],1)-1)</f>
        <v>3</v>
      </c>
      <c r="N723" t="str">
        <f>MID(Player_2[[#This Row],[Date]],FIND("-",Player_2[[#This Row],[Date]],1)+1,3)</f>
        <v>Sep</v>
      </c>
      <c r="O723" s="5">
        <f>DATEVALUE(Player_2[[#This Row],[Month]]&amp;" "&amp;Player_2[[#This Row],[Day]]&amp;", "&amp;Player_2[[#This Row],[Year]])</f>
        <v>44077</v>
      </c>
      <c r="P723">
        <f>COUNTIFS(A:A,Player_2[[#This Row],[Tournament]],E:E,Player_2[[#This Row],[Round]])</f>
        <v>1</v>
      </c>
      <c r="Q723" t="str">
        <f t="shared" si="11"/>
        <v>2020 DGPT - Discraft's Green Mountain Championship at Smugglers' Notch Resort</v>
      </c>
      <c r="R723">
        <f>SUMIFS('Player 1 Rounds'!F:F,'Player 1 Rounds'!Q:Q,Q723,'Player 1 Rounds'!E:E,E723)</f>
        <v>55</v>
      </c>
      <c r="S723">
        <f>IF(AND(Player_2[[#This Row],[Opponent Score]]&gt;0,Player_2[[#This Row],[Opponent Score]]&gt;Player_2[[#This Row],[Score]],K:K=TRUE())=TRUE(),1,0)</f>
        <v>0</v>
      </c>
    </row>
    <row r="724" spans="1:19" x14ac:dyDescent="0.25">
      <c r="A724" t="s">
        <v>545</v>
      </c>
      <c r="B724" t="s">
        <v>626</v>
      </c>
      <c r="C724" t="s">
        <v>655</v>
      </c>
      <c r="D724" t="s">
        <v>17</v>
      </c>
      <c r="E724">
        <v>2</v>
      </c>
      <c r="F724">
        <v>58</v>
      </c>
      <c r="G724">
        <v>1040</v>
      </c>
      <c r="H724" t="s">
        <v>10</v>
      </c>
      <c r="I724" t="s">
        <v>10</v>
      </c>
      <c r="J724" t="b">
        <f>IF(COUNTIFS('Player 1 Rounds'!A:A,Player_2[[#This Row],[Tournament]],'Player 1 Rounds'!C:C,Player_2[[#This Row],[Date]])&gt;0,TRUE(),FALSE())</f>
        <v>1</v>
      </c>
      <c r="K724" t="b">
        <f>IF(COUNTIFS('Player 1 Rounds'!A:A,Player_2[[#This Row],[Tournament]],'Player 1 Rounds'!C:C,Player_2[[#This Row],[Date]],'Player 1 Rounds'!D:D,Player_2[[#This Row],[Division]])&gt;0,TRUE(),FALSE())</f>
        <v>1</v>
      </c>
      <c r="L724" t="str">
        <f>RIGHT(Player_2[[#This Row],[Date]],4)</f>
        <v>2022</v>
      </c>
      <c r="M724" t="str">
        <f>LEFT(Player_2[[#This Row],[Date]],FIND("-",Player_2[[#This Row],[Date]],1)-1)</f>
        <v>29</v>
      </c>
      <c r="N724" t="str">
        <f>MID(Player_2[[#This Row],[Date]],FIND("-",Player_2[[#This Row],[Date]],1)+1,3)</f>
        <v>Jul</v>
      </c>
      <c r="O724" s="5">
        <f>DATEVALUE(Player_2[[#This Row],[Month]]&amp;" "&amp;Player_2[[#This Row],[Day]]&amp;", "&amp;Player_2[[#This Row],[Year]])</f>
        <v>44771</v>
      </c>
      <c r="P724">
        <f>COUNTIFS(A:A,Player_2[[#This Row],[Tournament]],E:E,Player_2[[#This Row],[Round]])</f>
        <v>2</v>
      </c>
      <c r="Q724" t="str">
        <f t="shared" si="11"/>
        <v>2022 DGPT - Discraft's Great Lakes Open</v>
      </c>
      <c r="R724">
        <f>SUMIFS('Player 1 Rounds'!F:F,'Player 1 Rounds'!Q:Q,Q724,'Player 1 Rounds'!E:E,E724)</f>
        <v>58</v>
      </c>
      <c r="S724">
        <f>IF(AND(Player_2[[#This Row],[Opponent Score]]&gt;0,Player_2[[#This Row],[Opponent Score]]&gt;Player_2[[#This Row],[Score]],K:K=TRUE())=TRUE(),1,0)</f>
        <v>0</v>
      </c>
    </row>
    <row r="725" spans="1:19" x14ac:dyDescent="0.25">
      <c r="A725" t="s">
        <v>330</v>
      </c>
      <c r="B725" t="s">
        <v>9</v>
      </c>
      <c r="C725" t="s">
        <v>331</v>
      </c>
      <c r="D725" t="s">
        <v>17</v>
      </c>
      <c r="E725">
        <v>2</v>
      </c>
      <c r="F725">
        <v>55</v>
      </c>
      <c r="G725">
        <v>1048</v>
      </c>
      <c r="H725" t="s">
        <v>11</v>
      </c>
      <c r="I725" t="s">
        <v>11</v>
      </c>
      <c r="J725" t="b">
        <f>IF(COUNTIFS('Player 1 Rounds'!A:A,Player_2[[#This Row],[Tournament]],'Player 1 Rounds'!C:C,Player_2[[#This Row],[Date]])&gt;0,TRUE(),FALSE())</f>
        <v>1</v>
      </c>
      <c r="K725" t="b">
        <f>IF(COUNTIFS('Player 1 Rounds'!A:A,Player_2[[#This Row],[Tournament]],'Player 1 Rounds'!C:C,Player_2[[#This Row],[Date]],'Player 1 Rounds'!D:D,Player_2[[#This Row],[Division]])&gt;0,TRUE(),FALSE())</f>
        <v>1</v>
      </c>
      <c r="L725" t="str">
        <f>RIGHT(Player_2[[#This Row],[Date]],4)</f>
        <v>2018</v>
      </c>
      <c r="M725" t="str">
        <f>LEFT(Player_2[[#This Row],[Date]],FIND("-",Player_2[[#This Row],[Date]],1)-1)</f>
        <v>25</v>
      </c>
      <c r="N725" t="str">
        <f>MID(Player_2[[#This Row],[Date]],FIND("-",Player_2[[#This Row],[Date]],1)+1,3)</f>
        <v>May</v>
      </c>
      <c r="O725" s="5">
        <f>DATEVALUE(Player_2[[#This Row],[Month]]&amp;" "&amp;Player_2[[#This Row],[Day]]&amp;", "&amp;Player_2[[#This Row],[Year]])</f>
        <v>43245</v>
      </c>
      <c r="P725">
        <f>COUNTIFS(A:A,Player_2[[#This Row],[Tournament]],E:E,Player_2[[#This Row],[Round]])</f>
        <v>1</v>
      </c>
      <c r="Q725" t="str">
        <f t="shared" si="11"/>
        <v>2018 DGPT - San Francisco Open presented by Innova Champion Discs</v>
      </c>
      <c r="R725">
        <f>SUMIFS('Player 1 Rounds'!F:F,'Player 1 Rounds'!Q:Q,Q725,'Player 1 Rounds'!E:E,E725)</f>
        <v>53</v>
      </c>
      <c r="S725">
        <f>IF(AND(Player_2[[#This Row],[Opponent Score]]&gt;0,Player_2[[#This Row],[Opponent Score]]&gt;Player_2[[#This Row],[Score]],K:K=TRUE())=TRUE(),1,0)</f>
        <v>0</v>
      </c>
    </row>
    <row r="726" spans="1:19" x14ac:dyDescent="0.25">
      <c r="A726" t="s">
        <v>339</v>
      </c>
      <c r="B726" t="s">
        <v>9</v>
      </c>
      <c r="C726" t="s">
        <v>340</v>
      </c>
      <c r="D726" t="s">
        <v>17</v>
      </c>
      <c r="E726">
        <v>2</v>
      </c>
      <c r="F726">
        <v>56</v>
      </c>
      <c r="G726">
        <v>1013</v>
      </c>
      <c r="H726" t="s">
        <v>11</v>
      </c>
      <c r="I726" t="s">
        <v>11</v>
      </c>
      <c r="J726" t="b">
        <f>IF(COUNTIFS('Player 1 Rounds'!A:A,Player_2[[#This Row],[Tournament]],'Player 1 Rounds'!C:C,Player_2[[#This Row],[Date]])&gt;0,TRUE(),FALSE())</f>
        <v>1</v>
      </c>
      <c r="K726" t="b">
        <f>IF(COUNTIFS('Player 1 Rounds'!A:A,Player_2[[#This Row],[Tournament]],'Player 1 Rounds'!C:C,Player_2[[#This Row],[Date]],'Player 1 Rounds'!D:D,Player_2[[#This Row],[Division]])&gt;0,TRUE(),FALSE())</f>
        <v>1</v>
      </c>
      <c r="L726" t="str">
        <f>RIGHT(Player_2[[#This Row],[Date]],4)</f>
        <v>2018</v>
      </c>
      <c r="M726" t="str">
        <f>LEFT(Player_2[[#This Row],[Date]],FIND("-",Player_2[[#This Row],[Date]],1)-1)</f>
        <v>4</v>
      </c>
      <c r="N726" t="str">
        <f>MID(Player_2[[#This Row],[Date]],FIND("-",Player_2[[#This Row],[Date]],1)+1,3)</f>
        <v>May</v>
      </c>
      <c r="O726" s="5">
        <f>DATEVALUE(Player_2[[#This Row],[Month]]&amp;" "&amp;Player_2[[#This Row],[Day]]&amp;", "&amp;Player_2[[#This Row],[Year]])</f>
        <v>43224</v>
      </c>
      <c r="P726">
        <f>COUNTIFS(A:A,Player_2[[#This Row],[Tournament]],E:E,Player_2[[#This Row],[Round]])</f>
        <v>1</v>
      </c>
      <c r="Q726" t="str">
        <f t="shared" si="11"/>
        <v>2018 Arby's DFW presents the Nick Hyde Memorial - Pro Weekend - powered by Innova driven by Hyzerbomb</v>
      </c>
      <c r="R726">
        <f>SUMIFS('Player 1 Rounds'!F:F,'Player 1 Rounds'!Q:Q,Q726,'Player 1 Rounds'!E:E,E726)</f>
        <v>52</v>
      </c>
      <c r="S726">
        <f>IF(AND(Player_2[[#This Row],[Opponent Score]]&gt;0,Player_2[[#This Row],[Opponent Score]]&gt;Player_2[[#This Row],[Score]],K:K=TRUE())=TRUE(),1,0)</f>
        <v>0</v>
      </c>
    </row>
    <row r="727" spans="1:19" x14ac:dyDescent="0.25">
      <c r="A727" t="s">
        <v>409</v>
      </c>
      <c r="B727" t="s">
        <v>58</v>
      </c>
      <c r="C727" t="s">
        <v>410</v>
      </c>
      <c r="D727" t="s">
        <v>17</v>
      </c>
      <c r="E727">
        <v>2</v>
      </c>
      <c r="F727">
        <v>53</v>
      </c>
      <c r="G727">
        <v>1045</v>
      </c>
      <c r="H727" t="s">
        <v>11</v>
      </c>
      <c r="I727" t="s">
        <v>11</v>
      </c>
      <c r="J727" t="b">
        <f>IF(COUNTIFS('Player 1 Rounds'!A:A,Player_2[[#This Row],[Tournament]],'Player 1 Rounds'!C:C,Player_2[[#This Row],[Date]])&gt;0,TRUE(),FALSE())</f>
        <v>1</v>
      </c>
      <c r="K727" t="b">
        <f>IF(COUNTIFS('Player 1 Rounds'!A:A,Player_2[[#This Row],[Tournament]],'Player 1 Rounds'!C:C,Player_2[[#This Row],[Date]],'Player 1 Rounds'!D:D,Player_2[[#This Row],[Division]])&gt;0,TRUE(),FALSE())</f>
        <v>1</v>
      </c>
      <c r="L727" t="str">
        <f>RIGHT(Player_2[[#This Row],[Date]],4)</f>
        <v>2015</v>
      </c>
      <c r="M727" t="str">
        <f>LEFT(Player_2[[#This Row],[Date]],FIND("-",Player_2[[#This Row],[Date]],1)-1)</f>
        <v>12</v>
      </c>
      <c r="N727" t="str">
        <f>MID(Player_2[[#This Row],[Date]],FIND("-",Player_2[[#This Row],[Date]],1)+1,3)</f>
        <v>Jun</v>
      </c>
      <c r="O727" s="5">
        <f>DATEVALUE(Player_2[[#This Row],[Month]]&amp;" "&amp;Player_2[[#This Row],[Day]]&amp;", "&amp;Player_2[[#This Row],[Year]])</f>
        <v>42167</v>
      </c>
      <c r="P727">
        <f>COUNTIFS(A:A,Player_2[[#This Row],[Tournament]],E:E,Player_2[[#This Row],[Round]])</f>
        <v>1</v>
      </c>
      <c r="Q727" t="str">
        <f t="shared" si="11"/>
        <v>2015 Beaver State Fling - Pro</v>
      </c>
      <c r="R727">
        <f>SUMIFS('Player 1 Rounds'!F:F,'Player 1 Rounds'!Q:Q,Q727,'Player 1 Rounds'!E:E,E727)</f>
        <v>53</v>
      </c>
      <c r="S727">
        <f>IF(AND(Player_2[[#This Row],[Opponent Score]]&gt;0,Player_2[[#This Row],[Opponent Score]]&gt;Player_2[[#This Row],[Score]],K:K=TRUE())=TRUE(),1,0)</f>
        <v>0</v>
      </c>
    </row>
    <row r="728" spans="1:19" x14ac:dyDescent="0.25">
      <c r="A728" t="s">
        <v>157</v>
      </c>
      <c r="B728" t="s">
        <v>58</v>
      </c>
      <c r="C728" t="s">
        <v>158</v>
      </c>
      <c r="D728" t="s">
        <v>17</v>
      </c>
      <c r="E728">
        <v>2</v>
      </c>
      <c r="F728">
        <v>48</v>
      </c>
      <c r="G728">
        <v>1070</v>
      </c>
      <c r="H728" t="s">
        <v>11</v>
      </c>
      <c r="I728" t="s">
        <v>11</v>
      </c>
      <c r="J728" t="b">
        <f>IF(COUNTIFS('Player 1 Rounds'!A:A,Player_2[[#This Row],[Tournament]],'Player 1 Rounds'!C:C,Player_2[[#This Row],[Date]])&gt;0,TRUE(),FALSE())</f>
        <v>1</v>
      </c>
      <c r="K728" t="b">
        <f>IF(COUNTIFS('Player 1 Rounds'!A:A,Player_2[[#This Row],[Tournament]],'Player 1 Rounds'!C:C,Player_2[[#This Row],[Date]],'Player 1 Rounds'!D:D,Player_2[[#This Row],[Division]])&gt;0,TRUE(),FALSE())</f>
        <v>1</v>
      </c>
      <c r="L728" t="str">
        <f>RIGHT(Player_2[[#This Row],[Date]],4)</f>
        <v>2015</v>
      </c>
      <c r="M728" t="str">
        <f>LEFT(Player_2[[#This Row],[Date]],FIND("-",Player_2[[#This Row],[Date]],1)-1)</f>
        <v>30</v>
      </c>
      <c r="N728" t="str">
        <f>MID(Player_2[[#This Row],[Date]],FIND("-",Player_2[[#This Row],[Date]],1)+1,3)</f>
        <v>Apr</v>
      </c>
      <c r="O728" s="5">
        <f>DATEVALUE(Player_2[[#This Row],[Month]]&amp;" "&amp;Player_2[[#This Row],[Day]]&amp;", "&amp;Player_2[[#This Row],[Year]])</f>
        <v>42124</v>
      </c>
      <c r="P728">
        <f>COUNTIFS(A:A,Player_2[[#This Row],[Tournament]],E:E,Player_2[[#This Row],[Round]])</f>
        <v>3</v>
      </c>
      <c r="Q728" t="str">
        <f t="shared" si="11"/>
        <v>2015 Dynamic Discs Glass Blown Open sponsored by Latitude 64</v>
      </c>
      <c r="R728">
        <f>SUMIFS('Player 1 Rounds'!F:F,'Player 1 Rounds'!Q:Q,Q728,'Player 1 Rounds'!E:E,E728)</f>
        <v>49</v>
      </c>
      <c r="S728">
        <f>IF(AND(Player_2[[#This Row],[Opponent Score]]&gt;0,Player_2[[#This Row],[Opponent Score]]&gt;Player_2[[#This Row],[Score]],K:K=TRUE())=TRUE(),1,0)</f>
        <v>1</v>
      </c>
    </row>
    <row r="729" spans="1:19" x14ac:dyDescent="0.25">
      <c r="A729" t="s">
        <v>620</v>
      </c>
      <c r="B729" t="s">
        <v>164</v>
      </c>
      <c r="C729" t="s">
        <v>621</v>
      </c>
      <c r="D729" t="s">
        <v>17</v>
      </c>
      <c r="E729">
        <v>2</v>
      </c>
      <c r="F729">
        <v>49</v>
      </c>
      <c r="G729">
        <v>1070</v>
      </c>
      <c r="H729" t="s">
        <v>11</v>
      </c>
      <c r="I729" t="s">
        <v>11</v>
      </c>
      <c r="J729" t="b">
        <f>IF(COUNTIFS('Player 1 Rounds'!A:A,Player_2[[#This Row],[Tournament]],'Player 1 Rounds'!C:C,Player_2[[#This Row],[Date]])&gt;0,TRUE(),FALSE())</f>
        <v>1</v>
      </c>
      <c r="K729" t="b">
        <f>IF(COUNTIFS('Player 1 Rounds'!A:A,Player_2[[#This Row],[Tournament]],'Player 1 Rounds'!C:C,Player_2[[#This Row],[Date]],'Player 1 Rounds'!D:D,Player_2[[#This Row],[Division]])&gt;0,TRUE(),FALSE())</f>
        <v>1</v>
      </c>
      <c r="L729" t="str">
        <f>RIGHT(Player_2[[#This Row],[Date]],4)</f>
        <v>2021</v>
      </c>
      <c r="M729" t="str">
        <f>LEFT(Player_2[[#This Row],[Date]],FIND("-",Player_2[[#This Row],[Date]],1)-1)</f>
        <v>19</v>
      </c>
      <c r="N729" t="str">
        <f>MID(Player_2[[#This Row],[Date]],FIND("-",Player_2[[#This Row],[Date]],1)+1,3)</f>
        <v>Mar</v>
      </c>
      <c r="O729" s="5">
        <f>DATEVALUE(Player_2[[#This Row],[Month]]&amp;" "&amp;Player_2[[#This Row],[Day]]&amp;", "&amp;Player_2[[#This Row],[Year]])</f>
        <v>44274</v>
      </c>
      <c r="P729">
        <f>COUNTIFS(A:A,Player_2[[#This Row],[Tournament]],E:E,Player_2[[#This Row],[Round]])</f>
        <v>1</v>
      </c>
      <c r="Q729" t="str">
        <f t="shared" si="11"/>
        <v>2021 Discraft presents The Open at Belton a DGPT Silver Series Event</v>
      </c>
      <c r="R729">
        <f>SUMIFS('Player 1 Rounds'!F:F,'Player 1 Rounds'!Q:Q,Q729,'Player 1 Rounds'!E:E,E729)</f>
        <v>49</v>
      </c>
      <c r="S729">
        <f>IF(AND(Player_2[[#This Row],[Opponent Score]]&gt;0,Player_2[[#This Row],[Opponent Score]]&gt;Player_2[[#This Row],[Score]],K:K=TRUE())=TRUE(),1,0)</f>
        <v>0</v>
      </c>
    </row>
    <row r="730" spans="1:19" x14ac:dyDescent="0.25">
      <c r="A730" t="s">
        <v>758</v>
      </c>
      <c r="B730" t="s">
        <v>164</v>
      </c>
      <c r="C730" t="s">
        <v>759</v>
      </c>
      <c r="D730" t="s">
        <v>17</v>
      </c>
      <c r="E730">
        <v>2</v>
      </c>
      <c r="F730">
        <v>37</v>
      </c>
      <c r="G730">
        <v>1070</v>
      </c>
      <c r="H730" t="s">
        <v>11</v>
      </c>
      <c r="I730" t="s">
        <v>11</v>
      </c>
      <c r="J730" t="b">
        <f>IF(COUNTIFS('Player 1 Rounds'!A:A,Player_2[[#This Row],[Tournament]],'Player 1 Rounds'!C:C,Player_2[[#This Row],[Date]])&gt;0,TRUE(),FALSE())</f>
        <v>0</v>
      </c>
      <c r="K730" t="b">
        <f>IF(COUNTIFS('Player 1 Rounds'!A:A,Player_2[[#This Row],[Tournament]],'Player 1 Rounds'!C:C,Player_2[[#This Row],[Date]],'Player 1 Rounds'!D:D,Player_2[[#This Row],[Division]])&gt;0,TRUE(),FALSE())</f>
        <v>0</v>
      </c>
      <c r="L730" t="str">
        <f>RIGHT(Player_2[[#This Row],[Date]],4)</f>
        <v>2019</v>
      </c>
      <c r="M730" t="str">
        <f>LEFT(Player_2[[#This Row],[Date]],FIND("-",Player_2[[#This Row],[Date]],1)-1)</f>
        <v>6</v>
      </c>
      <c r="N730" t="str">
        <f>MID(Player_2[[#This Row],[Date]],FIND("-",Player_2[[#This Row],[Date]],1)+1,3)</f>
        <v>Sep</v>
      </c>
      <c r="O730" s="5">
        <f>DATEVALUE(Player_2[[#This Row],[Month]]&amp;" "&amp;Player_2[[#This Row],[Day]]&amp;", "&amp;Player_2[[#This Row],[Year]])</f>
        <v>43714</v>
      </c>
      <c r="P730">
        <f>COUNTIFS(A:A,Player_2[[#This Row],[Tournament]],E:E,Player_2[[#This Row],[Round]])</f>
        <v>1</v>
      </c>
      <c r="Q730" t="str">
        <f t="shared" si="11"/>
        <v>2019 Canadian National Disc Golf Championships Powered By Innova Champion Discs</v>
      </c>
      <c r="R730">
        <f>SUMIFS('Player 1 Rounds'!F:F,'Player 1 Rounds'!Q:Q,Q730,'Player 1 Rounds'!E:E,E730)</f>
        <v>0</v>
      </c>
      <c r="S730">
        <f>IF(AND(Player_2[[#This Row],[Opponent Score]]&gt;0,Player_2[[#This Row],[Opponent Score]]&gt;Player_2[[#This Row],[Score]],K:K=TRUE())=TRUE(),1,0)</f>
        <v>0</v>
      </c>
    </row>
    <row r="731" spans="1:19" x14ac:dyDescent="0.25">
      <c r="A731" t="s">
        <v>202</v>
      </c>
      <c r="B731" t="s">
        <v>58</v>
      </c>
      <c r="C731" t="s">
        <v>203</v>
      </c>
      <c r="D731" t="s">
        <v>17</v>
      </c>
      <c r="E731">
        <v>2</v>
      </c>
      <c r="F731">
        <v>54</v>
      </c>
      <c r="G731">
        <v>1064</v>
      </c>
      <c r="H731" t="s">
        <v>11</v>
      </c>
      <c r="I731" t="s">
        <v>11</v>
      </c>
      <c r="J731" t="b">
        <f>IF(COUNTIFS('Player 1 Rounds'!A:A,Player_2[[#This Row],[Tournament]],'Player 1 Rounds'!C:C,Player_2[[#This Row],[Date]])&gt;0,TRUE(),FALSE())</f>
        <v>1</v>
      </c>
      <c r="K731" t="b">
        <f>IF(COUNTIFS('Player 1 Rounds'!A:A,Player_2[[#This Row],[Tournament]],'Player 1 Rounds'!C:C,Player_2[[#This Row],[Date]],'Player 1 Rounds'!D:D,Player_2[[#This Row],[Division]])&gt;0,TRUE(),FALSE())</f>
        <v>1</v>
      </c>
      <c r="L731" t="str">
        <f>RIGHT(Player_2[[#This Row],[Date]],4)</f>
        <v>2017</v>
      </c>
      <c r="M731" t="str">
        <f>LEFT(Player_2[[#This Row],[Date]],FIND("-",Player_2[[#This Row],[Date]],1)-1)</f>
        <v>25</v>
      </c>
      <c r="N731" t="str">
        <f>MID(Player_2[[#This Row],[Date]],FIND("-",Player_2[[#This Row],[Date]],1)+1,3)</f>
        <v>Aug</v>
      </c>
      <c r="O731" s="5">
        <f>DATEVALUE(Player_2[[#This Row],[Month]]&amp;" "&amp;Player_2[[#This Row],[Day]]&amp;", "&amp;Player_2[[#This Row],[Year]])</f>
        <v>42972</v>
      </c>
      <c r="P731">
        <f>COUNTIFS(A:A,Player_2[[#This Row],[Tournament]],E:E,Player_2[[#This Row],[Round]])</f>
        <v>1</v>
      </c>
      <c r="Q731" t="str">
        <f t="shared" si="11"/>
        <v>2017 Pittsburgh Flying Disc Open Presented by Discraft</v>
      </c>
      <c r="R731">
        <f>SUMIFS('Player 1 Rounds'!F:F,'Player 1 Rounds'!Q:Q,Q731,'Player 1 Rounds'!E:E,E731)</f>
        <v>58</v>
      </c>
      <c r="S731">
        <f>IF(AND(Player_2[[#This Row],[Opponent Score]]&gt;0,Player_2[[#This Row],[Opponent Score]]&gt;Player_2[[#This Row],[Score]],K:K=TRUE())=TRUE(),1,0)</f>
        <v>1</v>
      </c>
    </row>
    <row r="732" spans="1:19" x14ac:dyDescent="0.25">
      <c r="A732" t="s">
        <v>368</v>
      </c>
      <c r="B732" t="s">
        <v>9</v>
      </c>
      <c r="C732" t="s">
        <v>369</v>
      </c>
      <c r="D732" t="s">
        <v>17</v>
      </c>
      <c r="E732">
        <v>2</v>
      </c>
      <c r="F732">
        <v>39</v>
      </c>
      <c r="G732">
        <v>1090</v>
      </c>
      <c r="H732" t="s">
        <v>11</v>
      </c>
      <c r="I732" t="s">
        <v>11</v>
      </c>
      <c r="J732" t="b">
        <f>IF(COUNTIFS('Player 1 Rounds'!A:A,Player_2[[#This Row],[Tournament]],'Player 1 Rounds'!C:C,Player_2[[#This Row],[Date]])&gt;0,TRUE(),FALSE())</f>
        <v>0</v>
      </c>
      <c r="K732" t="b">
        <f>IF(COUNTIFS('Player 1 Rounds'!A:A,Player_2[[#This Row],[Tournament]],'Player 1 Rounds'!C:C,Player_2[[#This Row],[Date]],'Player 1 Rounds'!D:D,Player_2[[#This Row],[Division]])&gt;0,TRUE(),FALSE())</f>
        <v>0</v>
      </c>
      <c r="L732" t="str">
        <f>RIGHT(Player_2[[#This Row],[Date]],4)</f>
        <v>2015</v>
      </c>
      <c r="M732" t="str">
        <f>LEFT(Player_2[[#This Row],[Date]],FIND("-",Player_2[[#This Row],[Date]],1)-1)</f>
        <v>9</v>
      </c>
      <c r="N732" t="str">
        <f>MID(Player_2[[#This Row],[Date]],FIND("-",Player_2[[#This Row],[Date]],1)+1,3)</f>
        <v>May</v>
      </c>
      <c r="O732" s="5">
        <f>DATEVALUE(Player_2[[#This Row],[Month]]&amp;" "&amp;Player_2[[#This Row],[Day]]&amp;", "&amp;Player_2[[#This Row],[Year]])</f>
        <v>42133</v>
      </c>
      <c r="P732">
        <f>COUNTIFS(A:A,Player_2[[#This Row],[Tournament]],E:E,Player_2[[#This Row],[Round]])</f>
        <v>1</v>
      </c>
      <c r="Q732" t="str">
        <f t="shared" si="11"/>
        <v>2015 The West Coast Disc Golf Championships presented by Innova Champion Discs</v>
      </c>
      <c r="R732">
        <f>SUMIFS('Player 1 Rounds'!F:F,'Player 1 Rounds'!Q:Q,Q732,'Player 1 Rounds'!E:E,E732)</f>
        <v>0</v>
      </c>
      <c r="S732">
        <f>IF(AND(Player_2[[#This Row],[Opponent Score]]&gt;0,Player_2[[#This Row],[Opponent Score]]&gt;Player_2[[#This Row],[Score]],K:K=TRUE())=TRUE(),1,0)</f>
        <v>0</v>
      </c>
    </row>
    <row r="733" spans="1:19" x14ac:dyDescent="0.25">
      <c r="A733" t="s">
        <v>160</v>
      </c>
      <c r="B733" t="s">
        <v>58</v>
      </c>
      <c r="C733" t="s">
        <v>161</v>
      </c>
      <c r="D733" t="s">
        <v>17</v>
      </c>
      <c r="E733">
        <v>2</v>
      </c>
      <c r="F733">
        <v>67</v>
      </c>
      <c r="G733">
        <v>1035</v>
      </c>
      <c r="H733" t="s">
        <v>11</v>
      </c>
      <c r="I733" t="s">
        <v>11</v>
      </c>
      <c r="J733" t="b">
        <f>IF(COUNTIFS('Player 1 Rounds'!A:A,Player_2[[#This Row],[Tournament]],'Player 1 Rounds'!C:C,Player_2[[#This Row],[Date]])&gt;0,TRUE(),FALSE())</f>
        <v>1</v>
      </c>
      <c r="K733" t="b">
        <f>IF(COUNTIFS('Player 1 Rounds'!A:A,Player_2[[#This Row],[Tournament]],'Player 1 Rounds'!C:C,Player_2[[#This Row],[Date]],'Player 1 Rounds'!D:D,Player_2[[#This Row],[Division]])&gt;0,TRUE(),FALSE())</f>
        <v>1</v>
      </c>
      <c r="L733" t="str">
        <f>RIGHT(Player_2[[#This Row],[Date]],4)</f>
        <v>2015</v>
      </c>
      <c r="M733" t="str">
        <f>LEFT(Player_2[[#This Row],[Date]],FIND("-",Player_2[[#This Row],[Date]],1)-1)</f>
        <v>15</v>
      </c>
      <c r="N733" t="str">
        <f>MID(Player_2[[#This Row],[Date]],FIND("-",Player_2[[#This Row],[Date]],1)+1,3)</f>
        <v>May</v>
      </c>
      <c r="O733" s="5">
        <f>DATEVALUE(Player_2[[#This Row],[Month]]&amp;" "&amp;Player_2[[#This Row],[Day]]&amp;", "&amp;Player_2[[#This Row],[Year]])</f>
        <v>42139</v>
      </c>
      <c r="P733">
        <f>COUNTIFS(A:A,Player_2[[#This Row],[Tournament]],E:E,Player_2[[#This Row],[Round]])</f>
        <v>1</v>
      </c>
      <c r="Q733" t="str">
        <f t="shared" si="11"/>
        <v>2015 30th Annual "Steady" Ed Memorial Masters Cup - Presented by DGA (Pro)</v>
      </c>
      <c r="R733">
        <f>SUMIFS('Player 1 Rounds'!F:F,'Player 1 Rounds'!Q:Q,Q733,'Player 1 Rounds'!E:E,E733)</f>
        <v>71</v>
      </c>
      <c r="S733">
        <f>IF(AND(Player_2[[#This Row],[Opponent Score]]&gt;0,Player_2[[#This Row],[Opponent Score]]&gt;Player_2[[#This Row],[Score]],K:K=TRUE())=TRUE(),1,0)</f>
        <v>1</v>
      </c>
    </row>
    <row r="734" spans="1:19" x14ac:dyDescent="0.25">
      <c r="A734" t="s">
        <v>240</v>
      </c>
      <c r="B734" t="s">
        <v>9</v>
      </c>
      <c r="C734" t="s">
        <v>241</v>
      </c>
      <c r="D734" t="s">
        <v>17</v>
      </c>
      <c r="E734">
        <v>2</v>
      </c>
      <c r="F734">
        <v>58</v>
      </c>
      <c r="G734">
        <v>1058</v>
      </c>
      <c r="H734" t="s">
        <v>11</v>
      </c>
      <c r="I734" t="s">
        <v>11</v>
      </c>
      <c r="J734" t="b">
        <f>IF(COUNTIFS('Player 1 Rounds'!A:A,Player_2[[#This Row],[Tournament]],'Player 1 Rounds'!C:C,Player_2[[#This Row],[Date]])&gt;0,TRUE(),FALSE())</f>
        <v>1</v>
      </c>
      <c r="K734" t="b">
        <f>IF(COUNTIFS('Player 1 Rounds'!A:A,Player_2[[#This Row],[Tournament]],'Player 1 Rounds'!C:C,Player_2[[#This Row],[Date]],'Player 1 Rounds'!D:D,Player_2[[#This Row],[Division]])&gt;0,TRUE(),FALSE())</f>
        <v>1</v>
      </c>
      <c r="L734" t="str">
        <f>RIGHT(Player_2[[#This Row],[Date]],4)</f>
        <v>2017</v>
      </c>
      <c r="M734" t="str">
        <f>LEFT(Player_2[[#This Row],[Date]],FIND("-",Player_2[[#This Row],[Date]],1)-1)</f>
        <v>3</v>
      </c>
      <c r="N734" t="str">
        <f>MID(Player_2[[#This Row],[Date]],FIND("-",Player_2[[#This Row],[Date]],1)+1,3)</f>
        <v>Aug</v>
      </c>
      <c r="O734" s="5">
        <f>DATEVALUE(Player_2[[#This Row],[Month]]&amp;" "&amp;Player_2[[#This Row],[Day]]&amp;", "&amp;Player_2[[#This Row],[Year]])</f>
        <v>42950</v>
      </c>
      <c r="P734">
        <f>COUNTIFS(A:A,Player_2[[#This Row],[Tournament]],E:E,Player_2[[#This Row],[Round]])</f>
        <v>3</v>
      </c>
      <c r="Q734" t="str">
        <f t="shared" si="11"/>
        <v>2017 Ledgestone Insurance Open presented by Discraft</v>
      </c>
      <c r="R734">
        <f>SUMIFS('Player 1 Rounds'!F:F,'Player 1 Rounds'!Q:Q,Q734,'Player 1 Rounds'!E:E,E734)</f>
        <v>59</v>
      </c>
      <c r="S734">
        <f>IF(AND(Player_2[[#This Row],[Opponent Score]]&gt;0,Player_2[[#This Row],[Opponent Score]]&gt;Player_2[[#This Row],[Score]],K:K=TRUE())=TRUE(),1,0)</f>
        <v>1</v>
      </c>
    </row>
    <row r="735" spans="1:19" x14ac:dyDescent="0.25">
      <c r="A735" t="s">
        <v>372</v>
      </c>
      <c r="B735" t="s">
        <v>373</v>
      </c>
      <c r="C735" t="s">
        <v>374</v>
      </c>
      <c r="D735" t="s">
        <v>17</v>
      </c>
      <c r="E735">
        <v>2</v>
      </c>
      <c r="F735">
        <v>58</v>
      </c>
      <c r="G735">
        <v>1054</v>
      </c>
      <c r="H735" t="s">
        <v>11</v>
      </c>
      <c r="I735" t="s">
        <v>11</v>
      </c>
      <c r="J735" t="b">
        <f>IF(COUNTIFS('Player 1 Rounds'!A:A,Player_2[[#This Row],[Tournament]],'Player 1 Rounds'!C:C,Player_2[[#This Row],[Date]])&gt;0,TRUE(),FALSE())</f>
        <v>1</v>
      </c>
      <c r="K735" t="b">
        <f>IF(COUNTIFS('Player 1 Rounds'!A:A,Player_2[[#This Row],[Tournament]],'Player 1 Rounds'!C:C,Player_2[[#This Row],[Date]],'Player 1 Rounds'!D:D,Player_2[[#This Row],[Division]])&gt;0,TRUE(),FALSE())</f>
        <v>1</v>
      </c>
      <c r="L735" t="str">
        <f>RIGHT(Player_2[[#This Row],[Date]],4)</f>
        <v>2015</v>
      </c>
      <c r="M735" t="str">
        <f>LEFT(Player_2[[#This Row],[Date]],FIND("-",Player_2[[#This Row],[Date]],1)-1)</f>
        <v>22</v>
      </c>
      <c r="N735" t="str">
        <f>MID(Player_2[[#This Row],[Date]],FIND("-",Player_2[[#This Row],[Date]],1)+1,3)</f>
        <v>May</v>
      </c>
      <c r="O735" s="5">
        <f>DATEVALUE(Player_2[[#This Row],[Month]]&amp;" "&amp;Player_2[[#This Row],[Day]]&amp;", "&amp;Player_2[[#This Row],[Year]])</f>
        <v>42146</v>
      </c>
      <c r="P735">
        <f>COUNTIFS(A:A,Player_2[[#This Row],[Tournament]],E:E,Player_2[[#This Row],[Round]])</f>
        <v>1</v>
      </c>
      <c r="Q735" t="str">
        <f t="shared" si="11"/>
        <v>2015 St. Jude Disc Golf Charity Invitational</v>
      </c>
      <c r="R735">
        <f>SUMIFS('Player 1 Rounds'!F:F,'Player 1 Rounds'!Q:Q,Q735,'Player 1 Rounds'!E:E,E735)</f>
        <v>65</v>
      </c>
      <c r="S735">
        <f>IF(AND(Player_2[[#This Row],[Opponent Score]]&gt;0,Player_2[[#This Row],[Opponent Score]]&gt;Player_2[[#This Row],[Score]],K:K=TRUE())=TRUE(),1,0)</f>
        <v>1</v>
      </c>
    </row>
    <row r="736" spans="1:19" x14ac:dyDescent="0.25">
      <c r="A736" t="s">
        <v>341</v>
      </c>
      <c r="B736" t="s">
        <v>58</v>
      </c>
      <c r="C736" t="s">
        <v>342</v>
      </c>
      <c r="D736" t="s">
        <v>17</v>
      </c>
      <c r="E736">
        <v>2</v>
      </c>
      <c r="F736">
        <v>66</v>
      </c>
      <c r="G736">
        <v>1041</v>
      </c>
      <c r="H736" t="s">
        <v>11</v>
      </c>
      <c r="I736" t="s">
        <v>11</v>
      </c>
      <c r="J736" t="b">
        <f>IF(COUNTIFS('Player 1 Rounds'!A:A,Player_2[[#This Row],[Tournament]],'Player 1 Rounds'!C:C,Player_2[[#This Row],[Date]])&gt;0,TRUE(),FALSE())</f>
        <v>1</v>
      </c>
      <c r="K736" t="b">
        <f>IF(COUNTIFS('Player 1 Rounds'!A:A,Player_2[[#This Row],[Tournament]],'Player 1 Rounds'!C:C,Player_2[[#This Row],[Date]],'Player 1 Rounds'!D:D,Player_2[[#This Row],[Division]])&gt;0,TRUE(),FALSE())</f>
        <v>1</v>
      </c>
      <c r="L736" t="str">
        <f>RIGHT(Player_2[[#This Row],[Date]],4)</f>
        <v>2018</v>
      </c>
      <c r="M736" t="str">
        <f>LEFT(Player_2[[#This Row],[Date]],FIND("-",Player_2[[#This Row],[Date]],1)-1)</f>
        <v>18</v>
      </c>
      <c r="N736" t="str">
        <f>MID(Player_2[[#This Row],[Date]],FIND("-",Player_2[[#This Row],[Date]],1)+1,3)</f>
        <v>May</v>
      </c>
      <c r="O736" s="5">
        <f>DATEVALUE(Player_2[[#This Row],[Month]]&amp;" "&amp;Player_2[[#This Row],[Day]]&amp;", "&amp;Player_2[[#This Row],[Year]])</f>
        <v>43238</v>
      </c>
      <c r="P736">
        <f>COUNTIFS(A:A,Player_2[[#This Row],[Tournament]],E:E,Player_2[[#This Row],[Round]])</f>
        <v>2</v>
      </c>
      <c r="Q736" t="str">
        <f t="shared" si="11"/>
        <v>2018 Santa Cruz Masters Cup presented by Innova - National Tour</v>
      </c>
      <c r="R736">
        <f>SUMIFS('Player 1 Rounds'!F:F,'Player 1 Rounds'!Q:Q,Q736,'Player 1 Rounds'!E:E,E736)</f>
        <v>68</v>
      </c>
      <c r="S736">
        <f>IF(AND(Player_2[[#This Row],[Opponent Score]]&gt;0,Player_2[[#This Row],[Opponent Score]]&gt;Player_2[[#This Row],[Score]],K:K=TRUE())=TRUE(),1,0)</f>
        <v>1</v>
      </c>
    </row>
    <row r="737" spans="1:19" x14ac:dyDescent="0.25">
      <c r="A737" t="s">
        <v>204</v>
      </c>
      <c r="B737" t="s">
        <v>14</v>
      </c>
      <c r="C737" t="s">
        <v>205</v>
      </c>
      <c r="D737" t="s">
        <v>17</v>
      </c>
      <c r="E737">
        <v>2</v>
      </c>
      <c r="F737">
        <v>60</v>
      </c>
      <c r="G737">
        <v>1048</v>
      </c>
      <c r="H737" t="s">
        <v>11</v>
      </c>
      <c r="I737" t="s">
        <v>11</v>
      </c>
      <c r="J737" t="b">
        <f>IF(COUNTIFS('Player 1 Rounds'!A:A,Player_2[[#This Row],[Tournament]],'Player 1 Rounds'!C:C,Player_2[[#This Row],[Date]])&gt;0,TRUE(),FALSE())</f>
        <v>0</v>
      </c>
      <c r="K737" t="b">
        <f>IF(COUNTIFS('Player 1 Rounds'!A:A,Player_2[[#This Row],[Tournament]],'Player 1 Rounds'!C:C,Player_2[[#This Row],[Date]],'Player 1 Rounds'!D:D,Player_2[[#This Row],[Division]])&gt;0,TRUE(),FALSE())</f>
        <v>0</v>
      </c>
      <c r="L737" t="str">
        <f>RIGHT(Player_2[[#This Row],[Date]],4)</f>
        <v>2017</v>
      </c>
      <c r="M737" t="str">
        <f>LEFT(Player_2[[#This Row],[Date]],FIND("-",Player_2[[#This Row],[Date]],1)-1)</f>
        <v>17</v>
      </c>
      <c r="N737" t="str">
        <f>MID(Player_2[[#This Row],[Date]],FIND("-",Player_2[[#This Row],[Date]],1)+1,3)</f>
        <v>Aug</v>
      </c>
      <c r="O737" s="5">
        <f>DATEVALUE(Player_2[[#This Row],[Month]]&amp;" "&amp;Player_2[[#This Row],[Day]]&amp;", "&amp;Player_2[[#This Row],[Year]])</f>
        <v>42964</v>
      </c>
      <c r="P737">
        <f>COUNTIFS(A:A,Player_2[[#This Row],[Tournament]],E:E,Player_2[[#This Row],[Round]])</f>
        <v>1</v>
      </c>
      <c r="Q737" t="str">
        <f t="shared" si="11"/>
        <v>2017 DGPT - Idlewild Open driven by Innova &amp; The Nati</v>
      </c>
      <c r="R737">
        <f>SUMIFS('Player 1 Rounds'!F:F,'Player 1 Rounds'!Q:Q,Q737,'Player 1 Rounds'!E:E,E737)</f>
        <v>0</v>
      </c>
      <c r="S737">
        <f>IF(AND(Player_2[[#This Row],[Opponent Score]]&gt;0,Player_2[[#This Row],[Opponent Score]]&gt;Player_2[[#This Row],[Score]],K:K=TRUE())=TRUE(),1,0)</f>
        <v>0</v>
      </c>
    </row>
    <row r="738" spans="1:19" x14ac:dyDescent="0.25">
      <c r="A738" t="s">
        <v>710</v>
      </c>
      <c r="B738" t="s">
        <v>9</v>
      </c>
      <c r="C738" t="s">
        <v>711</v>
      </c>
      <c r="D738" t="s">
        <v>17</v>
      </c>
      <c r="E738">
        <v>2</v>
      </c>
      <c r="F738">
        <v>57</v>
      </c>
      <c r="G738">
        <v>1057</v>
      </c>
      <c r="H738" t="s">
        <v>11</v>
      </c>
      <c r="I738" t="s">
        <v>11</v>
      </c>
      <c r="J738" t="b">
        <f>IF(COUNTIFS('Player 1 Rounds'!A:A,Player_2[[#This Row],[Tournament]],'Player 1 Rounds'!C:C,Player_2[[#This Row],[Date]])&gt;0,TRUE(),FALSE())</f>
        <v>1</v>
      </c>
      <c r="K738" t="b">
        <f>IF(COUNTIFS('Player 1 Rounds'!A:A,Player_2[[#This Row],[Tournament]],'Player 1 Rounds'!C:C,Player_2[[#This Row],[Date]],'Player 1 Rounds'!D:D,Player_2[[#This Row],[Division]])&gt;0,TRUE(),FALSE())</f>
        <v>1</v>
      </c>
      <c r="L738" t="str">
        <f>RIGHT(Player_2[[#This Row],[Date]],4)</f>
        <v>2019</v>
      </c>
      <c r="M738" t="str">
        <f>LEFT(Player_2[[#This Row],[Date]],FIND("-",Player_2[[#This Row],[Date]],1)-1)</f>
        <v>12</v>
      </c>
      <c r="N738" t="str">
        <f>MID(Player_2[[#This Row],[Date]],FIND("-",Player_2[[#This Row],[Date]],1)+1,3)</f>
        <v>Sep</v>
      </c>
      <c r="O738" s="5">
        <f>DATEVALUE(Player_2[[#This Row],[Month]]&amp;" "&amp;Player_2[[#This Row],[Day]]&amp;", "&amp;Player_2[[#This Row],[Year]])</f>
        <v>43720</v>
      </c>
      <c r="P738">
        <f>COUNTIFS(A:A,Player_2[[#This Row],[Tournament]],E:E,Player_2[[#This Row],[Round]])</f>
        <v>1</v>
      </c>
      <c r="Q738" t="str">
        <f t="shared" si="11"/>
        <v>2019 DGPT - Discraft's Green Mountain Championship @ Smugglers' Notch Resort</v>
      </c>
      <c r="R738">
        <f>SUMIFS('Player 1 Rounds'!F:F,'Player 1 Rounds'!Q:Q,Q738,'Player 1 Rounds'!E:E,E738)</f>
        <v>54</v>
      </c>
      <c r="S738">
        <f>IF(AND(Player_2[[#This Row],[Opponent Score]]&gt;0,Player_2[[#This Row],[Opponent Score]]&gt;Player_2[[#This Row],[Score]],K:K=TRUE())=TRUE(),1,0)</f>
        <v>0</v>
      </c>
    </row>
    <row r="739" spans="1:19" x14ac:dyDescent="0.25">
      <c r="A739" t="s">
        <v>630</v>
      </c>
      <c r="B739" t="s">
        <v>13</v>
      </c>
      <c r="C739" t="s">
        <v>631</v>
      </c>
      <c r="D739" t="s">
        <v>17</v>
      </c>
      <c r="E739">
        <v>2</v>
      </c>
      <c r="F739">
        <v>51</v>
      </c>
      <c r="G739">
        <v>1086</v>
      </c>
      <c r="H739" t="s">
        <v>10</v>
      </c>
      <c r="I739" t="s">
        <v>10</v>
      </c>
      <c r="J739" t="b">
        <f>IF(COUNTIFS('Player 1 Rounds'!A:A,Player_2[[#This Row],[Tournament]],'Player 1 Rounds'!C:C,Player_2[[#This Row],[Date]])&gt;0,TRUE(),FALSE())</f>
        <v>1</v>
      </c>
      <c r="K739" t="b">
        <f>IF(COUNTIFS('Player 1 Rounds'!A:A,Player_2[[#This Row],[Tournament]],'Player 1 Rounds'!C:C,Player_2[[#This Row],[Date]],'Player 1 Rounds'!D:D,Player_2[[#This Row],[Division]])&gt;0,TRUE(),FALSE())</f>
        <v>1</v>
      </c>
      <c r="L739" t="str">
        <f>RIGHT(Player_2[[#This Row],[Date]],4)</f>
        <v>2022</v>
      </c>
      <c r="M739" t="str">
        <f>LEFT(Player_2[[#This Row],[Date]],FIND("-",Player_2[[#This Row],[Date]],1)-1)</f>
        <v>21</v>
      </c>
      <c r="N739" t="str">
        <f>MID(Player_2[[#This Row],[Date]],FIND("-",Player_2[[#This Row],[Date]],1)+1,3)</f>
        <v>Jul</v>
      </c>
      <c r="O739" s="5">
        <f>DATEVALUE(Player_2[[#This Row],[Month]]&amp;" "&amp;Player_2[[#This Row],[Day]]&amp;", "&amp;Player_2[[#This Row],[Year]])</f>
        <v>44763</v>
      </c>
      <c r="P739">
        <f>COUNTIFS(A:A,Player_2[[#This Row],[Tournament]],E:E,Player_2[[#This Row],[Round]])</f>
        <v>1</v>
      </c>
      <c r="Q739" t="str">
        <f t="shared" si="11"/>
        <v>2022 European Open presented by Discmania</v>
      </c>
      <c r="R739">
        <f>SUMIFS('Player 1 Rounds'!F:F,'Player 1 Rounds'!Q:Q,Q739,'Player 1 Rounds'!E:E,E739)</f>
        <v>60</v>
      </c>
      <c r="S739">
        <f>IF(AND(Player_2[[#This Row],[Opponent Score]]&gt;0,Player_2[[#This Row],[Opponent Score]]&gt;Player_2[[#This Row],[Score]],K:K=TRUE())=TRUE(),1,0)</f>
        <v>1</v>
      </c>
    </row>
    <row r="740" spans="1:19" x14ac:dyDescent="0.25">
      <c r="A740" t="s">
        <v>399</v>
      </c>
      <c r="B740" t="s">
        <v>164</v>
      </c>
      <c r="C740" t="s">
        <v>400</v>
      </c>
      <c r="D740" t="s">
        <v>17</v>
      </c>
      <c r="E740">
        <v>2</v>
      </c>
      <c r="F740">
        <v>45</v>
      </c>
      <c r="G740">
        <v>1079</v>
      </c>
      <c r="H740" t="s">
        <v>11</v>
      </c>
      <c r="I740" t="s">
        <v>11</v>
      </c>
      <c r="J740" t="b">
        <f>IF(COUNTIFS('Player 1 Rounds'!A:A,Player_2[[#This Row],[Tournament]],'Player 1 Rounds'!C:C,Player_2[[#This Row],[Date]])&gt;0,TRUE(),FALSE())</f>
        <v>0</v>
      </c>
      <c r="K740" t="b">
        <f>IF(COUNTIFS('Player 1 Rounds'!A:A,Player_2[[#This Row],[Tournament]],'Player 1 Rounds'!C:C,Player_2[[#This Row],[Date]],'Player 1 Rounds'!D:D,Player_2[[#This Row],[Division]])&gt;0,TRUE(),FALSE())</f>
        <v>0</v>
      </c>
      <c r="L740" t="str">
        <f>RIGHT(Player_2[[#This Row],[Date]],4)</f>
        <v>2015</v>
      </c>
      <c r="M740" t="str">
        <f>LEFT(Player_2[[#This Row],[Date]],FIND("-",Player_2[[#This Row],[Date]],1)-1)</f>
        <v>30</v>
      </c>
      <c r="N740" t="str">
        <f>MID(Player_2[[#This Row],[Date]],FIND("-",Player_2[[#This Row],[Date]],1)+1,3)</f>
        <v>May</v>
      </c>
      <c r="O740" s="5">
        <f>DATEVALUE(Player_2[[#This Row],[Month]]&amp;" "&amp;Player_2[[#This Row],[Day]]&amp;", "&amp;Player_2[[#This Row],[Year]])</f>
        <v>42154</v>
      </c>
      <c r="P740">
        <f>COUNTIFS(A:A,Player_2[[#This Row],[Tournament]],E:E,Player_2[[#This Row],[Round]])</f>
        <v>1</v>
      </c>
      <c r="Q740" t="str">
        <f t="shared" si="11"/>
        <v>2015 37th Annual Norman Pro/Am</v>
      </c>
      <c r="R740">
        <f>SUMIFS('Player 1 Rounds'!F:F,'Player 1 Rounds'!Q:Q,Q740,'Player 1 Rounds'!E:E,E740)</f>
        <v>0</v>
      </c>
      <c r="S740">
        <f>IF(AND(Player_2[[#This Row],[Opponent Score]]&gt;0,Player_2[[#This Row],[Opponent Score]]&gt;Player_2[[#This Row],[Score]],K:K=TRUE())=TRUE(),1,0)</f>
        <v>0</v>
      </c>
    </row>
    <row r="741" spans="1:19" x14ac:dyDescent="0.25">
      <c r="A741" t="s">
        <v>625</v>
      </c>
      <c r="B741" t="s">
        <v>626</v>
      </c>
      <c r="C741" t="s">
        <v>627</v>
      </c>
      <c r="D741" t="s">
        <v>17</v>
      </c>
      <c r="E741">
        <v>2</v>
      </c>
      <c r="F741">
        <v>69</v>
      </c>
      <c r="G741">
        <v>1005</v>
      </c>
      <c r="H741" t="s">
        <v>10</v>
      </c>
      <c r="I741" t="s">
        <v>10</v>
      </c>
      <c r="J741" t="b">
        <f>IF(COUNTIFS('Player 1 Rounds'!A:A,Player_2[[#This Row],[Tournament]],'Player 1 Rounds'!C:C,Player_2[[#This Row],[Date]])&gt;0,TRUE(),FALSE())</f>
        <v>1</v>
      </c>
      <c r="K741" t="b">
        <f>IF(COUNTIFS('Player 1 Rounds'!A:A,Player_2[[#This Row],[Tournament]],'Player 1 Rounds'!C:C,Player_2[[#This Row],[Date]],'Player 1 Rounds'!D:D,Player_2[[#This Row],[Division]])&gt;0,TRUE(),FALSE())</f>
        <v>1</v>
      </c>
      <c r="L741" t="str">
        <f>RIGHT(Player_2[[#This Row],[Date]],4)</f>
        <v>2022</v>
      </c>
      <c r="M741" t="str">
        <f>LEFT(Player_2[[#This Row],[Date]],FIND("-",Player_2[[#This Row],[Date]],1)-1)</f>
        <v>8</v>
      </c>
      <c r="N741" t="str">
        <f>MID(Player_2[[#This Row],[Date]],FIND("-",Player_2[[#This Row],[Date]],1)+1,3)</f>
        <v>Jul</v>
      </c>
      <c r="O741" s="5">
        <f>DATEVALUE(Player_2[[#This Row],[Month]]&amp;" "&amp;Player_2[[#This Row],[Day]]&amp;", "&amp;Player_2[[#This Row],[Year]])</f>
        <v>44750</v>
      </c>
      <c r="P741">
        <f>COUNTIFS(A:A,Player_2[[#This Row],[Tournament]],E:E,Player_2[[#This Row],[Round]])</f>
        <v>1</v>
      </c>
      <c r="Q741" t="str">
        <f t="shared" si="11"/>
        <v>2022 DGPT - LWS Open at Idlewild presented by Dynamic Discs &amp; The Nati</v>
      </c>
      <c r="R741">
        <f>SUMIFS('Player 1 Rounds'!F:F,'Player 1 Rounds'!Q:Q,Q741,'Player 1 Rounds'!E:E,E741)</f>
        <v>65</v>
      </c>
      <c r="S741">
        <f>IF(AND(Player_2[[#This Row],[Opponent Score]]&gt;0,Player_2[[#This Row],[Opponent Score]]&gt;Player_2[[#This Row],[Score]],K:K=TRUE())=TRUE(),1,0)</f>
        <v>0</v>
      </c>
    </row>
    <row r="742" spans="1:19" x14ac:dyDescent="0.25">
      <c r="A742" t="s">
        <v>250</v>
      </c>
      <c r="B742" t="s">
        <v>58</v>
      </c>
      <c r="C742" t="s">
        <v>336</v>
      </c>
      <c r="D742" t="s">
        <v>17</v>
      </c>
      <c r="E742">
        <v>2</v>
      </c>
      <c r="F742">
        <v>58</v>
      </c>
      <c r="G742">
        <v>1039</v>
      </c>
      <c r="H742" t="s">
        <v>11</v>
      </c>
      <c r="I742" t="s">
        <v>11</v>
      </c>
      <c r="J742" t="b">
        <f>IF(COUNTIFS('Player 1 Rounds'!A:A,Player_2[[#This Row],[Tournament]],'Player 1 Rounds'!C:C,Player_2[[#This Row],[Date]])&gt;0,TRUE(),FALSE())</f>
        <v>1</v>
      </c>
      <c r="K742" t="b">
        <f>IF(COUNTIFS('Player 1 Rounds'!A:A,Player_2[[#This Row],[Tournament]],'Player 1 Rounds'!C:C,Player_2[[#This Row],[Date]],'Player 1 Rounds'!D:D,Player_2[[#This Row],[Division]])&gt;0,TRUE(),FALSE())</f>
        <v>1</v>
      </c>
      <c r="L742" t="str">
        <f>RIGHT(Player_2[[#This Row],[Date]],4)</f>
        <v>2018</v>
      </c>
      <c r="M742" t="str">
        <f>LEFT(Player_2[[#This Row],[Date]],FIND("-",Player_2[[#This Row],[Date]],1)-1)</f>
        <v>26</v>
      </c>
      <c r="N742" t="str">
        <f>MID(Player_2[[#This Row],[Date]],FIND("-",Player_2[[#This Row],[Date]],1)+1,3)</f>
        <v>Apr</v>
      </c>
      <c r="O742" s="5">
        <f>DATEVALUE(Player_2[[#This Row],[Month]]&amp;" "&amp;Player_2[[#This Row],[Day]]&amp;", "&amp;Player_2[[#This Row],[Year]])</f>
        <v>43216</v>
      </c>
      <c r="P742">
        <f>COUNTIFS(A:A,Player_2[[#This Row],[Tournament]],E:E,Player_2[[#This Row],[Round]])</f>
        <v>2</v>
      </c>
      <c r="Q742" t="str">
        <f t="shared" si="11"/>
        <v>2018 Dynamic Discs Glass Blown Open - National Tour</v>
      </c>
      <c r="R742">
        <f>SUMIFS('Player 1 Rounds'!F:F,'Player 1 Rounds'!Q:Q,Q742,'Player 1 Rounds'!E:E,E742)</f>
        <v>59</v>
      </c>
      <c r="S742">
        <f>IF(AND(Player_2[[#This Row],[Opponent Score]]&gt;0,Player_2[[#This Row],[Opponent Score]]&gt;Player_2[[#This Row],[Score]],K:K=TRUE())=TRUE(),1,0)</f>
        <v>1</v>
      </c>
    </row>
    <row r="743" spans="1:19" x14ac:dyDescent="0.25">
      <c r="A743" t="s">
        <v>609</v>
      </c>
      <c r="B743" t="s">
        <v>58</v>
      </c>
      <c r="C743" t="s">
        <v>610</v>
      </c>
      <c r="D743" t="s">
        <v>17</v>
      </c>
      <c r="E743">
        <v>2</v>
      </c>
      <c r="F743">
        <v>54</v>
      </c>
      <c r="G743">
        <v>1049</v>
      </c>
      <c r="H743" t="s">
        <v>11</v>
      </c>
      <c r="I743" t="s">
        <v>11</v>
      </c>
      <c r="J743" t="b">
        <f>IF(COUNTIFS('Player 1 Rounds'!A:A,Player_2[[#This Row],[Tournament]],'Player 1 Rounds'!C:C,Player_2[[#This Row],[Date]])&gt;0,TRUE(),FALSE())</f>
        <v>1</v>
      </c>
      <c r="K743" t="b">
        <f>IF(COUNTIFS('Player 1 Rounds'!A:A,Player_2[[#This Row],[Tournament]],'Player 1 Rounds'!C:C,Player_2[[#This Row],[Date]],'Player 1 Rounds'!D:D,Player_2[[#This Row],[Division]])&gt;0,TRUE(),FALSE())</f>
        <v>1</v>
      </c>
      <c r="L743" t="str">
        <f>RIGHT(Player_2[[#This Row],[Date]],4)</f>
        <v>2021</v>
      </c>
      <c r="M743" t="str">
        <f>LEFT(Player_2[[#This Row],[Date]],FIND("-",Player_2[[#This Row],[Date]],1)-1)</f>
        <v>26</v>
      </c>
      <c r="N743" t="str">
        <f>MID(Player_2[[#This Row],[Date]],FIND("-",Player_2[[#This Row],[Date]],1)+1,3)</f>
        <v>Mar</v>
      </c>
      <c r="O743" s="5">
        <f>DATEVALUE(Player_2[[#This Row],[Month]]&amp;" "&amp;Player_2[[#This Row],[Day]]&amp;", "&amp;Player_2[[#This Row],[Year]])</f>
        <v>44281</v>
      </c>
      <c r="P743">
        <f>COUNTIFS(A:A,Player_2[[#This Row],[Tournament]],E:E,Player_2[[#This Row],[Round]])</f>
        <v>1</v>
      </c>
      <c r="Q743" t="str">
        <f t="shared" si="11"/>
        <v>2021 26th Annual Texas State Disc Golf Championship Presented by Latitude 64 - National Tour</v>
      </c>
      <c r="R743">
        <f>SUMIFS('Player 1 Rounds'!F:F,'Player 1 Rounds'!Q:Q,Q743,'Player 1 Rounds'!E:E,E743)</f>
        <v>52</v>
      </c>
      <c r="S743">
        <f>IF(AND(Player_2[[#This Row],[Opponent Score]]&gt;0,Player_2[[#This Row],[Opponent Score]]&gt;Player_2[[#This Row],[Score]],K:K=TRUE())=TRUE(),1,0)</f>
        <v>0</v>
      </c>
    </row>
    <row r="744" spans="1:19" x14ac:dyDescent="0.25">
      <c r="A744" t="s">
        <v>677</v>
      </c>
      <c r="B744" t="s">
        <v>14</v>
      </c>
      <c r="C744" t="s">
        <v>678</v>
      </c>
      <c r="D744" t="s">
        <v>17</v>
      </c>
      <c r="E744">
        <v>2</v>
      </c>
      <c r="F744">
        <v>60</v>
      </c>
      <c r="G744">
        <v>1060</v>
      </c>
      <c r="H744" t="s">
        <v>11</v>
      </c>
      <c r="I744" t="s">
        <v>11</v>
      </c>
      <c r="J744" t="b">
        <f>IF(COUNTIFS('Player 1 Rounds'!A:A,Player_2[[#This Row],[Tournament]],'Player 1 Rounds'!C:C,Player_2[[#This Row],[Date]])&gt;0,TRUE(),FALSE())</f>
        <v>0</v>
      </c>
      <c r="K744" t="b">
        <f>IF(COUNTIFS('Player 1 Rounds'!A:A,Player_2[[#This Row],[Tournament]],'Player 1 Rounds'!C:C,Player_2[[#This Row],[Date]],'Player 1 Rounds'!D:D,Player_2[[#This Row],[Division]])&gt;0,TRUE(),FALSE())</f>
        <v>0</v>
      </c>
      <c r="L744" t="str">
        <f>RIGHT(Player_2[[#This Row],[Date]],4)</f>
        <v>2021</v>
      </c>
      <c r="M744" t="str">
        <f>LEFT(Player_2[[#This Row],[Date]],FIND("-",Player_2[[#This Row],[Date]],1)-1)</f>
        <v>17</v>
      </c>
      <c r="N744" t="str">
        <f>MID(Player_2[[#This Row],[Date]],FIND("-",Player_2[[#This Row],[Date]],1)+1,3)</f>
        <v>Sep</v>
      </c>
      <c r="O744" s="5">
        <f>DATEVALUE(Player_2[[#This Row],[Month]]&amp;" "&amp;Player_2[[#This Row],[Day]]&amp;", "&amp;Player_2[[#This Row],[Year]])</f>
        <v>44456</v>
      </c>
      <c r="P744">
        <f>COUNTIFS(A:A,Player_2[[#This Row],[Tournament]],E:E,Player_2[[#This Row],[Round]])</f>
        <v>1</v>
      </c>
      <c r="Q744" t="str">
        <f t="shared" si="11"/>
        <v>2021 BRDGT - The Battle for Bedford Presented by Bluechip Technologies</v>
      </c>
      <c r="R744">
        <f>SUMIFS('Player 1 Rounds'!F:F,'Player 1 Rounds'!Q:Q,Q744,'Player 1 Rounds'!E:E,E744)</f>
        <v>0</v>
      </c>
      <c r="S744">
        <f>IF(AND(Player_2[[#This Row],[Opponent Score]]&gt;0,Player_2[[#This Row],[Opponent Score]]&gt;Player_2[[#This Row],[Score]],K:K=TRUE())=TRUE(),1,0)</f>
        <v>0</v>
      </c>
    </row>
    <row r="745" spans="1:19" x14ac:dyDescent="0.25">
      <c r="A745" t="s">
        <v>611</v>
      </c>
      <c r="B745" t="s">
        <v>58</v>
      </c>
      <c r="C745" t="s">
        <v>612</v>
      </c>
      <c r="D745" t="s">
        <v>17</v>
      </c>
      <c r="E745">
        <v>2</v>
      </c>
      <c r="F745">
        <v>57</v>
      </c>
      <c r="G745">
        <v>1043</v>
      </c>
      <c r="H745" t="s">
        <v>11</v>
      </c>
      <c r="I745" t="s">
        <v>11</v>
      </c>
      <c r="J745" t="b">
        <f>IF(COUNTIFS('Player 1 Rounds'!A:A,Player_2[[#This Row],[Tournament]],'Player 1 Rounds'!C:C,Player_2[[#This Row],[Date]])&gt;0,TRUE(),FALSE())</f>
        <v>1</v>
      </c>
      <c r="K745" t="b">
        <f>IF(COUNTIFS('Player 1 Rounds'!A:A,Player_2[[#This Row],[Tournament]],'Player 1 Rounds'!C:C,Player_2[[#This Row],[Date]],'Player 1 Rounds'!D:D,Player_2[[#This Row],[Division]])&gt;0,TRUE(),FALSE())</f>
        <v>1</v>
      </c>
      <c r="L745" t="str">
        <f>RIGHT(Player_2[[#This Row],[Date]],4)</f>
        <v>2021</v>
      </c>
      <c r="M745" t="str">
        <f>LEFT(Player_2[[#This Row],[Date]],FIND("-",Player_2[[#This Row],[Date]],1)-1)</f>
        <v>12</v>
      </c>
      <c r="N745" t="str">
        <f>MID(Player_2[[#This Row],[Date]],FIND("-",Player_2[[#This Row],[Date]],1)+1,3)</f>
        <v>Mar</v>
      </c>
      <c r="O745" s="5">
        <f>DATEVALUE(Player_2[[#This Row],[Month]]&amp;" "&amp;Player_2[[#This Row],[Day]]&amp;", "&amp;Player_2[[#This Row],[Year]])</f>
        <v>44267</v>
      </c>
      <c r="P745">
        <f>COUNTIFS(A:A,Player_2[[#This Row],[Tournament]],E:E,Player_2[[#This Row],[Round]])</f>
        <v>3</v>
      </c>
      <c r="Q745" t="str">
        <f t="shared" si="11"/>
        <v>2021 DGPT - Waco Annual Charity Open presented by Prodigy Disc</v>
      </c>
      <c r="R745">
        <f>SUMIFS('Player 1 Rounds'!F:F,'Player 1 Rounds'!Q:Q,Q745,'Player 1 Rounds'!E:E,E745)</f>
        <v>56</v>
      </c>
      <c r="S745">
        <f>IF(AND(Player_2[[#This Row],[Opponent Score]]&gt;0,Player_2[[#This Row],[Opponent Score]]&gt;Player_2[[#This Row],[Score]],K:K=TRUE())=TRUE(),1,0)</f>
        <v>0</v>
      </c>
    </row>
    <row r="746" spans="1:19" x14ac:dyDescent="0.25">
      <c r="A746" t="s">
        <v>562</v>
      </c>
      <c r="B746" t="s">
        <v>58</v>
      </c>
      <c r="C746" t="s">
        <v>563</v>
      </c>
      <c r="D746" t="s">
        <v>17</v>
      </c>
      <c r="E746">
        <v>2</v>
      </c>
      <c r="F746">
        <v>58</v>
      </c>
      <c r="G746">
        <v>1044</v>
      </c>
      <c r="H746" t="s">
        <v>11</v>
      </c>
      <c r="I746" t="s">
        <v>11</v>
      </c>
      <c r="J746" t="b">
        <f>IF(COUNTIFS('Player 1 Rounds'!A:A,Player_2[[#This Row],[Tournament]],'Player 1 Rounds'!C:C,Player_2[[#This Row],[Date]])&gt;0,TRUE(),FALSE())</f>
        <v>1</v>
      </c>
      <c r="K746" t="b">
        <f>IF(COUNTIFS('Player 1 Rounds'!A:A,Player_2[[#This Row],[Tournament]],'Player 1 Rounds'!C:C,Player_2[[#This Row],[Date]],'Player 1 Rounds'!D:D,Player_2[[#This Row],[Division]])&gt;0,TRUE(),FALSE())</f>
        <v>1</v>
      </c>
      <c r="L746" t="str">
        <f>RIGHT(Player_2[[#This Row],[Date]],4)</f>
        <v>2021</v>
      </c>
      <c r="M746" t="str">
        <f>LEFT(Player_2[[#This Row],[Date]],FIND("-",Player_2[[#This Row],[Date]],1)-1)</f>
        <v>9</v>
      </c>
      <c r="N746" t="str">
        <f>MID(Player_2[[#This Row],[Date]],FIND("-",Player_2[[#This Row],[Date]],1)+1,3)</f>
        <v>Sep</v>
      </c>
      <c r="O746" s="5">
        <f>DATEVALUE(Player_2[[#This Row],[Month]]&amp;" "&amp;Player_2[[#This Row],[Day]]&amp;", "&amp;Player_2[[#This Row],[Year]])</f>
        <v>44448</v>
      </c>
      <c r="P746">
        <f>COUNTIFS(A:A,Player_2[[#This Row],[Tournament]],E:E,Player_2[[#This Row],[Round]])</f>
        <v>1</v>
      </c>
      <c r="Q746" t="str">
        <f t="shared" si="11"/>
        <v>2021 DGPT - Discraft's Green Mountain Championship presented by Upper Park Disc Golf</v>
      </c>
      <c r="R746">
        <f>SUMIFS('Player 1 Rounds'!F:F,'Player 1 Rounds'!Q:Q,Q746,'Player 1 Rounds'!E:E,E746)</f>
        <v>52</v>
      </c>
      <c r="S746">
        <f>IF(AND(Player_2[[#This Row],[Opponent Score]]&gt;0,Player_2[[#This Row],[Opponent Score]]&gt;Player_2[[#This Row],[Score]],K:K=TRUE())=TRUE(),1,0)</f>
        <v>0</v>
      </c>
    </row>
    <row r="747" spans="1:19" x14ac:dyDescent="0.25">
      <c r="A747" t="s">
        <v>727</v>
      </c>
      <c r="B747" t="s">
        <v>9</v>
      </c>
      <c r="C747" t="s">
        <v>728</v>
      </c>
      <c r="D747" t="s">
        <v>17</v>
      </c>
      <c r="E747">
        <v>2</v>
      </c>
      <c r="F747">
        <v>49</v>
      </c>
      <c r="G747">
        <v>1060</v>
      </c>
      <c r="H747" t="s">
        <v>11</v>
      </c>
      <c r="I747" t="s">
        <v>11</v>
      </c>
      <c r="J747" t="b">
        <f>IF(COUNTIFS('Player 1 Rounds'!A:A,Player_2[[#This Row],[Tournament]],'Player 1 Rounds'!C:C,Player_2[[#This Row],[Date]])&gt;0,TRUE(),FALSE())</f>
        <v>0</v>
      </c>
      <c r="K747" t="b">
        <f>IF(COUNTIFS('Player 1 Rounds'!A:A,Player_2[[#This Row],[Tournament]],'Player 1 Rounds'!C:C,Player_2[[#This Row],[Date]],'Player 1 Rounds'!D:D,Player_2[[#This Row],[Division]])&gt;0,TRUE(),FALSE())</f>
        <v>0</v>
      </c>
      <c r="L747" t="str">
        <f>RIGHT(Player_2[[#This Row],[Date]],4)</f>
        <v>2020</v>
      </c>
      <c r="M747" t="str">
        <f>LEFT(Player_2[[#This Row],[Date]],FIND("-",Player_2[[#This Row],[Date]],1)-1)</f>
        <v>14</v>
      </c>
      <c r="N747" t="str">
        <f>MID(Player_2[[#This Row],[Date]],FIND("-",Player_2[[#This Row],[Date]],1)+1,3)</f>
        <v>Feb</v>
      </c>
      <c r="O747" s="5">
        <f>DATEVALUE(Player_2[[#This Row],[Month]]&amp;" "&amp;Player_2[[#This Row],[Day]]&amp;", "&amp;Player_2[[#This Row],[Year]])</f>
        <v>43875</v>
      </c>
      <c r="P747">
        <f>COUNTIFS(A:A,Player_2[[#This Row],[Tournament]],E:E,Player_2[[#This Row],[Round]])</f>
        <v>1</v>
      </c>
      <c r="Q747" t="str">
        <f t="shared" si="11"/>
        <v>2020 The 42nd Annual Wintertime Open Presented by Paul McBeth (Pro Weekend)</v>
      </c>
      <c r="R747">
        <f>SUMIFS('Player 1 Rounds'!F:F,'Player 1 Rounds'!Q:Q,Q747,'Player 1 Rounds'!E:E,E747)</f>
        <v>0</v>
      </c>
      <c r="S747">
        <f>IF(AND(Player_2[[#This Row],[Opponent Score]]&gt;0,Player_2[[#This Row],[Opponent Score]]&gt;Player_2[[#This Row],[Score]],K:K=TRUE())=TRUE(),1,0)</f>
        <v>0</v>
      </c>
    </row>
    <row r="748" spans="1:19" x14ac:dyDescent="0.25">
      <c r="A748" t="s">
        <v>407</v>
      </c>
      <c r="B748" t="s">
        <v>9</v>
      </c>
      <c r="C748" t="s">
        <v>408</v>
      </c>
      <c r="D748" t="s">
        <v>17</v>
      </c>
      <c r="E748">
        <v>2</v>
      </c>
      <c r="F748">
        <v>47</v>
      </c>
      <c r="G748">
        <v>1047</v>
      </c>
      <c r="H748" t="s">
        <v>11</v>
      </c>
      <c r="I748" t="s">
        <v>11</v>
      </c>
      <c r="J748" t="b">
        <f>IF(COUNTIFS('Player 1 Rounds'!A:A,Player_2[[#This Row],[Tournament]],'Player 1 Rounds'!C:C,Player_2[[#This Row],[Date]])&gt;0,TRUE(),FALSE())</f>
        <v>0</v>
      </c>
      <c r="K748" t="b">
        <f>IF(COUNTIFS('Player 1 Rounds'!A:A,Player_2[[#This Row],[Tournament]],'Player 1 Rounds'!C:C,Player_2[[#This Row],[Date]],'Player 1 Rounds'!D:D,Player_2[[#This Row],[Division]])&gt;0,TRUE(),FALSE())</f>
        <v>0</v>
      </c>
      <c r="L748" t="str">
        <f>RIGHT(Player_2[[#This Row],[Date]],4)</f>
        <v>2015</v>
      </c>
      <c r="M748" t="str">
        <f>LEFT(Player_2[[#This Row],[Date]],FIND("-",Player_2[[#This Row],[Date]],1)-1)</f>
        <v>19</v>
      </c>
      <c r="N748" t="str">
        <f>MID(Player_2[[#This Row],[Date]],FIND("-",Player_2[[#This Row],[Date]],1)+1,3)</f>
        <v>Jun</v>
      </c>
      <c r="O748" s="5">
        <f>DATEVALUE(Player_2[[#This Row],[Month]]&amp;" "&amp;Player_2[[#This Row],[Day]]&amp;", "&amp;Player_2[[#This Row],[Year]])</f>
        <v>42174</v>
      </c>
      <c r="P748">
        <f>COUNTIFS(A:A,Player_2[[#This Row],[Tournament]],E:E,Player_2[[#This Row],[Round]])</f>
        <v>1</v>
      </c>
      <c r="Q748" t="str">
        <f t="shared" si="11"/>
        <v>2015 33rd Kansas City Wide Open</v>
      </c>
      <c r="R748">
        <f>SUMIFS('Player 1 Rounds'!F:F,'Player 1 Rounds'!Q:Q,Q748,'Player 1 Rounds'!E:E,E748)</f>
        <v>0</v>
      </c>
      <c r="S748">
        <f>IF(AND(Player_2[[#This Row],[Opponent Score]]&gt;0,Player_2[[#This Row],[Opponent Score]]&gt;Player_2[[#This Row],[Score]],K:K=TRUE())=TRUE(),1,0)</f>
        <v>0</v>
      </c>
    </row>
    <row r="749" spans="1:19" x14ac:dyDescent="0.25">
      <c r="A749" t="s">
        <v>91</v>
      </c>
      <c r="B749" t="s">
        <v>153</v>
      </c>
      <c r="C749" t="s">
        <v>732</v>
      </c>
      <c r="D749" t="s">
        <v>17</v>
      </c>
      <c r="E749">
        <v>2</v>
      </c>
      <c r="F749">
        <v>65</v>
      </c>
      <c r="G749">
        <v>1027</v>
      </c>
      <c r="H749" t="s">
        <v>11</v>
      </c>
      <c r="I749" t="s">
        <v>11</v>
      </c>
      <c r="J749" t="b">
        <f>IF(COUNTIFS('Player 1 Rounds'!A:A,Player_2[[#This Row],[Tournament]],'Player 1 Rounds'!C:C,Player_2[[#This Row],[Date]])&gt;0,TRUE(),FALSE())</f>
        <v>0</v>
      </c>
      <c r="K749" t="b">
        <f>IF(COUNTIFS('Player 1 Rounds'!A:A,Player_2[[#This Row],[Tournament]],'Player 1 Rounds'!C:C,Player_2[[#This Row],[Date]],'Player 1 Rounds'!D:D,Player_2[[#This Row],[Division]])&gt;0,TRUE(),FALSE())</f>
        <v>0</v>
      </c>
      <c r="L749" t="str">
        <f>RIGHT(Player_2[[#This Row],[Date]],4)</f>
        <v>2019</v>
      </c>
      <c r="M749" t="str">
        <f>LEFT(Player_2[[#This Row],[Date]],FIND("-",Player_2[[#This Row],[Date]],1)-1)</f>
        <v>2</v>
      </c>
      <c r="N749" t="str">
        <f>MID(Player_2[[#This Row],[Date]],FIND("-",Player_2[[#This Row],[Date]],1)+1,3)</f>
        <v>Oct</v>
      </c>
      <c r="O749" s="5">
        <f>DATEVALUE(Player_2[[#This Row],[Month]]&amp;" "&amp;Player_2[[#This Row],[Day]]&amp;", "&amp;Player_2[[#This Row],[Year]])</f>
        <v>43740</v>
      </c>
      <c r="P749">
        <f>COUNTIFS(A:A,Player_2[[#This Row],[Tournament]],E:E,Player_2[[#This Row],[Round]])</f>
        <v>6</v>
      </c>
      <c r="Q749" t="str">
        <f t="shared" si="11"/>
        <v>2019 United States Disc Golf Championship</v>
      </c>
      <c r="R749">
        <f>SUMIFS('Player 1 Rounds'!F:F,'Player 1 Rounds'!Q:Q,Q749,'Player 1 Rounds'!E:E,E749)</f>
        <v>0</v>
      </c>
      <c r="S749">
        <f>IF(AND(Player_2[[#This Row],[Opponent Score]]&gt;0,Player_2[[#This Row],[Opponent Score]]&gt;Player_2[[#This Row],[Score]],K:K=TRUE())=TRUE(),1,0)</f>
        <v>0</v>
      </c>
    </row>
    <row r="750" spans="1:19" x14ac:dyDescent="0.25">
      <c r="A750" t="s">
        <v>383</v>
      </c>
      <c r="B750" t="s">
        <v>9</v>
      </c>
      <c r="C750" t="s">
        <v>384</v>
      </c>
      <c r="D750" t="s">
        <v>17</v>
      </c>
      <c r="E750">
        <v>2</v>
      </c>
      <c r="F750">
        <v>63</v>
      </c>
      <c r="G750">
        <v>1053</v>
      </c>
      <c r="H750" t="s">
        <v>11</v>
      </c>
      <c r="I750" t="s">
        <v>11</v>
      </c>
      <c r="J750" t="b">
        <f>IF(COUNTIFS('Player 1 Rounds'!A:A,Player_2[[#This Row],[Tournament]],'Player 1 Rounds'!C:C,Player_2[[#This Row],[Date]])&gt;0,TRUE(),FALSE())</f>
        <v>0</v>
      </c>
      <c r="K750" t="b">
        <f>IF(COUNTIFS('Player 1 Rounds'!A:A,Player_2[[#This Row],[Tournament]],'Player 1 Rounds'!C:C,Player_2[[#This Row],[Date]],'Player 1 Rounds'!D:D,Player_2[[#This Row],[Division]])&gt;0,TRUE(),FALSE())</f>
        <v>0</v>
      </c>
      <c r="L750" t="str">
        <f>RIGHT(Player_2[[#This Row],[Date]],4)</f>
        <v>2015</v>
      </c>
      <c r="M750" t="str">
        <f>LEFT(Player_2[[#This Row],[Date]],FIND("-",Player_2[[#This Row],[Date]],1)-1)</f>
        <v>24</v>
      </c>
      <c r="N750" t="str">
        <f>MID(Player_2[[#This Row],[Date]],FIND("-",Player_2[[#This Row],[Date]],1)+1,3)</f>
        <v>Apr</v>
      </c>
      <c r="O750" s="5">
        <f>DATEVALUE(Player_2[[#This Row],[Month]]&amp;" "&amp;Player_2[[#This Row],[Day]]&amp;", "&amp;Player_2[[#This Row],[Year]])</f>
        <v>42118</v>
      </c>
      <c r="P750">
        <f>COUNTIFS(A:A,Player_2[[#This Row],[Tournament]],E:E,Player_2[[#This Row],[Round]])</f>
        <v>1</v>
      </c>
      <c r="Q750" t="str">
        <f t="shared" si="11"/>
        <v>2015 Iron Lion Presents THE RUMBLE Sponsored by Latitude 64</v>
      </c>
      <c r="R750">
        <f>SUMIFS('Player 1 Rounds'!F:F,'Player 1 Rounds'!Q:Q,Q750,'Player 1 Rounds'!E:E,E750)</f>
        <v>0</v>
      </c>
      <c r="S750">
        <f>IF(AND(Player_2[[#This Row],[Opponent Score]]&gt;0,Player_2[[#This Row],[Opponent Score]]&gt;Player_2[[#This Row],[Score]],K:K=TRUE())=TRUE(),1,0)</f>
        <v>0</v>
      </c>
    </row>
    <row r="751" spans="1:19" x14ac:dyDescent="0.25">
      <c r="A751" t="s">
        <v>347</v>
      </c>
      <c r="B751" t="s">
        <v>9</v>
      </c>
      <c r="C751" t="s">
        <v>740</v>
      </c>
      <c r="D751" t="s">
        <v>17</v>
      </c>
      <c r="E751">
        <v>2</v>
      </c>
      <c r="F751">
        <v>51</v>
      </c>
      <c r="G751">
        <v>1078</v>
      </c>
      <c r="H751" t="s">
        <v>11</v>
      </c>
      <c r="I751" t="s">
        <v>11</v>
      </c>
      <c r="J751" t="b">
        <f>IF(COUNTIFS('Player 1 Rounds'!A:A,Player_2[[#This Row],[Tournament]],'Player 1 Rounds'!C:C,Player_2[[#This Row],[Date]])&gt;0,TRUE(),FALSE())</f>
        <v>1</v>
      </c>
      <c r="K751" t="b">
        <f>IF(COUNTIFS('Player 1 Rounds'!A:A,Player_2[[#This Row],[Tournament]],'Player 1 Rounds'!C:C,Player_2[[#This Row],[Date]],'Player 1 Rounds'!D:D,Player_2[[#This Row],[Division]])&gt;0,TRUE(),FALSE())</f>
        <v>1</v>
      </c>
      <c r="L751" t="str">
        <f>RIGHT(Player_2[[#This Row],[Date]],4)</f>
        <v>2019</v>
      </c>
      <c r="M751" t="str">
        <f>LEFT(Player_2[[#This Row],[Date]],FIND("-",Player_2[[#This Row],[Date]],1)-1)</f>
        <v>30</v>
      </c>
      <c r="N751" t="str">
        <f>MID(Player_2[[#This Row],[Date]],FIND("-",Player_2[[#This Row],[Date]],1)+1,3)</f>
        <v>Aug</v>
      </c>
      <c r="O751" s="5">
        <f>DATEVALUE(Player_2[[#This Row],[Month]]&amp;" "&amp;Player_2[[#This Row],[Day]]&amp;", "&amp;Player_2[[#This Row],[Year]])</f>
        <v>43707</v>
      </c>
      <c r="P751">
        <f>COUNTIFS(A:A,Player_2[[#This Row],[Tournament]],E:E,Player_2[[#This Row],[Round]])</f>
        <v>5</v>
      </c>
      <c r="Q751" t="str">
        <f t="shared" si="11"/>
        <v>2019 DGPT - MVP Open at Maple Hill</v>
      </c>
      <c r="R751">
        <f>SUMIFS('Player 1 Rounds'!F:F,'Player 1 Rounds'!Q:Q,Q751,'Player 1 Rounds'!E:E,E751)</f>
        <v>57</v>
      </c>
      <c r="S751">
        <f>IF(AND(Player_2[[#This Row],[Opponent Score]]&gt;0,Player_2[[#This Row],[Opponent Score]]&gt;Player_2[[#This Row],[Score]],K:K=TRUE())=TRUE(),1,0)</f>
        <v>1</v>
      </c>
    </row>
    <row r="752" spans="1:19" x14ac:dyDescent="0.25">
      <c r="A752" t="s">
        <v>212</v>
      </c>
      <c r="B752" t="s">
        <v>9</v>
      </c>
      <c r="C752" t="s">
        <v>213</v>
      </c>
      <c r="D752" t="s">
        <v>17</v>
      </c>
      <c r="E752">
        <v>2</v>
      </c>
      <c r="F752">
        <v>54</v>
      </c>
      <c r="G752">
        <v>1058</v>
      </c>
      <c r="H752" t="s">
        <v>11</v>
      </c>
      <c r="I752" t="s">
        <v>11</v>
      </c>
      <c r="J752" t="b">
        <f>IF(COUNTIFS('Player 1 Rounds'!A:A,Player_2[[#This Row],[Tournament]],'Player 1 Rounds'!C:C,Player_2[[#This Row],[Date]])&gt;0,TRUE(),FALSE())</f>
        <v>1</v>
      </c>
      <c r="K752" t="b">
        <f>IF(COUNTIFS('Player 1 Rounds'!A:A,Player_2[[#This Row],[Tournament]],'Player 1 Rounds'!C:C,Player_2[[#This Row],[Date]],'Player 1 Rounds'!D:D,Player_2[[#This Row],[Division]])&gt;0,TRUE(),FALSE())</f>
        <v>1</v>
      </c>
      <c r="L752" t="str">
        <f>RIGHT(Player_2[[#This Row],[Date]],4)</f>
        <v>2017</v>
      </c>
      <c r="M752" t="str">
        <f>LEFT(Player_2[[#This Row],[Date]],FIND("-",Player_2[[#This Row],[Date]],1)-1)</f>
        <v>31</v>
      </c>
      <c r="N752" t="str">
        <f>MID(Player_2[[#This Row],[Date]],FIND("-",Player_2[[#This Row],[Date]],1)+1,3)</f>
        <v>Aug</v>
      </c>
      <c r="O752" s="5">
        <f>DATEVALUE(Player_2[[#This Row],[Month]]&amp;" "&amp;Player_2[[#This Row],[Day]]&amp;", "&amp;Player_2[[#This Row],[Year]])</f>
        <v>42978</v>
      </c>
      <c r="P752">
        <f>COUNTIFS(A:A,Player_2[[#This Row],[Tournament]],E:E,Player_2[[#This Row],[Round]])</f>
        <v>1</v>
      </c>
      <c r="Q752" t="str">
        <f t="shared" si="11"/>
        <v>2017 DGPT - Vibram Open</v>
      </c>
      <c r="R752">
        <f>SUMIFS('Player 1 Rounds'!F:F,'Player 1 Rounds'!Q:Q,Q752,'Player 1 Rounds'!E:E,E752)</f>
        <v>57</v>
      </c>
      <c r="S752">
        <f>IF(AND(Player_2[[#This Row],[Opponent Score]]&gt;0,Player_2[[#This Row],[Opponent Score]]&gt;Player_2[[#This Row],[Score]],K:K=TRUE())=TRUE(),1,0)</f>
        <v>1</v>
      </c>
    </row>
    <row r="753" spans="1:19" x14ac:dyDescent="0.25">
      <c r="A753" t="s">
        <v>387</v>
      </c>
      <c r="B753" t="s">
        <v>9</v>
      </c>
      <c r="C753" t="s">
        <v>388</v>
      </c>
      <c r="D753" t="s">
        <v>17</v>
      </c>
      <c r="E753">
        <v>2</v>
      </c>
      <c r="F753">
        <v>46</v>
      </c>
      <c r="G753">
        <v>1056</v>
      </c>
      <c r="H753" t="s">
        <v>11</v>
      </c>
      <c r="I753" t="s">
        <v>11</v>
      </c>
      <c r="J753" t="b">
        <f>IF(COUNTIFS('Player 1 Rounds'!A:A,Player_2[[#This Row],[Tournament]],'Player 1 Rounds'!C:C,Player_2[[#This Row],[Date]])&gt;0,TRUE(),FALSE())</f>
        <v>1</v>
      </c>
      <c r="K753" t="b">
        <f>IF(COUNTIFS('Player 1 Rounds'!A:A,Player_2[[#This Row],[Tournament]],'Player 1 Rounds'!C:C,Player_2[[#This Row],[Date]],'Player 1 Rounds'!D:D,Player_2[[#This Row],[Division]])&gt;0,TRUE(),FALSE())</f>
        <v>1</v>
      </c>
      <c r="L753" t="str">
        <f>RIGHT(Player_2[[#This Row],[Date]],4)</f>
        <v>2015</v>
      </c>
      <c r="M753" t="str">
        <f>LEFT(Player_2[[#This Row],[Date]],FIND("-",Player_2[[#This Row],[Date]],1)-1)</f>
        <v>11</v>
      </c>
      <c r="N753" t="str">
        <f>MID(Player_2[[#This Row],[Date]],FIND("-",Player_2[[#This Row],[Date]],1)+1,3)</f>
        <v>Apr</v>
      </c>
      <c r="O753" s="5">
        <f>DATEVALUE(Player_2[[#This Row],[Month]]&amp;" "&amp;Player_2[[#This Row],[Day]]&amp;", "&amp;Player_2[[#This Row],[Year]])</f>
        <v>42105</v>
      </c>
      <c r="P753">
        <f>COUNTIFS(A:A,Player_2[[#This Row],[Tournament]],E:E,Player_2[[#This Row],[Round]])</f>
        <v>1</v>
      </c>
      <c r="Q753" t="str">
        <f t="shared" si="11"/>
        <v>2015 Hyzerbomb Discs presents The Nick Hyde Memorial</v>
      </c>
      <c r="R753">
        <f>SUMIFS('Player 1 Rounds'!F:F,'Player 1 Rounds'!Q:Q,Q753,'Player 1 Rounds'!E:E,E753)</f>
        <v>49</v>
      </c>
      <c r="S753">
        <f>IF(AND(Player_2[[#This Row],[Opponent Score]]&gt;0,Player_2[[#This Row],[Opponent Score]]&gt;Player_2[[#This Row],[Score]],K:K=TRUE())=TRUE(),1,0)</f>
        <v>1</v>
      </c>
    </row>
    <row r="754" spans="1:19" x14ac:dyDescent="0.25">
      <c r="A754" t="s">
        <v>575</v>
      </c>
      <c r="B754" t="s">
        <v>14</v>
      </c>
      <c r="C754" t="s">
        <v>115</v>
      </c>
      <c r="D754" t="s">
        <v>17</v>
      </c>
      <c r="E754">
        <v>3</v>
      </c>
      <c r="F754">
        <v>44</v>
      </c>
      <c r="G754">
        <v>1034</v>
      </c>
      <c r="H754" t="s">
        <v>11</v>
      </c>
      <c r="I754" t="s">
        <v>11</v>
      </c>
      <c r="J754" t="b">
        <f>IF(COUNTIFS('Player 1 Rounds'!A:A,Player_2[[#This Row],[Tournament]],'Player 1 Rounds'!C:C,Player_2[[#This Row],[Date]])&gt;0,TRUE(),FALSE())</f>
        <v>0</v>
      </c>
      <c r="K754" t="b">
        <f>IF(COUNTIFS('Player 1 Rounds'!A:A,Player_2[[#This Row],[Tournament]],'Player 1 Rounds'!C:C,Player_2[[#This Row],[Date]],'Player 1 Rounds'!D:D,Player_2[[#This Row],[Division]])&gt;0,TRUE(),FALSE())</f>
        <v>0</v>
      </c>
      <c r="L754" t="str">
        <f>RIGHT(Player_2[[#This Row],[Date]],4)</f>
        <v>2008</v>
      </c>
      <c r="M754" t="str">
        <f>LEFT(Player_2[[#This Row],[Date]],FIND("-",Player_2[[#This Row],[Date]],1)-1)</f>
        <v>12</v>
      </c>
      <c r="N754" t="str">
        <f>MID(Player_2[[#This Row],[Date]],FIND("-",Player_2[[#This Row],[Date]],1)+1,3)</f>
        <v>Apr</v>
      </c>
      <c r="O754" s="5">
        <f>DATEVALUE(Player_2[[#This Row],[Month]]&amp;" "&amp;Player_2[[#This Row],[Day]]&amp;", "&amp;Player_2[[#This Row],[Year]])</f>
        <v>39550</v>
      </c>
      <c r="P754">
        <f>COUNTIFS(A:A,Player_2[[#This Row],[Tournament]],E:E,Player_2[[#This Row],[Round]])</f>
        <v>1</v>
      </c>
      <c r="Q754" t="str">
        <f t="shared" si="11"/>
        <v>2008 Higher Flyers Memorial</v>
      </c>
      <c r="R754">
        <f>SUMIFS('Player 1 Rounds'!F:F,'Player 1 Rounds'!Q:Q,Q754,'Player 1 Rounds'!E:E,E754)</f>
        <v>0</v>
      </c>
      <c r="S754">
        <f>IF(AND(Player_2[[#This Row],[Opponent Score]]&gt;0,Player_2[[#This Row],[Opponent Score]]&gt;Player_2[[#This Row],[Score]],K:K=TRUE())=TRUE(),1,0)</f>
        <v>0</v>
      </c>
    </row>
    <row r="755" spans="1:19" x14ac:dyDescent="0.25">
      <c r="A755" t="s">
        <v>355</v>
      </c>
      <c r="B755" t="s">
        <v>13</v>
      </c>
      <c r="C755" t="s">
        <v>356</v>
      </c>
      <c r="D755" t="s">
        <v>17</v>
      </c>
      <c r="E755">
        <v>3</v>
      </c>
      <c r="F755">
        <v>60</v>
      </c>
      <c r="G755">
        <v>1024</v>
      </c>
      <c r="H755" t="s">
        <v>11</v>
      </c>
      <c r="I755" t="s">
        <v>11</v>
      </c>
      <c r="J755" t="b">
        <f>IF(COUNTIFS('Player 1 Rounds'!A:A,Player_2[[#This Row],[Tournament]],'Player 1 Rounds'!C:C,Player_2[[#This Row],[Date]])&gt;0,TRUE(),FALSE())</f>
        <v>1</v>
      </c>
      <c r="K755" t="b">
        <f>IF(COUNTIFS('Player 1 Rounds'!A:A,Player_2[[#This Row],[Tournament]],'Player 1 Rounds'!C:C,Player_2[[#This Row],[Date]],'Player 1 Rounds'!D:D,Player_2[[#This Row],[Division]])&gt;0,TRUE(),FALSE())</f>
        <v>1</v>
      </c>
      <c r="L755" t="str">
        <f>RIGHT(Player_2[[#This Row],[Date]],4)</f>
        <v>2018</v>
      </c>
      <c r="M755" t="str">
        <f>LEFT(Player_2[[#This Row],[Date]],FIND("-",Player_2[[#This Row],[Date]],1)-1)</f>
        <v>5</v>
      </c>
      <c r="N755" t="str">
        <f>MID(Player_2[[#This Row],[Date]],FIND("-",Player_2[[#This Row],[Date]],1)+1,3)</f>
        <v>Sep</v>
      </c>
      <c r="O755" s="5">
        <f>DATEVALUE(Player_2[[#This Row],[Month]]&amp;" "&amp;Player_2[[#This Row],[Day]]&amp;", "&amp;Player_2[[#This Row],[Year]])</f>
        <v>43348</v>
      </c>
      <c r="P755">
        <f>COUNTIFS(A:A,Player_2[[#This Row],[Tournament]],E:E,Player_2[[#This Row],[Round]])</f>
        <v>1</v>
      </c>
      <c r="Q755" t="str">
        <f t="shared" si="11"/>
        <v>2018 PDGA Professional Disc Golf World Championships</v>
      </c>
      <c r="R755">
        <f>SUMIFS('Player 1 Rounds'!F:F,'Player 1 Rounds'!Q:Q,Q755,'Player 1 Rounds'!E:E,E755)</f>
        <v>56</v>
      </c>
      <c r="S755">
        <f>IF(AND(Player_2[[#This Row],[Opponent Score]]&gt;0,Player_2[[#This Row],[Opponent Score]]&gt;Player_2[[#This Row],[Score]],K:K=TRUE())=TRUE(),1,0)</f>
        <v>0</v>
      </c>
    </row>
    <row r="756" spans="1:19" x14ac:dyDescent="0.25">
      <c r="A756" t="s">
        <v>543</v>
      </c>
      <c r="B756" t="s">
        <v>13</v>
      </c>
      <c r="C756" t="s">
        <v>544</v>
      </c>
      <c r="D756" t="s">
        <v>17</v>
      </c>
      <c r="E756">
        <v>3</v>
      </c>
      <c r="F756">
        <v>52</v>
      </c>
      <c r="G756">
        <v>1053</v>
      </c>
      <c r="H756" t="s">
        <v>11</v>
      </c>
      <c r="I756" t="s">
        <v>11</v>
      </c>
      <c r="J756" t="b">
        <f>IF(COUNTIFS('Player 1 Rounds'!A:A,Player_2[[#This Row],[Tournament]],'Player 1 Rounds'!C:C,Player_2[[#This Row],[Date]])&gt;0,TRUE(),FALSE())</f>
        <v>1</v>
      </c>
      <c r="K756" t="b">
        <f>IF(COUNTIFS('Player 1 Rounds'!A:A,Player_2[[#This Row],[Tournament]],'Player 1 Rounds'!C:C,Player_2[[#This Row],[Date]],'Player 1 Rounds'!D:D,Player_2[[#This Row],[Division]])&gt;0,TRUE(),FALSE())</f>
        <v>1</v>
      </c>
      <c r="L756" t="str">
        <f>RIGHT(Player_2[[#This Row],[Date]],4)</f>
        <v>2021</v>
      </c>
      <c r="M756" t="str">
        <f>LEFT(Player_2[[#This Row],[Date]],FIND("-",Player_2[[#This Row],[Date]],1)-1)</f>
        <v>22</v>
      </c>
      <c r="N756" t="str">
        <f>MID(Player_2[[#This Row],[Date]],FIND("-",Player_2[[#This Row],[Date]],1)+1,3)</f>
        <v>Jun</v>
      </c>
      <c r="O756" s="5">
        <f>DATEVALUE(Player_2[[#This Row],[Month]]&amp;" "&amp;Player_2[[#This Row],[Day]]&amp;", "&amp;Player_2[[#This Row],[Year]])</f>
        <v>44369</v>
      </c>
      <c r="P756">
        <f>COUNTIFS(A:A,Player_2[[#This Row],[Tournament]],E:E,Player_2[[#This Row],[Round]])</f>
        <v>1</v>
      </c>
      <c r="Q756" t="str">
        <f t="shared" si="11"/>
        <v>2021 PDGA Professional Disc Golf World Championships Presented by Grip6</v>
      </c>
      <c r="R756">
        <f>SUMIFS('Player 1 Rounds'!F:F,'Player 1 Rounds'!Q:Q,Q756,'Player 1 Rounds'!E:E,E756)</f>
        <v>53</v>
      </c>
      <c r="S756">
        <f>IF(AND(Player_2[[#This Row],[Opponent Score]]&gt;0,Player_2[[#This Row],[Opponent Score]]&gt;Player_2[[#This Row],[Score]],K:K=TRUE())=TRUE(),1,0)</f>
        <v>1</v>
      </c>
    </row>
    <row r="757" spans="1:19" x14ac:dyDescent="0.25">
      <c r="A757" t="s">
        <v>216</v>
      </c>
      <c r="B757" t="s">
        <v>164</v>
      </c>
      <c r="C757" t="s">
        <v>217</v>
      </c>
      <c r="D757" t="s">
        <v>17</v>
      </c>
      <c r="E757">
        <v>3</v>
      </c>
      <c r="F757">
        <v>51</v>
      </c>
      <c r="G757">
        <v>1056</v>
      </c>
      <c r="H757" t="s">
        <v>11</v>
      </c>
      <c r="I757" t="s">
        <v>11</v>
      </c>
      <c r="J757" t="b">
        <f>IF(COUNTIFS('Player 1 Rounds'!A:A,Player_2[[#This Row],[Tournament]],'Player 1 Rounds'!C:C,Player_2[[#This Row],[Date]])&gt;0,TRUE(),FALSE())</f>
        <v>0</v>
      </c>
      <c r="K757" t="b">
        <f>IF(COUNTIFS('Player 1 Rounds'!A:A,Player_2[[#This Row],[Tournament]],'Player 1 Rounds'!C:C,Player_2[[#This Row],[Date]],'Player 1 Rounds'!D:D,Player_2[[#This Row],[Division]])&gt;0,TRUE(),FALSE())</f>
        <v>0</v>
      </c>
      <c r="L757" t="str">
        <f>RIGHT(Player_2[[#This Row],[Date]],4)</f>
        <v>2018</v>
      </c>
      <c r="M757" t="str">
        <f>LEFT(Player_2[[#This Row],[Date]],FIND("-",Player_2[[#This Row],[Date]],1)-1)</f>
        <v>23</v>
      </c>
      <c r="N757" t="str">
        <f>MID(Player_2[[#This Row],[Date]],FIND("-",Player_2[[#This Row],[Date]],1)+1,3)</f>
        <v>Mar</v>
      </c>
      <c r="O757" s="5">
        <f>DATEVALUE(Player_2[[#This Row],[Month]]&amp;" "&amp;Player_2[[#This Row],[Day]]&amp;", "&amp;Player_2[[#This Row],[Year]])</f>
        <v>43182</v>
      </c>
      <c r="P757">
        <f>COUNTIFS(A:A,Player_2[[#This Row],[Tournament]],E:E,Player_2[[#This Row],[Round]])</f>
        <v>1</v>
      </c>
      <c r="Q757" t="str">
        <f t="shared" si="11"/>
        <v>2018 Discraft presents Sun King's Throw Down the Mountain VI (Weekend 2)</v>
      </c>
      <c r="R757">
        <f>SUMIFS('Player 1 Rounds'!F:F,'Player 1 Rounds'!Q:Q,Q757,'Player 1 Rounds'!E:E,E757)</f>
        <v>0</v>
      </c>
      <c r="S757">
        <f>IF(AND(Player_2[[#This Row],[Opponent Score]]&gt;0,Player_2[[#This Row],[Opponent Score]]&gt;Player_2[[#This Row],[Score]],K:K=TRUE())=TRUE(),1,0)</f>
        <v>0</v>
      </c>
    </row>
    <row r="758" spans="1:19" x14ac:dyDescent="0.25">
      <c r="A758" t="s">
        <v>74</v>
      </c>
      <c r="B758" t="s">
        <v>58</v>
      </c>
      <c r="C758" t="s">
        <v>75</v>
      </c>
      <c r="D758" t="s">
        <v>17</v>
      </c>
      <c r="E758">
        <v>3</v>
      </c>
      <c r="F758">
        <v>55</v>
      </c>
      <c r="G758">
        <v>1038</v>
      </c>
      <c r="H758" t="s">
        <v>11</v>
      </c>
      <c r="I758" t="s">
        <v>11</v>
      </c>
      <c r="J758" t="b">
        <f>IF(COUNTIFS('Player 1 Rounds'!A:A,Player_2[[#This Row],[Tournament]],'Player 1 Rounds'!C:C,Player_2[[#This Row],[Date]])&gt;0,TRUE(),FALSE())</f>
        <v>0</v>
      </c>
      <c r="K758" t="b">
        <f>IF(COUNTIFS('Player 1 Rounds'!A:A,Player_2[[#This Row],[Tournament]],'Player 1 Rounds'!C:C,Player_2[[#This Row],[Date]],'Player 1 Rounds'!D:D,Player_2[[#This Row],[Division]])&gt;0,TRUE(),FALSE())</f>
        <v>0</v>
      </c>
      <c r="L758" t="str">
        <f>RIGHT(Player_2[[#This Row],[Date]],4)</f>
        <v>2011</v>
      </c>
      <c r="M758" t="str">
        <f>LEFT(Player_2[[#This Row],[Date]],FIND("-",Player_2[[#This Row],[Date]],1)-1)</f>
        <v>13</v>
      </c>
      <c r="N758" t="str">
        <f>MID(Player_2[[#This Row],[Date]],FIND("-",Player_2[[#This Row],[Date]],1)+1,3)</f>
        <v>May</v>
      </c>
      <c r="O758" s="5">
        <f>DATEVALUE(Player_2[[#This Row],[Month]]&amp;" "&amp;Player_2[[#This Row],[Day]]&amp;", "&amp;Player_2[[#This Row],[Year]])</f>
        <v>40676</v>
      </c>
      <c r="P758">
        <f>COUNTIFS(A:A,Player_2[[#This Row],[Tournament]],E:E,Player_2[[#This Row],[Round]])</f>
        <v>1</v>
      </c>
      <c r="Q758" t="str">
        <f t="shared" si="11"/>
        <v>2011 Alabama Disc Golf Championship</v>
      </c>
      <c r="R758">
        <f>SUMIFS('Player 1 Rounds'!F:F,'Player 1 Rounds'!Q:Q,Q758,'Player 1 Rounds'!E:E,E758)</f>
        <v>0</v>
      </c>
      <c r="S758">
        <f>IF(AND(Player_2[[#This Row],[Opponent Score]]&gt;0,Player_2[[#This Row],[Opponent Score]]&gt;Player_2[[#This Row],[Score]],K:K=TRUE())=TRUE(),1,0)</f>
        <v>0</v>
      </c>
    </row>
    <row r="759" spans="1:19" x14ac:dyDescent="0.25">
      <c r="A759" t="s">
        <v>324</v>
      </c>
      <c r="B759" t="s">
        <v>58</v>
      </c>
      <c r="C759" t="s">
        <v>325</v>
      </c>
      <c r="D759" t="s">
        <v>17</v>
      </c>
      <c r="E759">
        <v>3</v>
      </c>
      <c r="F759">
        <v>58</v>
      </c>
      <c r="G759">
        <v>1064</v>
      </c>
      <c r="H759" t="s">
        <v>11</v>
      </c>
      <c r="I759" t="s">
        <v>11</v>
      </c>
      <c r="J759" t="b">
        <f>IF(COUNTIFS('Player 1 Rounds'!A:A,Player_2[[#This Row],[Tournament]],'Player 1 Rounds'!C:C,Player_2[[#This Row],[Date]])&gt;0,TRUE(),FALSE())</f>
        <v>1</v>
      </c>
      <c r="K759" t="b">
        <f>IF(COUNTIFS('Player 1 Rounds'!A:A,Player_2[[#This Row],[Tournament]],'Player 1 Rounds'!C:C,Player_2[[#This Row],[Date]],'Player 1 Rounds'!D:D,Player_2[[#This Row],[Division]])&gt;0,TRUE(),FALSE())</f>
        <v>1</v>
      </c>
      <c r="L759" t="str">
        <f>RIGHT(Player_2[[#This Row],[Date]],4)</f>
        <v>2018</v>
      </c>
      <c r="M759" t="str">
        <f>LEFT(Player_2[[#This Row],[Date]],FIND("-",Player_2[[#This Row],[Date]],1)-1)</f>
        <v>14</v>
      </c>
      <c r="N759" t="str">
        <f>MID(Player_2[[#This Row],[Date]],FIND("-",Player_2[[#This Row],[Date]],1)+1,3)</f>
        <v>Sep</v>
      </c>
      <c r="O759" s="5">
        <f>DATEVALUE(Player_2[[#This Row],[Month]]&amp;" "&amp;Player_2[[#This Row],[Day]]&amp;", "&amp;Player_2[[#This Row],[Year]])</f>
        <v>43357</v>
      </c>
      <c r="P759">
        <f>COUNTIFS(A:A,Player_2[[#This Row],[Tournament]],E:E,Player_2[[#This Row],[Round]])</f>
        <v>1</v>
      </c>
      <c r="Q759" t="str">
        <f t="shared" si="11"/>
        <v>2018 Delaware Disc Golf Challenge presented by Innova - National Tour</v>
      </c>
      <c r="R759">
        <f>SUMIFS('Player 1 Rounds'!F:F,'Player 1 Rounds'!Q:Q,Q759,'Player 1 Rounds'!E:E,E759)</f>
        <v>59</v>
      </c>
      <c r="S759">
        <f>IF(AND(Player_2[[#This Row],[Opponent Score]]&gt;0,Player_2[[#This Row],[Opponent Score]]&gt;Player_2[[#This Row],[Score]],K:K=TRUE())=TRUE(),1,0)</f>
        <v>1</v>
      </c>
    </row>
    <row r="760" spans="1:19" x14ac:dyDescent="0.25">
      <c r="A760" t="s">
        <v>353</v>
      </c>
      <c r="B760" t="s">
        <v>9</v>
      </c>
      <c r="C760" t="s">
        <v>354</v>
      </c>
      <c r="D760" t="s">
        <v>17</v>
      </c>
      <c r="E760">
        <v>3</v>
      </c>
      <c r="F760">
        <v>58</v>
      </c>
      <c r="G760">
        <v>1015</v>
      </c>
      <c r="H760" t="s">
        <v>11</v>
      </c>
      <c r="I760" t="s">
        <v>11</v>
      </c>
      <c r="J760" t="b">
        <f>IF(COUNTIFS('Player 1 Rounds'!A:A,Player_2[[#This Row],[Tournament]],'Player 1 Rounds'!C:C,Player_2[[#This Row],[Date]])&gt;0,TRUE(),FALSE())</f>
        <v>1</v>
      </c>
      <c r="K760" t="b">
        <f>IF(COUNTIFS('Player 1 Rounds'!A:A,Player_2[[#This Row],[Tournament]],'Player 1 Rounds'!C:C,Player_2[[#This Row],[Date]],'Player 1 Rounds'!D:D,Player_2[[#This Row],[Division]])&gt;0,TRUE(),FALSE())</f>
        <v>1</v>
      </c>
      <c r="L760" t="str">
        <f>RIGHT(Player_2[[#This Row],[Date]],4)</f>
        <v>2011</v>
      </c>
      <c r="M760" t="str">
        <f>LEFT(Player_2[[#This Row],[Date]],FIND("-",Player_2[[#This Row],[Date]],1)-1)</f>
        <v>25</v>
      </c>
      <c r="N760" t="str">
        <f>MID(Player_2[[#This Row],[Date]],FIND("-",Player_2[[#This Row],[Date]],1)+1,3)</f>
        <v>Feb</v>
      </c>
      <c r="O760" s="5">
        <f>DATEVALUE(Player_2[[#This Row],[Month]]&amp;" "&amp;Player_2[[#This Row],[Day]]&amp;", "&amp;Player_2[[#This Row],[Year]])</f>
        <v>40599</v>
      </c>
      <c r="P760">
        <f>COUNTIFS(A:A,Player_2[[#This Row],[Tournament]],E:E,Player_2[[#This Row],[Round]])</f>
        <v>1</v>
      </c>
      <c r="Q760" t="str">
        <f t="shared" si="11"/>
        <v>2011 Gentlemen's Club Challenge Presented by DiscGolfValues.com Pro Weekend</v>
      </c>
      <c r="R760">
        <f>SUMIFS('Player 1 Rounds'!F:F,'Player 1 Rounds'!Q:Q,Q760,'Player 1 Rounds'!E:E,E760)</f>
        <v>63</v>
      </c>
      <c r="S760">
        <f>IF(AND(Player_2[[#This Row],[Opponent Score]]&gt;0,Player_2[[#This Row],[Opponent Score]]&gt;Player_2[[#This Row],[Score]],K:K=TRUE())=TRUE(),1,0)</f>
        <v>1</v>
      </c>
    </row>
    <row r="761" spans="1:19" x14ac:dyDescent="0.25">
      <c r="A761" t="s">
        <v>351</v>
      </c>
      <c r="B761" t="s">
        <v>14</v>
      </c>
      <c r="C761" t="s">
        <v>352</v>
      </c>
      <c r="D761" t="s">
        <v>17</v>
      </c>
      <c r="E761">
        <v>3</v>
      </c>
      <c r="F761">
        <v>54</v>
      </c>
      <c r="G761">
        <v>1049</v>
      </c>
      <c r="H761" t="s">
        <v>11</v>
      </c>
      <c r="I761" t="s">
        <v>11</v>
      </c>
      <c r="J761" t="b">
        <f>IF(COUNTIFS('Player 1 Rounds'!A:A,Player_2[[#This Row],[Tournament]],'Player 1 Rounds'!C:C,Player_2[[#This Row],[Date]])&gt;0,TRUE(),FALSE())</f>
        <v>0</v>
      </c>
      <c r="K761" t="b">
        <f>IF(COUNTIFS('Player 1 Rounds'!A:A,Player_2[[#This Row],[Tournament]],'Player 1 Rounds'!C:C,Player_2[[#This Row],[Date]],'Player 1 Rounds'!D:D,Player_2[[#This Row],[Division]])&gt;0,TRUE(),FALSE())</f>
        <v>0</v>
      </c>
      <c r="L761" t="str">
        <f>RIGHT(Player_2[[#This Row],[Date]],4)</f>
        <v>2011</v>
      </c>
      <c r="M761" t="str">
        <f>LEFT(Player_2[[#This Row],[Date]],FIND("-",Player_2[[#This Row],[Date]],1)-1)</f>
        <v>19</v>
      </c>
      <c r="N761" t="str">
        <f>MID(Player_2[[#This Row],[Date]],FIND("-",Player_2[[#This Row],[Date]],1)+1,3)</f>
        <v>Feb</v>
      </c>
      <c r="O761" s="5">
        <f>DATEVALUE(Player_2[[#This Row],[Month]]&amp;" "&amp;Player_2[[#This Row],[Day]]&amp;", "&amp;Player_2[[#This Row],[Year]])</f>
        <v>40593</v>
      </c>
      <c r="P761">
        <f>COUNTIFS(A:A,Player_2[[#This Row],[Tournament]],E:E,Player_2[[#This Row],[Round]])</f>
        <v>1</v>
      </c>
      <c r="Q761" t="str">
        <f t="shared" si="11"/>
        <v>2011 33rd Annual Wintertime Open</v>
      </c>
      <c r="R761">
        <f>SUMIFS('Player 1 Rounds'!F:F,'Player 1 Rounds'!Q:Q,Q761,'Player 1 Rounds'!E:E,E761)</f>
        <v>0</v>
      </c>
      <c r="S761">
        <f>IF(AND(Player_2[[#This Row],[Opponent Score]]&gt;0,Player_2[[#This Row],[Opponent Score]]&gt;Player_2[[#This Row],[Score]],K:K=TRUE())=TRUE(),1,0)</f>
        <v>0</v>
      </c>
    </row>
    <row r="762" spans="1:19" x14ac:dyDescent="0.25">
      <c r="A762" t="s">
        <v>236</v>
      </c>
      <c r="B762" t="s">
        <v>9</v>
      </c>
      <c r="C762" t="s">
        <v>237</v>
      </c>
      <c r="D762" t="s">
        <v>17</v>
      </c>
      <c r="E762">
        <v>3</v>
      </c>
      <c r="F762">
        <v>50</v>
      </c>
      <c r="G762">
        <v>1019</v>
      </c>
      <c r="H762" t="s">
        <v>11</v>
      </c>
      <c r="I762" t="s">
        <v>11</v>
      </c>
      <c r="J762" t="b">
        <f>IF(COUNTIFS('Player 1 Rounds'!A:A,Player_2[[#This Row],[Tournament]],'Player 1 Rounds'!C:C,Player_2[[#This Row],[Date]])&gt;0,TRUE(),FALSE())</f>
        <v>1</v>
      </c>
      <c r="K762" t="b">
        <f>IF(COUNTIFS('Player 1 Rounds'!A:A,Player_2[[#This Row],[Tournament]],'Player 1 Rounds'!C:C,Player_2[[#This Row],[Date]],'Player 1 Rounds'!D:D,Player_2[[#This Row],[Division]])&gt;0,TRUE(),FALSE())</f>
        <v>1</v>
      </c>
      <c r="L762" t="str">
        <f>RIGHT(Player_2[[#This Row],[Date]],4)</f>
        <v>2018</v>
      </c>
      <c r="M762" t="str">
        <f>LEFT(Player_2[[#This Row],[Date]],FIND("-",Player_2[[#This Row],[Date]],1)-1)</f>
        <v>28</v>
      </c>
      <c r="N762" t="str">
        <f>MID(Player_2[[#This Row],[Date]],FIND("-",Player_2[[#This Row],[Date]],1)+1,3)</f>
        <v>Feb</v>
      </c>
      <c r="O762" s="5">
        <f>DATEVALUE(Player_2[[#This Row],[Month]]&amp;" "&amp;Player_2[[#This Row],[Day]]&amp;", "&amp;Player_2[[#This Row],[Year]])</f>
        <v>43159</v>
      </c>
      <c r="P762">
        <f>COUNTIFS(A:A,Player_2[[#This Row],[Tournament]],E:E,Player_2[[#This Row],[Round]])</f>
        <v>3</v>
      </c>
      <c r="Q762" t="str">
        <f t="shared" si="11"/>
        <v>2018 DGPT - Memorial Championship presented by Discraft</v>
      </c>
      <c r="R762">
        <f>SUMIFS('Player 1 Rounds'!F:F,'Player 1 Rounds'!Q:Q,Q762,'Player 1 Rounds'!E:E,E762)</f>
        <v>51</v>
      </c>
      <c r="S762">
        <f>IF(AND(Player_2[[#This Row],[Opponent Score]]&gt;0,Player_2[[#This Row],[Opponent Score]]&gt;Player_2[[#This Row],[Score]],K:K=TRUE())=TRUE(),1,0)</f>
        <v>1</v>
      </c>
    </row>
    <row r="763" spans="1:19" x14ac:dyDescent="0.25">
      <c r="A763" t="s">
        <v>545</v>
      </c>
      <c r="B763" t="s">
        <v>58</v>
      </c>
      <c r="C763" t="s">
        <v>15</v>
      </c>
      <c r="D763" t="s">
        <v>17</v>
      </c>
      <c r="E763">
        <v>3</v>
      </c>
      <c r="F763">
        <v>56</v>
      </c>
      <c r="G763">
        <v>1047</v>
      </c>
      <c r="H763" t="s">
        <v>11</v>
      </c>
      <c r="I763" t="s">
        <v>11</v>
      </c>
      <c r="J763" t="b">
        <f>IF(COUNTIFS('Player 1 Rounds'!A:A,Player_2[[#This Row],[Tournament]],'Player 1 Rounds'!C:C,Player_2[[#This Row],[Date]])&gt;0,TRUE(),FALSE())</f>
        <v>1</v>
      </c>
      <c r="K763" t="b">
        <f>IF(COUNTIFS('Player 1 Rounds'!A:A,Player_2[[#This Row],[Tournament]],'Player 1 Rounds'!C:C,Player_2[[#This Row],[Date]],'Player 1 Rounds'!D:D,Player_2[[#This Row],[Division]])&gt;0,TRUE(),FALSE())</f>
        <v>1</v>
      </c>
      <c r="L763" t="str">
        <f>RIGHT(Player_2[[#This Row],[Date]],4)</f>
        <v>2021</v>
      </c>
      <c r="M763" t="str">
        <f>LEFT(Player_2[[#This Row],[Date]],FIND("-",Player_2[[#This Row],[Date]],1)-1)</f>
        <v>23</v>
      </c>
      <c r="N763" t="str">
        <f>MID(Player_2[[#This Row],[Date]],FIND("-",Player_2[[#This Row],[Date]],1)+1,3)</f>
        <v>Jul</v>
      </c>
      <c r="O763" s="5">
        <f>DATEVALUE(Player_2[[#This Row],[Month]]&amp;" "&amp;Player_2[[#This Row],[Day]]&amp;", "&amp;Player_2[[#This Row],[Year]])</f>
        <v>44400</v>
      </c>
      <c r="P763">
        <f>COUNTIFS(A:A,Player_2[[#This Row],[Tournament]],E:E,Player_2[[#This Row],[Round]])</f>
        <v>2</v>
      </c>
      <c r="Q763" t="str">
        <f t="shared" si="11"/>
        <v>2021 DGPT - Discraft's Great Lakes Open</v>
      </c>
      <c r="R763">
        <f>SUMIFS('Player 1 Rounds'!F:F,'Player 1 Rounds'!Q:Q,Q763,'Player 1 Rounds'!E:E,E763)</f>
        <v>58</v>
      </c>
      <c r="S763">
        <f>IF(AND(Player_2[[#This Row],[Opponent Score]]&gt;0,Player_2[[#This Row],[Opponent Score]]&gt;Player_2[[#This Row],[Score]],K:K=TRUE())=TRUE(),1,0)</f>
        <v>1</v>
      </c>
    </row>
    <row r="764" spans="1:19" x14ac:dyDescent="0.25">
      <c r="A764" t="s">
        <v>330</v>
      </c>
      <c r="B764" t="s">
        <v>9</v>
      </c>
      <c r="C764" t="s">
        <v>331</v>
      </c>
      <c r="D764" t="s">
        <v>17</v>
      </c>
      <c r="E764">
        <v>3</v>
      </c>
      <c r="F764">
        <v>57</v>
      </c>
      <c r="G764">
        <v>1050</v>
      </c>
      <c r="H764" t="s">
        <v>11</v>
      </c>
      <c r="I764" t="s">
        <v>11</v>
      </c>
      <c r="J764" t="b">
        <f>IF(COUNTIFS('Player 1 Rounds'!A:A,Player_2[[#This Row],[Tournament]],'Player 1 Rounds'!C:C,Player_2[[#This Row],[Date]])&gt;0,TRUE(),FALSE())</f>
        <v>1</v>
      </c>
      <c r="K764" t="b">
        <f>IF(COUNTIFS('Player 1 Rounds'!A:A,Player_2[[#This Row],[Tournament]],'Player 1 Rounds'!C:C,Player_2[[#This Row],[Date]],'Player 1 Rounds'!D:D,Player_2[[#This Row],[Division]])&gt;0,TRUE(),FALSE())</f>
        <v>1</v>
      </c>
      <c r="L764" t="str">
        <f>RIGHT(Player_2[[#This Row],[Date]],4)</f>
        <v>2018</v>
      </c>
      <c r="M764" t="str">
        <f>LEFT(Player_2[[#This Row],[Date]],FIND("-",Player_2[[#This Row],[Date]],1)-1)</f>
        <v>25</v>
      </c>
      <c r="N764" t="str">
        <f>MID(Player_2[[#This Row],[Date]],FIND("-",Player_2[[#This Row],[Date]],1)+1,3)</f>
        <v>May</v>
      </c>
      <c r="O764" s="5">
        <f>DATEVALUE(Player_2[[#This Row],[Month]]&amp;" "&amp;Player_2[[#This Row],[Day]]&amp;", "&amp;Player_2[[#This Row],[Year]])</f>
        <v>43245</v>
      </c>
      <c r="P764">
        <f>COUNTIFS(A:A,Player_2[[#This Row],[Tournament]],E:E,Player_2[[#This Row],[Round]])</f>
        <v>1</v>
      </c>
      <c r="Q764" t="str">
        <f t="shared" si="11"/>
        <v>2018 DGPT - San Francisco Open presented by Innova Champion Discs</v>
      </c>
      <c r="R764">
        <f>SUMIFS('Player 1 Rounds'!F:F,'Player 1 Rounds'!Q:Q,Q764,'Player 1 Rounds'!E:E,E764)</f>
        <v>60</v>
      </c>
      <c r="S764">
        <f>IF(AND(Player_2[[#This Row],[Opponent Score]]&gt;0,Player_2[[#This Row],[Opponent Score]]&gt;Player_2[[#This Row],[Score]],K:K=TRUE())=TRUE(),1,0)</f>
        <v>1</v>
      </c>
    </row>
    <row r="765" spans="1:19" x14ac:dyDescent="0.25">
      <c r="A765" t="s">
        <v>238</v>
      </c>
      <c r="B765" t="s">
        <v>9</v>
      </c>
      <c r="C765" t="s">
        <v>40</v>
      </c>
      <c r="D765" t="s">
        <v>17</v>
      </c>
      <c r="E765">
        <v>3</v>
      </c>
      <c r="F765">
        <v>51</v>
      </c>
      <c r="G765">
        <v>1072</v>
      </c>
      <c r="H765" t="s">
        <v>11</v>
      </c>
      <c r="I765" t="s">
        <v>11</v>
      </c>
      <c r="J765" t="b">
        <f>IF(COUNTIFS('Player 1 Rounds'!A:A,Player_2[[#This Row],[Tournament]],'Player 1 Rounds'!C:C,Player_2[[#This Row],[Date]])&gt;0,TRUE(),FALSE())</f>
        <v>0</v>
      </c>
      <c r="K765" t="b">
        <f>IF(COUNTIFS('Player 1 Rounds'!A:A,Player_2[[#This Row],[Tournament]],'Player 1 Rounds'!C:C,Player_2[[#This Row],[Date]],'Player 1 Rounds'!D:D,Player_2[[#This Row],[Division]])&gt;0,TRUE(),FALSE())</f>
        <v>0</v>
      </c>
      <c r="L765" t="str">
        <f>RIGHT(Player_2[[#This Row],[Date]],4)</f>
        <v>2011</v>
      </c>
      <c r="M765" t="str">
        <f>LEFT(Player_2[[#This Row],[Date]],FIND("-",Player_2[[#This Row],[Date]],1)-1)</f>
        <v>16</v>
      </c>
      <c r="N765" t="str">
        <f>MID(Player_2[[#This Row],[Date]],FIND("-",Player_2[[#This Row],[Date]],1)+1,3)</f>
        <v>Jul</v>
      </c>
      <c r="O765" s="5">
        <f>DATEVALUE(Player_2[[#This Row],[Month]]&amp;" "&amp;Player_2[[#This Row],[Day]]&amp;", "&amp;Player_2[[#This Row],[Year]])</f>
        <v>40740</v>
      </c>
      <c r="P765">
        <f>COUNTIFS(A:A,Player_2[[#This Row],[Tournament]],E:E,Player_2[[#This Row],[Round]])</f>
        <v>1</v>
      </c>
      <c r="Q765" t="str">
        <f t="shared" si="11"/>
        <v>2011 Tali Open</v>
      </c>
      <c r="R765">
        <f>SUMIFS('Player 1 Rounds'!F:F,'Player 1 Rounds'!Q:Q,Q765,'Player 1 Rounds'!E:E,E765)</f>
        <v>0</v>
      </c>
      <c r="S765">
        <f>IF(AND(Player_2[[#This Row],[Opponent Score]]&gt;0,Player_2[[#This Row],[Opponent Score]]&gt;Player_2[[#This Row],[Score]],K:K=TRUE())=TRUE(),1,0)</f>
        <v>0</v>
      </c>
    </row>
    <row r="766" spans="1:19" x14ac:dyDescent="0.25">
      <c r="A766" t="s">
        <v>218</v>
      </c>
      <c r="B766" t="s">
        <v>9</v>
      </c>
      <c r="C766" t="s">
        <v>219</v>
      </c>
      <c r="D766" t="s">
        <v>17</v>
      </c>
      <c r="E766">
        <v>3</v>
      </c>
      <c r="F766">
        <v>59</v>
      </c>
      <c r="G766">
        <v>1018</v>
      </c>
      <c r="H766" t="s">
        <v>11</v>
      </c>
      <c r="I766" t="s">
        <v>11</v>
      </c>
      <c r="J766" t="b">
        <f>IF(COUNTIFS('Player 1 Rounds'!A:A,Player_2[[#This Row],[Tournament]],'Player 1 Rounds'!C:C,Player_2[[#This Row],[Date]])&gt;0,TRUE(),FALSE())</f>
        <v>1</v>
      </c>
      <c r="K766" t="b">
        <f>IF(COUNTIFS('Player 1 Rounds'!A:A,Player_2[[#This Row],[Tournament]],'Player 1 Rounds'!C:C,Player_2[[#This Row],[Date]],'Player 1 Rounds'!D:D,Player_2[[#This Row],[Division]])&gt;0,TRUE(),FALSE())</f>
        <v>1</v>
      </c>
      <c r="L766" t="str">
        <f>RIGHT(Player_2[[#This Row],[Date]],4)</f>
        <v>2018</v>
      </c>
      <c r="M766" t="str">
        <f>LEFT(Player_2[[#This Row],[Date]],FIND("-",Player_2[[#This Row],[Date]],1)-1)</f>
        <v>15</v>
      </c>
      <c r="N766" t="str">
        <f>MID(Player_2[[#This Row],[Date]],FIND("-",Player_2[[#This Row],[Date]],1)+1,3)</f>
        <v>Mar</v>
      </c>
      <c r="O766" s="5">
        <f>DATEVALUE(Player_2[[#This Row],[Month]]&amp;" "&amp;Player_2[[#This Row],[Day]]&amp;", "&amp;Player_2[[#This Row],[Year]])</f>
        <v>43174</v>
      </c>
      <c r="P766">
        <f>COUNTIFS(A:A,Player_2[[#This Row],[Tournament]],E:E,Player_2[[#This Row],[Round]])</f>
        <v>2</v>
      </c>
      <c r="Q766" t="str">
        <f t="shared" si="11"/>
        <v>2018 DGPT - Waco Annual Charity Open presented by Dynamic Discs</v>
      </c>
      <c r="R766">
        <f>SUMIFS('Player 1 Rounds'!F:F,'Player 1 Rounds'!Q:Q,Q766,'Player 1 Rounds'!E:E,E766)</f>
        <v>59</v>
      </c>
      <c r="S766">
        <f>IF(AND(Player_2[[#This Row],[Opponent Score]]&gt;0,Player_2[[#This Row],[Opponent Score]]&gt;Player_2[[#This Row],[Score]],K:K=TRUE())=TRUE(),1,0)</f>
        <v>0</v>
      </c>
    </row>
    <row r="767" spans="1:19" x14ac:dyDescent="0.25">
      <c r="A767" t="s">
        <v>66</v>
      </c>
      <c r="B767" t="s">
        <v>9</v>
      </c>
      <c r="C767" t="s">
        <v>343</v>
      </c>
      <c r="D767" t="s">
        <v>17</v>
      </c>
      <c r="E767">
        <v>3</v>
      </c>
      <c r="F767">
        <v>47</v>
      </c>
      <c r="G767">
        <v>1071</v>
      </c>
      <c r="H767" t="s">
        <v>11</v>
      </c>
      <c r="I767" t="s">
        <v>11</v>
      </c>
      <c r="J767" t="b">
        <f>IF(COUNTIFS('Player 1 Rounds'!A:A,Player_2[[#This Row],[Tournament]],'Player 1 Rounds'!C:C,Player_2[[#This Row],[Date]])&gt;0,TRUE(),FALSE())</f>
        <v>0</v>
      </c>
      <c r="K767" t="b">
        <f>IF(COUNTIFS('Player 1 Rounds'!A:A,Player_2[[#This Row],[Tournament]],'Player 1 Rounds'!C:C,Player_2[[#This Row],[Date]],'Player 1 Rounds'!D:D,Player_2[[#This Row],[Division]])&gt;0,TRUE(),FALSE())</f>
        <v>0</v>
      </c>
      <c r="L767" t="str">
        <f>RIGHT(Player_2[[#This Row],[Date]],4)</f>
        <v>2011</v>
      </c>
      <c r="M767" t="str">
        <f>LEFT(Player_2[[#This Row],[Date]],FIND("-",Player_2[[#This Row],[Date]],1)-1)</f>
        <v>28</v>
      </c>
      <c r="N767" t="str">
        <f>MID(Player_2[[#This Row],[Date]],FIND("-",Player_2[[#This Row],[Date]],1)+1,3)</f>
        <v>May</v>
      </c>
      <c r="O767" s="5">
        <f>DATEVALUE(Player_2[[#This Row],[Month]]&amp;" "&amp;Player_2[[#This Row],[Day]]&amp;", "&amp;Player_2[[#This Row],[Year]])</f>
        <v>40691</v>
      </c>
      <c r="P767">
        <f>COUNTIFS(A:A,Player_2[[#This Row],[Tournament]],E:E,Player_2[[#This Row],[Round]])</f>
        <v>1</v>
      </c>
      <c r="Q767" t="str">
        <f t="shared" si="11"/>
        <v>2011 First Class Challenge</v>
      </c>
      <c r="R767">
        <f>SUMIFS('Player 1 Rounds'!F:F,'Player 1 Rounds'!Q:Q,Q767,'Player 1 Rounds'!E:E,E767)</f>
        <v>0</v>
      </c>
      <c r="S767">
        <f>IF(AND(Player_2[[#This Row],[Opponent Score]]&gt;0,Player_2[[#This Row],[Opponent Score]]&gt;Player_2[[#This Row],[Score]],K:K=TRUE())=TRUE(),1,0)</f>
        <v>0</v>
      </c>
    </row>
    <row r="768" spans="1:19" x14ac:dyDescent="0.25">
      <c r="A768" t="s">
        <v>326</v>
      </c>
      <c r="B768" t="s">
        <v>58</v>
      </c>
      <c r="C768" t="s">
        <v>327</v>
      </c>
      <c r="D768" t="s">
        <v>17</v>
      </c>
      <c r="E768">
        <v>3</v>
      </c>
      <c r="F768">
        <v>59</v>
      </c>
      <c r="G768">
        <v>998</v>
      </c>
      <c r="H768" t="s">
        <v>11</v>
      </c>
      <c r="I768" t="s">
        <v>11</v>
      </c>
      <c r="J768" t="b">
        <f>IF(COUNTIFS('Player 1 Rounds'!A:A,Player_2[[#This Row],[Tournament]],'Player 1 Rounds'!C:C,Player_2[[#This Row],[Date]])&gt;0,TRUE(),FALSE())</f>
        <v>1</v>
      </c>
      <c r="K768" t="b">
        <f>IF(COUNTIFS('Player 1 Rounds'!A:A,Player_2[[#This Row],[Tournament]],'Player 1 Rounds'!C:C,Player_2[[#This Row],[Date]],'Player 1 Rounds'!D:D,Player_2[[#This Row],[Division]])&gt;0,TRUE(),FALSE())</f>
        <v>1</v>
      </c>
      <c r="L768" t="str">
        <f>RIGHT(Player_2[[#This Row],[Date]],4)</f>
        <v>2018</v>
      </c>
      <c r="M768" t="str">
        <f>LEFT(Player_2[[#This Row],[Date]],FIND("-",Player_2[[#This Row],[Date]],1)-1)</f>
        <v>8</v>
      </c>
      <c r="N768" t="str">
        <f>MID(Player_2[[#This Row],[Date]],FIND("-",Player_2[[#This Row],[Date]],1)+1,3)</f>
        <v>Jun</v>
      </c>
      <c r="O768" s="5">
        <f>DATEVALUE(Player_2[[#This Row],[Month]]&amp;" "&amp;Player_2[[#This Row],[Day]]&amp;", "&amp;Player_2[[#This Row],[Year]])</f>
        <v>43259</v>
      </c>
      <c r="P768">
        <f>COUNTIFS(A:A,Player_2[[#This Row],[Tournament]],E:E,Player_2[[#This Row],[Round]])</f>
        <v>2</v>
      </c>
      <c r="Q768" t="str">
        <f t="shared" si="11"/>
        <v>2018 Beaver State Fling presented by KEEN - National Tour</v>
      </c>
      <c r="R768">
        <f>SUMIFS('Player 1 Rounds'!F:F,'Player 1 Rounds'!Q:Q,Q768,'Player 1 Rounds'!E:E,E768)</f>
        <v>55</v>
      </c>
      <c r="S768">
        <f>IF(AND(Player_2[[#This Row],[Opponent Score]]&gt;0,Player_2[[#This Row],[Opponent Score]]&gt;Player_2[[#This Row],[Score]],K:K=TRUE())=TRUE(),1,0)</f>
        <v>0</v>
      </c>
    </row>
    <row r="769" spans="1:19" x14ac:dyDescent="0.25">
      <c r="A769" t="s">
        <v>223</v>
      </c>
      <c r="B769" t="s">
        <v>164</v>
      </c>
      <c r="C769" t="s">
        <v>224</v>
      </c>
      <c r="D769" t="s">
        <v>17</v>
      </c>
      <c r="E769">
        <v>3</v>
      </c>
      <c r="F769">
        <v>57</v>
      </c>
      <c r="G769">
        <v>1010</v>
      </c>
      <c r="H769" t="s">
        <v>11</v>
      </c>
      <c r="I769" t="s">
        <v>11</v>
      </c>
      <c r="J769" t="b">
        <f>IF(COUNTIFS('Player 1 Rounds'!A:A,Player_2[[#This Row],[Tournament]],'Player 1 Rounds'!C:C,Player_2[[#This Row],[Date]])&gt;0,TRUE(),FALSE())</f>
        <v>1</v>
      </c>
      <c r="K769" t="b">
        <f>IF(COUNTIFS('Player 1 Rounds'!A:A,Player_2[[#This Row],[Tournament]],'Player 1 Rounds'!C:C,Player_2[[#This Row],[Date]],'Player 1 Rounds'!D:D,Player_2[[#This Row],[Division]])&gt;0,TRUE(),FALSE())</f>
        <v>1</v>
      </c>
      <c r="L769" t="str">
        <f>RIGHT(Player_2[[#This Row],[Date]],4)</f>
        <v>2011</v>
      </c>
      <c r="M769" t="str">
        <f>LEFT(Player_2[[#This Row],[Date]],FIND("-",Player_2[[#This Row],[Date]],1)-1)</f>
        <v>17</v>
      </c>
      <c r="N769" t="str">
        <f>MID(Player_2[[#This Row],[Date]],FIND("-",Player_2[[#This Row],[Date]],1)+1,3)</f>
        <v>Jun</v>
      </c>
      <c r="O769" s="5">
        <f>DATEVALUE(Player_2[[#This Row],[Month]]&amp;" "&amp;Player_2[[#This Row],[Day]]&amp;", "&amp;Player_2[[#This Row],[Year]])</f>
        <v>40711</v>
      </c>
      <c r="P769">
        <f>COUNTIFS(A:A,Player_2[[#This Row],[Tournament]],E:E,Player_2[[#This Row],[Round]])</f>
        <v>3</v>
      </c>
      <c r="Q769" t="str">
        <f t="shared" si="11"/>
        <v>2011 Summertime Open</v>
      </c>
      <c r="R769">
        <f>SUMIFS('Player 1 Rounds'!F:F,'Player 1 Rounds'!Q:Q,Q769,'Player 1 Rounds'!E:E,E769)</f>
        <v>59</v>
      </c>
      <c r="S769">
        <f>IF(AND(Player_2[[#This Row],[Opponent Score]]&gt;0,Player_2[[#This Row],[Opponent Score]]&gt;Player_2[[#This Row],[Score]],K:K=TRUE())=TRUE(),1,0)</f>
        <v>1</v>
      </c>
    </row>
    <row r="770" spans="1:19" x14ac:dyDescent="0.25">
      <c r="A770" t="s">
        <v>366</v>
      </c>
      <c r="B770" t="s">
        <v>58</v>
      </c>
      <c r="C770" t="s">
        <v>367</v>
      </c>
      <c r="D770" t="s">
        <v>17</v>
      </c>
      <c r="E770">
        <v>3</v>
      </c>
      <c r="F770">
        <v>80</v>
      </c>
      <c r="G770">
        <v>1004</v>
      </c>
      <c r="H770" t="s">
        <v>11</v>
      </c>
      <c r="I770" t="s">
        <v>11</v>
      </c>
      <c r="J770" t="b">
        <f>IF(COUNTIFS('Player 1 Rounds'!A:A,Player_2[[#This Row],[Tournament]],'Player 1 Rounds'!C:C,Player_2[[#This Row],[Date]])&gt;0,TRUE(),FALSE())</f>
        <v>0</v>
      </c>
      <c r="K770" t="b">
        <f>IF(COUNTIFS('Player 1 Rounds'!A:A,Player_2[[#This Row],[Tournament]],'Player 1 Rounds'!C:C,Player_2[[#This Row],[Date]],'Player 1 Rounds'!D:D,Player_2[[#This Row],[Division]])&gt;0,TRUE(),FALSE())</f>
        <v>0</v>
      </c>
      <c r="L770" t="str">
        <f>RIGHT(Player_2[[#This Row],[Date]],4)</f>
        <v>2011</v>
      </c>
      <c r="M770" t="str">
        <f>LEFT(Player_2[[#This Row],[Date]],FIND("-",Player_2[[#This Row],[Date]],1)-1)</f>
        <v>2</v>
      </c>
      <c r="N770" t="str">
        <f>MID(Player_2[[#This Row],[Date]],FIND("-",Player_2[[#This Row],[Date]],1)+1,3)</f>
        <v>Apr</v>
      </c>
      <c r="O770" s="5">
        <f>DATEVALUE(Player_2[[#This Row],[Month]]&amp;" "&amp;Player_2[[#This Row],[Day]]&amp;", "&amp;Player_2[[#This Row],[Year]])</f>
        <v>40635</v>
      </c>
      <c r="P770">
        <f>COUNTIFS(A:A,Player_2[[#This Row],[Tournament]],E:E,Player_2[[#This Row],[Round]])</f>
        <v>1</v>
      </c>
      <c r="Q770" t="str">
        <f t="shared" ref="Q770:Q833" si="12">IF(ISERROR(FIND(L770,A770,1))=TRUE(),L770&amp;" "&amp;A770,A770)</f>
        <v>2011 Texas State Disc Golf Championships</v>
      </c>
      <c r="R770">
        <f>SUMIFS('Player 1 Rounds'!F:F,'Player 1 Rounds'!Q:Q,Q770,'Player 1 Rounds'!E:E,E770)</f>
        <v>0</v>
      </c>
      <c r="S770">
        <f>IF(AND(Player_2[[#This Row],[Opponent Score]]&gt;0,Player_2[[#This Row],[Opponent Score]]&gt;Player_2[[#This Row],[Score]],K:K=TRUE())=TRUE(),1,0)</f>
        <v>0</v>
      </c>
    </row>
    <row r="771" spans="1:19" x14ac:dyDescent="0.25">
      <c r="A771" t="s">
        <v>339</v>
      </c>
      <c r="B771" t="s">
        <v>9</v>
      </c>
      <c r="C771" t="s">
        <v>340</v>
      </c>
      <c r="D771" t="s">
        <v>17</v>
      </c>
      <c r="E771">
        <v>3</v>
      </c>
      <c r="F771">
        <v>49</v>
      </c>
      <c r="G771">
        <v>1072</v>
      </c>
      <c r="H771" t="s">
        <v>11</v>
      </c>
      <c r="I771" t="s">
        <v>11</v>
      </c>
      <c r="J771" t="b">
        <f>IF(COUNTIFS('Player 1 Rounds'!A:A,Player_2[[#This Row],[Tournament]],'Player 1 Rounds'!C:C,Player_2[[#This Row],[Date]])&gt;0,TRUE(),FALSE())</f>
        <v>1</v>
      </c>
      <c r="K771" t="b">
        <f>IF(COUNTIFS('Player 1 Rounds'!A:A,Player_2[[#This Row],[Tournament]],'Player 1 Rounds'!C:C,Player_2[[#This Row],[Date]],'Player 1 Rounds'!D:D,Player_2[[#This Row],[Division]])&gt;0,TRUE(),FALSE())</f>
        <v>1</v>
      </c>
      <c r="L771" t="str">
        <f>RIGHT(Player_2[[#This Row],[Date]],4)</f>
        <v>2018</v>
      </c>
      <c r="M771" t="str">
        <f>LEFT(Player_2[[#This Row],[Date]],FIND("-",Player_2[[#This Row],[Date]],1)-1)</f>
        <v>4</v>
      </c>
      <c r="N771" t="str">
        <f>MID(Player_2[[#This Row],[Date]],FIND("-",Player_2[[#This Row],[Date]],1)+1,3)</f>
        <v>May</v>
      </c>
      <c r="O771" s="5">
        <f>DATEVALUE(Player_2[[#This Row],[Month]]&amp;" "&amp;Player_2[[#This Row],[Day]]&amp;", "&amp;Player_2[[#This Row],[Year]])</f>
        <v>43224</v>
      </c>
      <c r="P771">
        <f>COUNTIFS(A:A,Player_2[[#This Row],[Tournament]],E:E,Player_2[[#This Row],[Round]])</f>
        <v>1</v>
      </c>
      <c r="Q771" t="str">
        <f t="shared" si="12"/>
        <v>2018 Arby's DFW presents the Nick Hyde Memorial - Pro Weekend - powered by Innova driven by Hyzerbomb</v>
      </c>
      <c r="R771">
        <f>SUMIFS('Player 1 Rounds'!F:F,'Player 1 Rounds'!Q:Q,Q771,'Player 1 Rounds'!E:E,E771)</f>
        <v>52</v>
      </c>
      <c r="S771">
        <f>IF(AND(Player_2[[#This Row],[Opponent Score]]&gt;0,Player_2[[#This Row],[Opponent Score]]&gt;Player_2[[#This Row],[Score]],K:K=TRUE())=TRUE(),1,0)</f>
        <v>1</v>
      </c>
    </row>
    <row r="772" spans="1:19" x14ac:dyDescent="0.25">
      <c r="A772" t="s">
        <v>70</v>
      </c>
      <c r="B772" t="s">
        <v>58</v>
      </c>
      <c r="C772" t="s">
        <v>134</v>
      </c>
      <c r="D772" t="s">
        <v>17</v>
      </c>
      <c r="E772">
        <v>3</v>
      </c>
      <c r="F772">
        <v>58</v>
      </c>
      <c r="G772">
        <v>1048</v>
      </c>
      <c r="H772" t="s">
        <v>11</v>
      </c>
      <c r="I772" t="s">
        <v>11</v>
      </c>
      <c r="J772" t="b">
        <f>IF(COUNTIFS('Player 1 Rounds'!A:A,Player_2[[#This Row],[Tournament]],'Player 1 Rounds'!C:C,Player_2[[#This Row],[Date]])&gt;0,TRUE(),FALSE())</f>
        <v>1</v>
      </c>
      <c r="K772" t="b">
        <f>IF(COUNTIFS('Player 1 Rounds'!A:A,Player_2[[#This Row],[Tournament]],'Player 1 Rounds'!C:C,Player_2[[#This Row],[Date]],'Player 1 Rounds'!D:D,Player_2[[#This Row],[Division]])&gt;0,TRUE(),FALSE())</f>
        <v>1</v>
      </c>
      <c r="L772" t="str">
        <f>RIGHT(Player_2[[#This Row],[Date]],4)</f>
        <v>2011</v>
      </c>
      <c r="M772" t="str">
        <f>LEFT(Player_2[[#This Row],[Date]],FIND("-",Player_2[[#This Row],[Date]],1)-1)</f>
        <v>10</v>
      </c>
      <c r="N772" t="str">
        <f>MID(Player_2[[#This Row],[Date]],FIND("-",Player_2[[#This Row],[Date]],1)+1,3)</f>
        <v>Jun</v>
      </c>
      <c r="O772" s="5">
        <f>DATEVALUE(Player_2[[#This Row],[Month]]&amp;" "&amp;Player_2[[#This Row],[Day]]&amp;", "&amp;Player_2[[#This Row],[Year]])</f>
        <v>40704</v>
      </c>
      <c r="P772">
        <f>COUNTIFS(A:A,Player_2[[#This Row],[Tournament]],E:E,Player_2[[#This Row],[Round]])</f>
        <v>2</v>
      </c>
      <c r="Q772" t="str">
        <f t="shared" si="12"/>
        <v>2011 Kansas City Wide Open</v>
      </c>
      <c r="R772">
        <f>SUMIFS('Player 1 Rounds'!F:F,'Player 1 Rounds'!Q:Q,Q772,'Player 1 Rounds'!E:E,E772)</f>
        <v>64</v>
      </c>
      <c r="S772">
        <f>IF(AND(Player_2[[#This Row],[Opponent Score]]&gt;0,Player_2[[#This Row],[Opponent Score]]&gt;Player_2[[#This Row],[Score]],K:K=TRUE())=TRUE(),1,0)</f>
        <v>1</v>
      </c>
    </row>
    <row r="773" spans="1:19" x14ac:dyDescent="0.25">
      <c r="A773" t="s">
        <v>81</v>
      </c>
      <c r="B773" t="s">
        <v>58</v>
      </c>
      <c r="C773" t="s">
        <v>227</v>
      </c>
      <c r="D773" t="s">
        <v>17</v>
      </c>
      <c r="E773">
        <v>3</v>
      </c>
      <c r="F773">
        <v>54</v>
      </c>
      <c r="G773">
        <v>1036</v>
      </c>
      <c r="H773" t="s">
        <v>11</v>
      </c>
      <c r="I773" t="s">
        <v>11</v>
      </c>
      <c r="J773" t="b">
        <f>IF(COUNTIFS('Player 1 Rounds'!A:A,Player_2[[#This Row],[Tournament]],'Player 1 Rounds'!C:C,Player_2[[#This Row],[Date]])&gt;0,TRUE(),FALSE())</f>
        <v>1</v>
      </c>
      <c r="K773" t="b">
        <f>IF(COUNTIFS('Player 1 Rounds'!A:A,Player_2[[#This Row],[Tournament]],'Player 1 Rounds'!C:C,Player_2[[#This Row],[Date]],'Player 1 Rounds'!D:D,Player_2[[#This Row],[Division]])&gt;0,TRUE(),FALSE())</f>
        <v>1</v>
      </c>
      <c r="L773" t="str">
        <f>RIGHT(Player_2[[#This Row],[Date]],4)</f>
        <v>2011</v>
      </c>
      <c r="M773" t="str">
        <f>LEFT(Player_2[[#This Row],[Date]],FIND("-",Player_2[[#This Row],[Date]],1)-1)</f>
        <v>24</v>
      </c>
      <c r="N773" t="str">
        <f>MID(Player_2[[#This Row],[Date]],FIND("-",Player_2[[#This Row],[Date]],1)+1,3)</f>
        <v>Jun</v>
      </c>
      <c r="O773" s="5">
        <f>DATEVALUE(Player_2[[#This Row],[Month]]&amp;" "&amp;Player_2[[#This Row],[Day]]&amp;", "&amp;Player_2[[#This Row],[Year]])</f>
        <v>40718</v>
      </c>
      <c r="P773">
        <f>COUNTIFS(A:A,Player_2[[#This Row],[Tournament]],E:E,Player_2[[#This Row],[Round]])</f>
        <v>4</v>
      </c>
      <c r="Q773" t="str">
        <f t="shared" si="12"/>
        <v>2011 Beaver State Fling</v>
      </c>
      <c r="R773">
        <f>SUMIFS('Player 1 Rounds'!F:F,'Player 1 Rounds'!Q:Q,Q773,'Player 1 Rounds'!E:E,E773)</f>
        <v>60</v>
      </c>
      <c r="S773">
        <f>IF(AND(Player_2[[#This Row],[Opponent Score]]&gt;0,Player_2[[#This Row],[Opponent Score]]&gt;Player_2[[#This Row],[Score]],K:K=TRUE())=TRUE(),1,0)</f>
        <v>1</v>
      </c>
    </row>
    <row r="774" spans="1:19" x14ac:dyDescent="0.25">
      <c r="A774" t="s">
        <v>359</v>
      </c>
      <c r="B774" t="s">
        <v>9</v>
      </c>
      <c r="C774" t="s">
        <v>104</v>
      </c>
      <c r="D774" t="s">
        <v>17</v>
      </c>
      <c r="E774">
        <v>3</v>
      </c>
      <c r="F774">
        <v>57</v>
      </c>
      <c r="G774">
        <v>1034</v>
      </c>
      <c r="H774" t="s">
        <v>11</v>
      </c>
      <c r="I774" t="s">
        <v>11</v>
      </c>
      <c r="J774" t="b">
        <f>IF(COUNTIFS('Player 1 Rounds'!A:A,Player_2[[#This Row],[Tournament]],'Player 1 Rounds'!C:C,Player_2[[#This Row],[Date]])&gt;0,TRUE(),FALSE())</f>
        <v>0</v>
      </c>
      <c r="K774" t="b">
        <f>IF(COUNTIFS('Player 1 Rounds'!A:A,Player_2[[#This Row],[Tournament]],'Player 1 Rounds'!C:C,Player_2[[#This Row],[Date]],'Player 1 Rounds'!D:D,Player_2[[#This Row],[Division]])&gt;0,TRUE(),FALSE())</f>
        <v>0</v>
      </c>
      <c r="L774" t="str">
        <f>RIGHT(Player_2[[#This Row],[Date]],4)</f>
        <v>2011</v>
      </c>
      <c r="M774" t="str">
        <f>LEFT(Player_2[[#This Row],[Date]],FIND("-",Player_2[[#This Row],[Date]],1)-1)</f>
        <v>16</v>
      </c>
      <c r="N774" t="str">
        <f>MID(Player_2[[#This Row],[Date]],FIND("-",Player_2[[#This Row],[Date]],1)+1,3)</f>
        <v>Apr</v>
      </c>
      <c r="O774" s="5">
        <f>DATEVALUE(Player_2[[#This Row],[Month]]&amp;" "&amp;Player_2[[#This Row],[Day]]&amp;", "&amp;Player_2[[#This Row],[Year]])</f>
        <v>40649</v>
      </c>
      <c r="P774">
        <f>COUNTIFS(A:A,Player_2[[#This Row],[Tournament]],E:E,Player_2[[#This Row],[Round]])</f>
        <v>2</v>
      </c>
      <c r="Q774" t="str">
        <f t="shared" si="12"/>
        <v>2011 Dynamic Discs Glass Blown Open</v>
      </c>
      <c r="R774">
        <f>SUMIFS('Player 1 Rounds'!F:F,'Player 1 Rounds'!Q:Q,Q774,'Player 1 Rounds'!E:E,E774)</f>
        <v>0</v>
      </c>
      <c r="S774">
        <f>IF(AND(Player_2[[#This Row],[Opponent Score]]&gt;0,Player_2[[#This Row],[Opponent Score]]&gt;Player_2[[#This Row],[Score]],K:K=TRUE())=TRUE(),1,0)</f>
        <v>0</v>
      </c>
    </row>
    <row r="775" spans="1:19" x14ac:dyDescent="0.25">
      <c r="A775" t="s">
        <v>362</v>
      </c>
      <c r="B775" t="s">
        <v>9</v>
      </c>
      <c r="C775" t="s">
        <v>363</v>
      </c>
      <c r="D775" t="s">
        <v>17</v>
      </c>
      <c r="E775">
        <v>3</v>
      </c>
      <c r="F775">
        <v>59</v>
      </c>
      <c r="G775">
        <v>1034</v>
      </c>
      <c r="H775" t="s">
        <v>11</v>
      </c>
      <c r="I775" t="s">
        <v>11</v>
      </c>
      <c r="J775" t="b">
        <f>IF(COUNTIFS('Player 1 Rounds'!A:A,Player_2[[#This Row],[Tournament]],'Player 1 Rounds'!C:C,Player_2[[#This Row],[Date]])&gt;0,TRUE(),FALSE())</f>
        <v>1</v>
      </c>
      <c r="K775" t="b">
        <f>IF(COUNTIFS('Player 1 Rounds'!A:A,Player_2[[#This Row],[Tournament]],'Player 1 Rounds'!C:C,Player_2[[#This Row],[Date]],'Player 1 Rounds'!D:D,Player_2[[#This Row],[Division]])&gt;0,TRUE(),FALSE())</f>
        <v>1</v>
      </c>
      <c r="L775" t="str">
        <f>RIGHT(Player_2[[#This Row],[Date]],4)</f>
        <v>2018</v>
      </c>
      <c r="M775" t="str">
        <f>LEFT(Player_2[[#This Row],[Date]],FIND("-",Player_2[[#This Row],[Date]],1)-1)</f>
        <v>9</v>
      </c>
      <c r="N775" t="str">
        <f>MID(Player_2[[#This Row],[Date]],FIND("-",Player_2[[#This Row],[Date]],1)+1,3)</f>
        <v>Aug</v>
      </c>
      <c r="O775" s="5">
        <f>DATEVALUE(Player_2[[#This Row],[Month]]&amp;" "&amp;Player_2[[#This Row],[Day]]&amp;", "&amp;Player_2[[#This Row],[Year]])</f>
        <v>43321</v>
      </c>
      <c r="P775">
        <f>COUNTIFS(A:A,Player_2[[#This Row],[Tournament]],E:E,Player_2[[#This Row],[Round]])</f>
        <v>2</v>
      </c>
      <c r="Q775" t="str">
        <f t="shared" si="12"/>
        <v>2018 DGPT - Discraft Ledgestone Insurance Open</v>
      </c>
      <c r="R775">
        <f>SUMIFS('Player 1 Rounds'!F:F,'Player 1 Rounds'!Q:Q,Q775,'Player 1 Rounds'!E:E,E775)</f>
        <v>61</v>
      </c>
      <c r="S775">
        <f>IF(AND(Player_2[[#This Row],[Opponent Score]]&gt;0,Player_2[[#This Row],[Opponent Score]]&gt;Player_2[[#This Row],[Score]],K:K=TRUE())=TRUE(),1,0)</f>
        <v>1</v>
      </c>
    </row>
    <row r="776" spans="1:19" x14ac:dyDescent="0.25">
      <c r="A776" t="s">
        <v>572</v>
      </c>
      <c r="B776" t="s">
        <v>58</v>
      </c>
      <c r="C776" t="s">
        <v>573</v>
      </c>
      <c r="D776" t="s">
        <v>17</v>
      </c>
      <c r="E776">
        <v>3</v>
      </c>
      <c r="F776">
        <v>54</v>
      </c>
      <c r="G776">
        <v>1059</v>
      </c>
      <c r="H776" t="s">
        <v>11</v>
      </c>
      <c r="I776" t="s">
        <v>11</v>
      </c>
      <c r="J776" t="b">
        <f>IF(COUNTIFS('Player 1 Rounds'!A:A,Player_2[[#This Row],[Tournament]],'Player 1 Rounds'!C:C,Player_2[[#This Row],[Date]])&gt;0,TRUE(),FALSE())</f>
        <v>1</v>
      </c>
      <c r="K776" t="b">
        <f>IF(COUNTIFS('Player 1 Rounds'!A:A,Player_2[[#This Row],[Tournament]],'Player 1 Rounds'!C:C,Player_2[[#This Row],[Date]],'Player 1 Rounds'!D:D,Player_2[[#This Row],[Division]])&gt;0,TRUE(),FALSE())</f>
        <v>1</v>
      </c>
      <c r="L776" t="str">
        <f>RIGHT(Player_2[[#This Row],[Date]],4)</f>
        <v>2021</v>
      </c>
      <c r="M776" t="str">
        <f>LEFT(Player_2[[#This Row],[Date]],FIND("-",Player_2[[#This Row],[Date]],1)-1)</f>
        <v>30</v>
      </c>
      <c r="N776" t="str">
        <f>MID(Player_2[[#This Row],[Date]],FIND("-",Player_2[[#This Row],[Date]],1)+1,3)</f>
        <v>Jul</v>
      </c>
      <c r="O776" s="5">
        <f>DATEVALUE(Player_2[[#This Row],[Month]]&amp;" "&amp;Player_2[[#This Row],[Day]]&amp;", "&amp;Player_2[[#This Row],[Year]])</f>
        <v>44407</v>
      </c>
      <c r="P776">
        <f>COUNTIFS(A:A,Player_2[[#This Row],[Tournament]],E:E,Player_2[[#This Row],[Round]])</f>
        <v>2</v>
      </c>
      <c r="Q776" t="str">
        <f t="shared" si="12"/>
        <v>2021 DGPT - The Preserve Championship designed by Leiviska Disc Golf</v>
      </c>
      <c r="R776">
        <f>SUMIFS('Player 1 Rounds'!F:F,'Player 1 Rounds'!Q:Q,Q776,'Player 1 Rounds'!E:E,E776)</f>
        <v>54</v>
      </c>
      <c r="S776">
        <f>IF(AND(Player_2[[#This Row],[Opponent Score]]&gt;0,Player_2[[#This Row],[Opponent Score]]&gt;Player_2[[#This Row],[Score]],K:K=TRUE())=TRUE(),1,0)</f>
        <v>0</v>
      </c>
    </row>
    <row r="777" spans="1:19" x14ac:dyDescent="0.25">
      <c r="A777" t="s">
        <v>82</v>
      </c>
      <c r="B777" t="s">
        <v>14</v>
      </c>
      <c r="C777" t="s">
        <v>108</v>
      </c>
      <c r="D777" t="s">
        <v>17</v>
      </c>
      <c r="E777">
        <v>3</v>
      </c>
      <c r="F777">
        <v>62</v>
      </c>
      <c r="G777">
        <v>1049</v>
      </c>
      <c r="H777" t="s">
        <v>11</v>
      </c>
      <c r="I777" t="s">
        <v>11</v>
      </c>
      <c r="J777" t="b">
        <f>IF(COUNTIFS('Player 1 Rounds'!A:A,Player_2[[#This Row],[Tournament]],'Player 1 Rounds'!C:C,Player_2[[#This Row],[Date]])&gt;0,TRUE(),FALSE())</f>
        <v>0</v>
      </c>
      <c r="K777" t="b">
        <f>IF(COUNTIFS('Player 1 Rounds'!A:A,Player_2[[#This Row],[Tournament]],'Player 1 Rounds'!C:C,Player_2[[#This Row],[Date]],'Player 1 Rounds'!D:D,Player_2[[#This Row],[Division]])&gt;0,TRUE(),FALSE())</f>
        <v>0</v>
      </c>
      <c r="L777" t="str">
        <f>RIGHT(Player_2[[#This Row],[Date]],4)</f>
        <v>2011</v>
      </c>
      <c r="M777" t="str">
        <f>LEFT(Player_2[[#This Row],[Date]],FIND("-",Player_2[[#This Row],[Date]],1)-1)</f>
        <v>9</v>
      </c>
      <c r="N777" t="str">
        <f>MID(Player_2[[#This Row],[Date]],FIND("-",Player_2[[#This Row],[Date]],1)+1,3)</f>
        <v>Apr</v>
      </c>
      <c r="O777" s="5">
        <f>DATEVALUE(Player_2[[#This Row],[Month]]&amp;" "&amp;Player_2[[#This Row],[Day]]&amp;", "&amp;Player_2[[#This Row],[Year]])</f>
        <v>40642</v>
      </c>
      <c r="P777">
        <f>COUNTIFS(A:A,Player_2[[#This Row],[Tournament]],E:E,Player_2[[#This Row],[Round]])</f>
        <v>1</v>
      </c>
      <c r="Q777" t="str">
        <f t="shared" si="12"/>
        <v>2011 Jacksonville Open</v>
      </c>
      <c r="R777">
        <f>SUMIFS('Player 1 Rounds'!F:F,'Player 1 Rounds'!Q:Q,Q777,'Player 1 Rounds'!E:E,E777)</f>
        <v>0</v>
      </c>
      <c r="S777">
        <f>IF(AND(Player_2[[#This Row],[Opponent Score]]&gt;0,Player_2[[#This Row],[Opponent Score]]&gt;Player_2[[#This Row],[Score]],K:K=TRUE())=TRUE(),1,0)</f>
        <v>0</v>
      </c>
    </row>
    <row r="778" spans="1:19" x14ac:dyDescent="0.25">
      <c r="A778" t="s">
        <v>364</v>
      </c>
      <c r="B778" t="s">
        <v>9</v>
      </c>
      <c r="C778" t="s">
        <v>365</v>
      </c>
      <c r="D778" t="s">
        <v>17</v>
      </c>
      <c r="E778">
        <v>3</v>
      </c>
      <c r="F778">
        <v>57</v>
      </c>
      <c r="G778">
        <v>1067</v>
      </c>
      <c r="H778" t="s">
        <v>11</v>
      </c>
      <c r="I778" t="s">
        <v>11</v>
      </c>
      <c r="J778" t="b">
        <f>IF(COUNTIFS('Player 1 Rounds'!A:A,Player_2[[#This Row],[Tournament]],'Player 1 Rounds'!C:C,Player_2[[#This Row],[Date]])&gt;0,TRUE(),FALSE())</f>
        <v>0</v>
      </c>
      <c r="K778" t="b">
        <f>IF(COUNTIFS('Player 1 Rounds'!A:A,Player_2[[#This Row],[Tournament]],'Player 1 Rounds'!C:C,Player_2[[#This Row],[Date]],'Player 1 Rounds'!D:D,Player_2[[#This Row],[Division]])&gt;0,TRUE(),FALSE())</f>
        <v>0</v>
      </c>
      <c r="L778" t="str">
        <f>RIGHT(Player_2[[#This Row],[Date]],4)</f>
        <v>2018</v>
      </c>
      <c r="M778" t="str">
        <f>LEFT(Player_2[[#This Row],[Date]],FIND("-",Player_2[[#This Row],[Date]],1)-1)</f>
        <v>20</v>
      </c>
      <c r="N778" t="str">
        <f>MID(Player_2[[#This Row],[Date]],FIND("-",Player_2[[#This Row],[Date]],1)+1,3)</f>
        <v>Jul</v>
      </c>
      <c r="O778" s="5">
        <f>DATEVALUE(Player_2[[#This Row],[Month]]&amp;" "&amp;Player_2[[#This Row],[Day]]&amp;", "&amp;Player_2[[#This Row],[Year]])</f>
        <v>43301</v>
      </c>
      <c r="P778">
        <f>COUNTIFS(A:A,Player_2[[#This Row],[Tournament]],E:E,Player_2[[#This Row],[Round]])</f>
        <v>1</v>
      </c>
      <c r="Q778" t="str">
        <f t="shared" si="12"/>
        <v>2018 DGPT - Idlewild Open Driven by Innova Discs &amp; The Nati</v>
      </c>
      <c r="R778">
        <f>SUMIFS('Player 1 Rounds'!F:F,'Player 1 Rounds'!Q:Q,Q778,'Player 1 Rounds'!E:E,E778)</f>
        <v>0</v>
      </c>
      <c r="S778">
        <f>IF(AND(Player_2[[#This Row],[Opponent Score]]&gt;0,Player_2[[#This Row],[Opponent Score]]&gt;Player_2[[#This Row],[Score]],K:K=TRUE())=TRUE(),1,0)</f>
        <v>0</v>
      </c>
    </row>
    <row r="779" spans="1:19" x14ac:dyDescent="0.25">
      <c r="A779" t="s">
        <v>357</v>
      </c>
      <c r="B779" t="s">
        <v>13</v>
      </c>
      <c r="C779" t="s">
        <v>358</v>
      </c>
      <c r="D779" t="s">
        <v>17</v>
      </c>
      <c r="E779">
        <v>3</v>
      </c>
      <c r="F779">
        <v>57</v>
      </c>
      <c r="G779">
        <v>1033</v>
      </c>
      <c r="H779" t="s">
        <v>11</v>
      </c>
      <c r="I779" t="s">
        <v>11</v>
      </c>
      <c r="J779" t="b">
        <f>IF(COUNTIFS('Player 1 Rounds'!A:A,Player_2[[#This Row],[Tournament]],'Player 1 Rounds'!C:C,Player_2[[#This Row],[Date]])&gt;0,TRUE(),FALSE())</f>
        <v>1</v>
      </c>
      <c r="K779" t="b">
        <f>IF(COUNTIFS('Player 1 Rounds'!A:A,Player_2[[#This Row],[Tournament]],'Player 1 Rounds'!C:C,Player_2[[#This Row],[Date]],'Player 1 Rounds'!D:D,Player_2[[#This Row],[Division]])&gt;0,TRUE(),FALSE())</f>
        <v>1</v>
      </c>
      <c r="L779" t="str">
        <f>RIGHT(Player_2[[#This Row],[Date]],4)</f>
        <v>2018</v>
      </c>
      <c r="M779" t="str">
        <f>LEFT(Player_2[[#This Row],[Date]],FIND("-",Player_2[[#This Row],[Date]],1)-1)</f>
        <v>12</v>
      </c>
      <c r="N779" t="str">
        <f>MID(Player_2[[#This Row],[Date]],FIND("-",Player_2[[#This Row],[Date]],1)+1,3)</f>
        <v>Jul</v>
      </c>
      <c r="O779" s="5">
        <f>DATEVALUE(Player_2[[#This Row],[Month]]&amp;" "&amp;Player_2[[#This Row],[Day]]&amp;", "&amp;Player_2[[#This Row],[Year]])</f>
        <v>43293</v>
      </c>
      <c r="P779">
        <f>COUNTIFS(A:A,Player_2[[#This Row],[Tournament]],E:E,Player_2[[#This Row],[Round]])</f>
        <v>1</v>
      </c>
      <c r="Q779" t="str">
        <f t="shared" si="12"/>
        <v>Konopiště Open 2018</v>
      </c>
      <c r="R779">
        <f>SUMIFS('Player 1 Rounds'!F:F,'Player 1 Rounds'!Q:Q,Q779,'Player 1 Rounds'!E:E,E779)</f>
        <v>59</v>
      </c>
      <c r="S779">
        <f>IF(AND(Player_2[[#This Row],[Opponent Score]]&gt;0,Player_2[[#This Row],[Opponent Score]]&gt;Player_2[[#This Row],[Score]],K:K=TRUE())=TRUE(),1,0)</f>
        <v>1</v>
      </c>
    </row>
    <row r="780" spans="1:19" x14ac:dyDescent="0.25">
      <c r="A780" t="s">
        <v>548</v>
      </c>
      <c r="B780" t="s">
        <v>14</v>
      </c>
      <c r="C780" t="s">
        <v>549</v>
      </c>
      <c r="D780" t="s">
        <v>17</v>
      </c>
      <c r="E780">
        <v>3</v>
      </c>
      <c r="F780">
        <v>47</v>
      </c>
      <c r="G780">
        <v>1009</v>
      </c>
      <c r="H780" t="s">
        <v>11</v>
      </c>
      <c r="I780" t="s">
        <v>11</v>
      </c>
      <c r="J780" t="b">
        <f>IF(COUNTIFS('Player 1 Rounds'!A:A,Player_2[[#This Row],[Tournament]],'Player 1 Rounds'!C:C,Player_2[[#This Row],[Date]])&gt;0,TRUE(),FALSE())</f>
        <v>0</v>
      </c>
      <c r="K780" t="b">
        <f>IF(COUNTIFS('Player 1 Rounds'!A:A,Player_2[[#This Row],[Tournament]],'Player 1 Rounds'!C:C,Player_2[[#This Row],[Date]],'Player 1 Rounds'!D:D,Player_2[[#This Row],[Division]])&gt;0,TRUE(),FALSE())</f>
        <v>0</v>
      </c>
      <c r="L780" t="str">
        <f>RIGHT(Player_2[[#This Row],[Date]],4)</f>
        <v>2008</v>
      </c>
      <c r="M780" t="str">
        <f>LEFT(Player_2[[#This Row],[Date]],FIND("-",Player_2[[#This Row],[Date]],1)-1)</f>
        <v>26</v>
      </c>
      <c r="N780" t="str">
        <f>MID(Player_2[[#This Row],[Date]],FIND("-",Player_2[[#This Row],[Date]],1)+1,3)</f>
        <v>Apr</v>
      </c>
      <c r="O780" s="5">
        <f>DATEVALUE(Player_2[[#This Row],[Month]]&amp;" "&amp;Player_2[[#This Row],[Day]]&amp;", "&amp;Player_2[[#This Row],[Year]])</f>
        <v>39564</v>
      </c>
      <c r="P780">
        <f>COUNTIFS(A:A,Player_2[[#This Row],[Tournament]],E:E,Player_2[[#This Row],[Round]])</f>
        <v>4</v>
      </c>
      <c r="Q780" t="str">
        <f t="shared" si="12"/>
        <v>2008 Evergreen Open</v>
      </c>
      <c r="R780">
        <f>SUMIFS('Player 1 Rounds'!F:F,'Player 1 Rounds'!Q:Q,Q780,'Player 1 Rounds'!E:E,E780)</f>
        <v>0</v>
      </c>
      <c r="S780">
        <f>IF(AND(Player_2[[#This Row],[Opponent Score]]&gt;0,Player_2[[#This Row],[Opponent Score]]&gt;Player_2[[#This Row],[Score]],K:K=TRUE())=TRUE(),1,0)</f>
        <v>0</v>
      </c>
    </row>
    <row r="781" spans="1:19" x14ac:dyDescent="0.25">
      <c r="A781" t="s">
        <v>250</v>
      </c>
      <c r="B781" t="s">
        <v>58</v>
      </c>
      <c r="C781" t="s">
        <v>336</v>
      </c>
      <c r="D781" t="s">
        <v>17</v>
      </c>
      <c r="E781">
        <v>3</v>
      </c>
      <c r="F781">
        <v>60</v>
      </c>
      <c r="G781">
        <v>1024</v>
      </c>
      <c r="H781" t="s">
        <v>11</v>
      </c>
      <c r="I781" t="s">
        <v>11</v>
      </c>
      <c r="J781" t="b">
        <f>IF(COUNTIFS('Player 1 Rounds'!A:A,Player_2[[#This Row],[Tournament]],'Player 1 Rounds'!C:C,Player_2[[#This Row],[Date]])&gt;0,TRUE(),FALSE())</f>
        <v>1</v>
      </c>
      <c r="K781" t="b">
        <f>IF(COUNTIFS('Player 1 Rounds'!A:A,Player_2[[#This Row],[Tournament]],'Player 1 Rounds'!C:C,Player_2[[#This Row],[Date]],'Player 1 Rounds'!D:D,Player_2[[#This Row],[Division]])&gt;0,TRUE(),FALSE())</f>
        <v>1</v>
      </c>
      <c r="L781" t="str">
        <f>RIGHT(Player_2[[#This Row],[Date]],4)</f>
        <v>2018</v>
      </c>
      <c r="M781" t="str">
        <f>LEFT(Player_2[[#This Row],[Date]],FIND("-",Player_2[[#This Row],[Date]],1)-1)</f>
        <v>26</v>
      </c>
      <c r="N781" t="str">
        <f>MID(Player_2[[#This Row],[Date]],FIND("-",Player_2[[#This Row],[Date]],1)+1,3)</f>
        <v>Apr</v>
      </c>
      <c r="O781" s="5">
        <f>DATEVALUE(Player_2[[#This Row],[Month]]&amp;" "&amp;Player_2[[#This Row],[Day]]&amp;", "&amp;Player_2[[#This Row],[Year]])</f>
        <v>43216</v>
      </c>
      <c r="P781">
        <f>COUNTIFS(A:A,Player_2[[#This Row],[Tournament]],E:E,Player_2[[#This Row],[Round]])</f>
        <v>1</v>
      </c>
      <c r="Q781" t="str">
        <f t="shared" si="12"/>
        <v>2018 Dynamic Discs Glass Blown Open - National Tour</v>
      </c>
      <c r="R781">
        <f>SUMIFS('Player 1 Rounds'!F:F,'Player 1 Rounds'!Q:Q,Q781,'Player 1 Rounds'!E:E,E781)</f>
        <v>52</v>
      </c>
      <c r="S781">
        <f>IF(AND(Player_2[[#This Row],[Opponent Score]]&gt;0,Player_2[[#This Row],[Opponent Score]]&gt;Player_2[[#This Row],[Score]],K:K=TRUE())=TRUE(),1,0)</f>
        <v>0</v>
      </c>
    </row>
    <row r="782" spans="1:19" x14ac:dyDescent="0.25">
      <c r="A782" t="s">
        <v>225</v>
      </c>
      <c r="B782" t="s">
        <v>9</v>
      </c>
      <c r="C782" t="s">
        <v>226</v>
      </c>
      <c r="D782" t="s">
        <v>17</v>
      </c>
      <c r="E782">
        <v>3</v>
      </c>
      <c r="F782">
        <v>58</v>
      </c>
      <c r="G782">
        <v>1033</v>
      </c>
      <c r="H782" t="s">
        <v>11</v>
      </c>
      <c r="I782" t="s">
        <v>11</v>
      </c>
      <c r="J782" t="b">
        <f>IF(COUNTIFS('Player 1 Rounds'!A:A,Player_2[[#This Row],[Tournament]],'Player 1 Rounds'!C:C,Player_2[[#This Row],[Date]])&gt;0,TRUE(),FALSE())</f>
        <v>1</v>
      </c>
      <c r="K782" t="b">
        <f>IF(COUNTIFS('Player 1 Rounds'!A:A,Player_2[[#This Row],[Tournament]],'Player 1 Rounds'!C:C,Player_2[[#This Row],[Date]],'Player 1 Rounds'!D:D,Player_2[[#This Row],[Division]])&gt;0,TRUE(),FALSE())</f>
        <v>1</v>
      </c>
      <c r="L782" t="str">
        <f>RIGHT(Player_2[[#This Row],[Date]],4)</f>
        <v>2018</v>
      </c>
      <c r="M782" t="str">
        <f>LEFT(Player_2[[#This Row],[Date]],FIND("-",Player_2[[#This Row],[Date]],1)-1)</f>
        <v>6</v>
      </c>
      <c r="N782" t="str">
        <f>MID(Player_2[[#This Row],[Date]],FIND("-",Player_2[[#This Row],[Date]],1)+1,3)</f>
        <v>Apr</v>
      </c>
      <c r="O782" s="5">
        <f>DATEVALUE(Player_2[[#This Row],[Month]]&amp;" "&amp;Player_2[[#This Row],[Day]]&amp;", "&amp;Player_2[[#This Row],[Year]])</f>
        <v>43196</v>
      </c>
      <c r="P782">
        <f>COUNTIFS(A:A,Player_2[[#This Row],[Tournament]],E:E,Player_2[[#This Row],[Round]])</f>
        <v>2</v>
      </c>
      <c r="Q782" t="str">
        <f t="shared" si="12"/>
        <v>2018 DGPT - Jonesboro Open</v>
      </c>
      <c r="R782">
        <f>SUMIFS('Player 1 Rounds'!F:F,'Player 1 Rounds'!Q:Q,Q782,'Player 1 Rounds'!E:E,E782)</f>
        <v>54</v>
      </c>
      <c r="S782">
        <f>IF(AND(Player_2[[#This Row],[Opponent Score]]&gt;0,Player_2[[#This Row],[Opponent Score]]&gt;Player_2[[#This Row],[Score]],K:K=TRUE())=TRUE(),1,0)</f>
        <v>0</v>
      </c>
    </row>
    <row r="783" spans="1:19" x14ac:dyDescent="0.25">
      <c r="A783" t="s">
        <v>93</v>
      </c>
      <c r="B783" t="s">
        <v>58</v>
      </c>
      <c r="C783" t="s">
        <v>94</v>
      </c>
      <c r="D783" t="s">
        <v>17</v>
      </c>
      <c r="E783">
        <v>3</v>
      </c>
      <c r="F783">
        <v>50</v>
      </c>
      <c r="G783">
        <v>1064</v>
      </c>
      <c r="H783" t="s">
        <v>11</v>
      </c>
      <c r="I783" t="s">
        <v>11</v>
      </c>
      <c r="J783" t="b">
        <f>IF(COUNTIFS('Player 1 Rounds'!A:A,Player_2[[#This Row],[Tournament]],'Player 1 Rounds'!C:C,Player_2[[#This Row],[Date]])&gt;0,TRUE(),FALSE())</f>
        <v>1</v>
      </c>
      <c r="K783" t="b">
        <f>IF(COUNTIFS('Player 1 Rounds'!A:A,Player_2[[#This Row],[Tournament]],'Player 1 Rounds'!C:C,Player_2[[#This Row],[Date]],'Player 1 Rounds'!D:D,Player_2[[#This Row],[Division]])&gt;0,TRUE(),FALSE())</f>
        <v>1</v>
      </c>
      <c r="L783" t="str">
        <f>RIGHT(Player_2[[#This Row],[Date]],4)</f>
        <v>2011</v>
      </c>
      <c r="M783" t="str">
        <f>LEFT(Player_2[[#This Row],[Date]],FIND("-",Player_2[[#This Row],[Date]],1)-1)</f>
        <v>2</v>
      </c>
      <c r="N783" t="str">
        <f>MID(Player_2[[#This Row],[Date]],FIND("-",Player_2[[#This Row],[Date]],1)+1,3)</f>
        <v>Mar</v>
      </c>
      <c r="O783" s="5">
        <f>DATEVALUE(Player_2[[#This Row],[Month]]&amp;" "&amp;Player_2[[#This Row],[Day]]&amp;", "&amp;Player_2[[#This Row],[Year]])</f>
        <v>40604</v>
      </c>
      <c r="P783">
        <f>COUNTIFS(A:A,Player_2[[#This Row],[Tournament]],E:E,Player_2[[#This Row],[Round]])</f>
        <v>3</v>
      </c>
      <c r="Q783" t="str">
        <f t="shared" si="12"/>
        <v>2011 The Memorial Championship presented by Discraft</v>
      </c>
      <c r="R783">
        <f>SUMIFS('Player 1 Rounds'!F:F,'Player 1 Rounds'!Q:Q,Q783,'Player 1 Rounds'!E:E,E783)</f>
        <v>56</v>
      </c>
      <c r="S783">
        <f>IF(AND(Player_2[[#This Row],[Opponent Score]]&gt;0,Player_2[[#This Row],[Opponent Score]]&gt;Player_2[[#This Row],[Score]],K:K=TRUE())=TRUE(),1,0)</f>
        <v>1</v>
      </c>
    </row>
    <row r="784" spans="1:19" x14ac:dyDescent="0.25">
      <c r="A784" t="s">
        <v>345</v>
      </c>
      <c r="B784" t="s">
        <v>9</v>
      </c>
      <c r="C784" t="s">
        <v>346</v>
      </c>
      <c r="D784" t="s">
        <v>17</v>
      </c>
      <c r="E784">
        <v>3</v>
      </c>
      <c r="F784">
        <v>44</v>
      </c>
      <c r="G784">
        <v>1066</v>
      </c>
      <c r="H784" t="s">
        <v>11</v>
      </c>
      <c r="I784" t="s">
        <v>11</v>
      </c>
      <c r="J784" t="b">
        <f>IF(COUNTIFS('Player 1 Rounds'!A:A,Player_2[[#This Row],[Tournament]],'Player 1 Rounds'!C:C,Player_2[[#This Row],[Date]])&gt;0,TRUE(),FALSE())</f>
        <v>0</v>
      </c>
      <c r="K784" t="b">
        <f>IF(COUNTIFS('Player 1 Rounds'!A:A,Player_2[[#This Row],[Tournament]],'Player 1 Rounds'!C:C,Player_2[[#This Row],[Date]],'Player 1 Rounds'!D:D,Player_2[[#This Row],[Division]])&gt;0,TRUE(),FALSE())</f>
        <v>0</v>
      </c>
      <c r="L784" t="str">
        <f>RIGHT(Player_2[[#This Row],[Date]],4)</f>
        <v>2011</v>
      </c>
      <c r="M784" t="str">
        <f>LEFT(Player_2[[#This Row],[Date]],FIND("-",Player_2[[#This Row],[Date]],1)-1)</f>
        <v>18</v>
      </c>
      <c r="N784" t="str">
        <f>MID(Player_2[[#This Row],[Date]],FIND("-",Player_2[[#This Row],[Date]],1)+1,3)</f>
        <v>Mar</v>
      </c>
      <c r="O784" s="5">
        <f>DATEVALUE(Player_2[[#This Row],[Month]]&amp;" "&amp;Player_2[[#This Row],[Day]]&amp;", "&amp;Player_2[[#This Row],[Year]])</f>
        <v>40620</v>
      </c>
      <c r="P784">
        <f>COUNTIFS(A:A,Player_2[[#This Row],[Tournament]],E:E,Player_2[[#This Row],[Round]])</f>
        <v>1</v>
      </c>
      <c r="Q784" t="str">
        <f t="shared" si="12"/>
        <v>2011 St. Patrick' Classic Pro</v>
      </c>
      <c r="R784">
        <f>SUMIFS('Player 1 Rounds'!F:F,'Player 1 Rounds'!Q:Q,Q784,'Player 1 Rounds'!E:E,E784)</f>
        <v>0</v>
      </c>
      <c r="S784">
        <f>IF(AND(Player_2[[#This Row],[Opponent Score]]&gt;0,Player_2[[#This Row],[Opponent Score]]&gt;Player_2[[#This Row],[Score]],K:K=TRUE())=TRUE(),1,0)</f>
        <v>0</v>
      </c>
    </row>
    <row r="785" spans="1:19" x14ac:dyDescent="0.25">
      <c r="A785" t="s">
        <v>341</v>
      </c>
      <c r="B785" t="s">
        <v>58</v>
      </c>
      <c r="C785" t="s">
        <v>342</v>
      </c>
      <c r="D785" t="s">
        <v>17</v>
      </c>
      <c r="E785">
        <v>3</v>
      </c>
      <c r="F785">
        <v>50</v>
      </c>
      <c r="G785">
        <v>1072</v>
      </c>
      <c r="H785" t="s">
        <v>11</v>
      </c>
      <c r="I785" t="s">
        <v>11</v>
      </c>
      <c r="J785" t="b">
        <f>IF(COUNTIFS('Player 1 Rounds'!A:A,Player_2[[#This Row],[Tournament]],'Player 1 Rounds'!C:C,Player_2[[#This Row],[Date]])&gt;0,TRUE(),FALSE())</f>
        <v>1</v>
      </c>
      <c r="K785" t="b">
        <f>IF(COUNTIFS('Player 1 Rounds'!A:A,Player_2[[#This Row],[Tournament]],'Player 1 Rounds'!C:C,Player_2[[#This Row],[Date]],'Player 1 Rounds'!D:D,Player_2[[#This Row],[Division]])&gt;0,TRUE(),FALSE())</f>
        <v>1</v>
      </c>
      <c r="L785" t="str">
        <f>RIGHT(Player_2[[#This Row],[Date]],4)</f>
        <v>2018</v>
      </c>
      <c r="M785" t="str">
        <f>LEFT(Player_2[[#This Row],[Date]],FIND("-",Player_2[[#This Row],[Date]],1)-1)</f>
        <v>18</v>
      </c>
      <c r="N785" t="str">
        <f>MID(Player_2[[#This Row],[Date]],FIND("-",Player_2[[#This Row],[Date]],1)+1,3)</f>
        <v>May</v>
      </c>
      <c r="O785" s="5">
        <f>DATEVALUE(Player_2[[#This Row],[Month]]&amp;" "&amp;Player_2[[#This Row],[Day]]&amp;", "&amp;Player_2[[#This Row],[Year]])</f>
        <v>43238</v>
      </c>
      <c r="P785">
        <f>COUNTIFS(A:A,Player_2[[#This Row],[Tournament]],E:E,Player_2[[#This Row],[Round]])</f>
        <v>2</v>
      </c>
      <c r="Q785" t="str">
        <f t="shared" si="12"/>
        <v>2018 Santa Cruz Masters Cup presented by Innova - National Tour</v>
      </c>
      <c r="R785">
        <f>SUMIFS('Player 1 Rounds'!F:F,'Player 1 Rounds'!Q:Q,Q785,'Player 1 Rounds'!E:E,E785)</f>
        <v>54</v>
      </c>
      <c r="S785">
        <f>IF(AND(Player_2[[#This Row],[Opponent Score]]&gt;0,Player_2[[#This Row],[Opponent Score]]&gt;Player_2[[#This Row],[Score]],K:K=TRUE())=TRUE(),1,0)</f>
        <v>1</v>
      </c>
    </row>
    <row r="786" spans="1:19" x14ac:dyDescent="0.25">
      <c r="A786" t="s">
        <v>334</v>
      </c>
      <c r="B786" t="s">
        <v>9</v>
      </c>
      <c r="C786" t="s">
        <v>335</v>
      </c>
      <c r="D786" t="s">
        <v>17</v>
      </c>
      <c r="E786">
        <v>3</v>
      </c>
      <c r="F786">
        <v>46</v>
      </c>
      <c r="G786">
        <v>1092</v>
      </c>
      <c r="H786" t="s">
        <v>11</v>
      </c>
      <c r="I786" t="s">
        <v>11</v>
      </c>
      <c r="J786" t="b">
        <f>IF(COUNTIFS('Player 1 Rounds'!A:A,Player_2[[#This Row],[Tournament]],'Player 1 Rounds'!C:C,Player_2[[#This Row],[Date]])&gt;0,TRUE(),FALSE())</f>
        <v>1</v>
      </c>
      <c r="K786" t="b">
        <f>IF(COUNTIFS('Player 1 Rounds'!A:A,Player_2[[#This Row],[Tournament]],'Player 1 Rounds'!C:C,Player_2[[#This Row],[Date]],'Player 1 Rounds'!D:D,Player_2[[#This Row],[Division]])&gt;0,TRUE(),FALSE())</f>
        <v>1</v>
      </c>
      <c r="L786" t="str">
        <f>RIGHT(Player_2[[#This Row],[Date]],4)</f>
        <v>2018</v>
      </c>
      <c r="M786" t="str">
        <f>LEFT(Player_2[[#This Row],[Date]],FIND("-",Player_2[[#This Row],[Date]],1)-1)</f>
        <v>22</v>
      </c>
      <c r="N786" t="str">
        <f>MID(Player_2[[#This Row],[Date]],FIND("-",Player_2[[#This Row],[Date]],1)+1,3)</f>
        <v>Jun</v>
      </c>
      <c r="O786" s="5">
        <f>DATEVALUE(Player_2[[#This Row],[Month]]&amp;" "&amp;Player_2[[#This Row],[Day]]&amp;", "&amp;Player_2[[#This Row],[Year]])</f>
        <v>43273</v>
      </c>
      <c r="P786">
        <f>COUNTIFS(A:A,Player_2[[#This Row],[Tournament]],E:E,Player_2[[#This Row],[Round]])</f>
        <v>1</v>
      </c>
      <c r="Q786" t="str">
        <f t="shared" si="12"/>
        <v>2018 DGPT - Utah Open Presented by Prodigy Disc</v>
      </c>
      <c r="R786">
        <f>SUMIFS('Player 1 Rounds'!F:F,'Player 1 Rounds'!Q:Q,Q786,'Player 1 Rounds'!E:E,E786)</f>
        <v>44</v>
      </c>
      <c r="S786">
        <f>IF(AND(Player_2[[#This Row],[Opponent Score]]&gt;0,Player_2[[#This Row],[Opponent Score]]&gt;Player_2[[#This Row],[Score]],K:K=TRUE())=TRUE(),1,0)</f>
        <v>0</v>
      </c>
    </row>
    <row r="787" spans="1:19" x14ac:dyDescent="0.25">
      <c r="A787" t="s">
        <v>127</v>
      </c>
      <c r="B787" t="s">
        <v>9</v>
      </c>
      <c r="C787" t="s">
        <v>222</v>
      </c>
      <c r="D787" t="s">
        <v>17</v>
      </c>
      <c r="E787">
        <v>3</v>
      </c>
      <c r="F787">
        <v>57</v>
      </c>
      <c r="G787">
        <v>1014</v>
      </c>
      <c r="H787" t="s">
        <v>11</v>
      </c>
      <c r="I787" t="s">
        <v>11</v>
      </c>
      <c r="J787" t="b">
        <f>IF(COUNTIFS('Player 1 Rounds'!A:A,Player_2[[#This Row],[Tournament]],'Player 1 Rounds'!C:C,Player_2[[#This Row],[Date]])&gt;0,TRUE(),FALSE())</f>
        <v>0</v>
      </c>
      <c r="K787" t="b">
        <f>IF(COUNTIFS('Player 1 Rounds'!A:A,Player_2[[#This Row],[Tournament]],'Player 1 Rounds'!C:C,Player_2[[#This Row],[Date]],'Player 1 Rounds'!D:D,Player_2[[#This Row],[Division]])&gt;0,TRUE(),FALSE())</f>
        <v>0</v>
      </c>
      <c r="L787" t="str">
        <f>RIGHT(Player_2[[#This Row],[Date]],4)</f>
        <v>2011</v>
      </c>
      <c r="M787" t="str">
        <f>LEFT(Player_2[[#This Row],[Date]],FIND("-",Player_2[[#This Row],[Date]],1)-1)</f>
        <v>2</v>
      </c>
      <c r="N787" t="str">
        <f>MID(Player_2[[#This Row],[Date]],FIND("-",Player_2[[#This Row],[Date]],1)+1,3)</f>
        <v>Jul</v>
      </c>
      <c r="O787" s="5">
        <f>DATEVALUE(Player_2[[#This Row],[Month]]&amp;" "&amp;Player_2[[#This Row],[Day]]&amp;", "&amp;Player_2[[#This Row],[Year]])</f>
        <v>40726</v>
      </c>
      <c r="P787">
        <f>COUNTIFS(A:A,Player_2[[#This Row],[Tournament]],E:E,Player_2[[#This Row],[Round]])</f>
        <v>1</v>
      </c>
      <c r="Q787" t="str">
        <f t="shared" si="12"/>
        <v>2011 Stockholm Open</v>
      </c>
      <c r="R787">
        <f>SUMIFS('Player 1 Rounds'!F:F,'Player 1 Rounds'!Q:Q,Q787,'Player 1 Rounds'!E:E,E787)</f>
        <v>0</v>
      </c>
      <c r="S787">
        <f>IF(AND(Player_2[[#This Row],[Opponent Score]]&gt;0,Player_2[[#This Row],[Opponent Score]]&gt;Player_2[[#This Row],[Score]],K:K=TRUE())=TRUE(),1,0)</f>
        <v>0</v>
      </c>
    </row>
    <row r="788" spans="1:19" x14ac:dyDescent="0.25">
      <c r="A788" t="s">
        <v>57</v>
      </c>
      <c r="B788" t="s">
        <v>9</v>
      </c>
      <c r="C788" t="s">
        <v>64</v>
      </c>
      <c r="D788" t="s">
        <v>17</v>
      </c>
      <c r="E788">
        <v>3</v>
      </c>
      <c r="F788">
        <v>68</v>
      </c>
      <c r="G788">
        <v>991</v>
      </c>
      <c r="H788" t="s">
        <v>11</v>
      </c>
      <c r="I788" t="s">
        <v>11</v>
      </c>
      <c r="J788" t="b">
        <f>IF(COUNTIFS('Player 1 Rounds'!A:A,Player_2[[#This Row],[Tournament]],'Player 1 Rounds'!C:C,Player_2[[#This Row],[Date]])&gt;0,TRUE(),FALSE())</f>
        <v>0</v>
      </c>
      <c r="K788" t="b">
        <f>IF(COUNTIFS('Player 1 Rounds'!A:A,Player_2[[#This Row],[Tournament]],'Player 1 Rounds'!C:C,Player_2[[#This Row],[Date]],'Player 1 Rounds'!D:D,Player_2[[#This Row],[Division]])&gt;0,TRUE(),FALSE())</f>
        <v>0</v>
      </c>
      <c r="L788" t="str">
        <f>RIGHT(Player_2[[#This Row],[Date]],4)</f>
        <v>2011</v>
      </c>
      <c r="M788" t="str">
        <f>LEFT(Player_2[[#This Row],[Date]],FIND("-",Player_2[[#This Row],[Date]],1)-1)</f>
        <v>30</v>
      </c>
      <c r="N788" t="str">
        <f>MID(Player_2[[#This Row],[Date]],FIND("-",Player_2[[#This Row],[Date]],1)+1,3)</f>
        <v>Apr</v>
      </c>
      <c r="O788" s="5">
        <f>DATEVALUE(Player_2[[#This Row],[Month]]&amp;" "&amp;Player_2[[#This Row],[Day]]&amp;", "&amp;Player_2[[#This Row],[Year]])</f>
        <v>40663</v>
      </c>
      <c r="P788">
        <f>COUNTIFS(A:A,Player_2[[#This Row],[Tournament]],E:E,Player_2[[#This Row],[Round]])</f>
        <v>1</v>
      </c>
      <c r="Q788" t="str">
        <f t="shared" si="12"/>
        <v>2011 Disc Golf Hall of Fame Classic</v>
      </c>
      <c r="R788">
        <f>SUMIFS('Player 1 Rounds'!F:F,'Player 1 Rounds'!Q:Q,Q788,'Player 1 Rounds'!E:E,E788)</f>
        <v>0</v>
      </c>
      <c r="S788">
        <f>IF(AND(Player_2[[#This Row],[Opponent Score]]&gt;0,Player_2[[#This Row],[Opponent Score]]&gt;Player_2[[#This Row],[Score]],K:K=TRUE())=TRUE(),1,0)</f>
        <v>0</v>
      </c>
    </row>
    <row r="789" spans="1:19" x14ac:dyDescent="0.25">
      <c r="A789" t="s">
        <v>78</v>
      </c>
      <c r="B789" t="s">
        <v>58</v>
      </c>
      <c r="C789" t="s">
        <v>116</v>
      </c>
      <c r="D789" t="s">
        <v>17</v>
      </c>
      <c r="E789">
        <v>3</v>
      </c>
      <c r="F789">
        <v>65</v>
      </c>
      <c r="G789">
        <v>1034</v>
      </c>
      <c r="H789" t="s">
        <v>11</v>
      </c>
      <c r="I789" t="s">
        <v>11</v>
      </c>
      <c r="J789" t="b">
        <f>IF(COUNTIFS('Player 1 Rounds'!A:A,Player_2[[#This Row],[Tournament]],'Player 1 Rounds'!C:C,Player_2[[#This Row],[Date]])&gt;0,TRUE(),FALSE())</f>
        <v>0</v>
      </c>
      <c r="K789" t="b">
        <f>IF(COUNTIFS('Player 1 Rounds'!A:A,Player_2[[#This Row],[Tournament]],'Player 1 Rounds'!C:C,Player_2[[#This Row],[Date]],'Player 1 Rounds'!D:D,Player_2[[#This Row],[Division]])&gt;0,TRUE(),FALSE())</f>
        <v>0</v>
      </c>
      <c r="L789" t="str">
        <f>RIGHT(Player_2[[#This Row],[Date]],4)</f>
        <v>2008</v>
      </c>
      <c r="M789" t="str">
        <f>LEFT(Player_2[[#This Row],[Date]],FIND("-",Player_2[[#This Row],[Date]],1)-1)</f>
        <v>2</v>
      </c>
      <c r="N789" t="str">
        <f>MID(Player_2[[#This Row],[Date]],FIND("-",Player_2[[#This Row],[Date]],1)+1,3)</f>
        <v>May</v>
      </c>
      <c r="O789" s="5">
        <f>DATEVALUE(Player_2[[#This Row],[Month]]&amp;" "&amp;Player_2[[#This Row],[Day]]&amp;", "&amp;Player_2[[#This Row],[Year]])</f>
        <v>39570</v>
      </c>
      <c r="P789">
        <f>COUNTIFS(A:A,Player_2[[#This Row],[Tournament]],E:E,Player_2[[#This Row],[Round]])</f>
        <v>2</v>
      </c>
      <c r="Q789" t="str">
        <f t="shared" si="12"/>
        <v>2008 Steady Ed Memorial Masters Cup</v>
      </c>
      <c r="R789">
        <f>SUMIFS('Player 1 Rounds'!F:F,'Player 1 Rounds'!Q:Q,Q789,'Player 1 Rounds'!E:E,E789)</f>
        <v>0</v>
      </c>
      <c r="S789">
        <f>IF(AND(Player_2[[#This Row],[Opponent Score]]&gt;0,Player_2[[#This Row],[Opponent Score]]&gt;Player_2[[#This Row],[Score]],K:K=TRUE())=TRUE(),1,0)</f>
        <v>0</v>
      </c>
    </row>
    <row r="790" spans="1:19" x14ac:dyDescent="0.25">
      <c r="A790" t="s">
        <v>337</v>
      </c>
      <c r="B790" t="s">
        <v>14</v>
      </c>
      <c r="C790" t="s">
        <v>338</v>
      </c>
      <c r="D790" t="s">
        <v>17</v>
      </c>
      <c r="E790">
        <v>3</v>
      </c>
      <c r="F790">
        <v>67</v>
      </c>
      <c r="G790">
        <v>1056</v>
      </c>
      <c r="H790" t="s">
        <v>11</v>
      </c>
      <c r="I790" t="s">
        <v>11</v>
      </c>
      <c r="J790" t="b">
        <f>IF(COUNTIFS('Player 1 Rounds'!A:A,Player_2[[#This Row],[Tournament]],'Player 1 Rounds'!C:C,Player_2[[#This Row],[Date]])&gt;0,TRUE(),FALSE())</f>
        <v>0</v>
      </c>
      <c r="K790" t="b">
        <f>IF(COUNTIFS('Player 1 Rounds'!A:A,Player_2[[#This Row],[Tournament]],'Player 1 Rounds'!C:C,Player_2[[#This Row],[Date]],'Player 1 Rounds'!D:D,Player_2[[#This Row],[Division]])&gt;0,TRUE(),FALSE())</f>
        <v>0</v>
      </c>
      <c r="L790" t="str">
        <f>RIGHT(Player_2[[#This Row],[Date]],4)</f>
        <v>2018</v>
      </c>
      <c r="M790" t="str">
        <f>LEFT(Player_2[[#This Row],[Date]],FIND("-",Player_2[[#This Row],[Date]],1)-1)</f>
        <v>14</v>
      </c>
      <c r="N790" t="str">
        <f>MID(Player_2[[#This Row],[Date]],FIND("-",Player_2[[#This Row],[Date]],1)+1,3)</f>
        <v>Apr</v>
      </c>
      <c r="O790" s="5">
        <f>DATEVALUE(Player_2[[#This Row],[Month]]&amp;" "&amp;Player_2[[#This Row],[Day]]&amp;", "&amp;Player_2[[#This Row],[Year]])</f>
        <v>43204</v>
      </c>
      <c r="P790">
        <f>COUNTIFS(A:A,Player_2[[#This Row],[Tournament]],E:E,Player_2[[#This Row],[Round]])</f>
        <v>1</v>
      </c>
      <c r="Q790" t="str">
        <f t="shared" si="12"/>
        <v>Ron Russell Roofing presents The 2018 Jacksonville Open - Pros</v>
      </c>
      <c r="R790">
        <f>SUMIFS('Player 1 Rounds'!F:F,'Player 1 Rounds'!Q:Q,Q790,'Player 1 Rounds'!E:E,E790)</f>
        <v>0</v>
      </c>
      <c r="S790">
        <f>IF(AND(Player_2[[#This Row],[Opponent Score]]&gt;0,Player_2[[#This Row],[Opponent Score]]&gt;Player_2[[#This Row],[Score]],K:K=TRUE())=TRUE(),1,0)</f>
        <v>0</v>
      </c>
    </row>
    <row r="791" spans="1:19" x14ac:dyDescent="0.25">
      <c r="A791" t="s">
        <v>349</v>
      </c>
      <c r="B791" t="s">
        <v>9</v>
      </c>
      <c r="C791" t="s">
        <v>350</v>
      </c>
      <c r="D791" t="s">
        <v>17</v>
      </c>
      <c r="E791">
        <v>3</v>
      </c>
      <c r="F791">
        <v>45</v>
      </c>
      <c r="G791">
        <v>1069</v>
      </c>
      <c r="H791" t="s">
        <v>11</v>
      </c>
      <c r="I791" t="s">
        <v>11</v>
      </c>
      <c r="J791" t="b">
        <f>IF(COUNTIFS('Player 1 Rounds'!A:A,Player_2[[#This Row],[Tournament]],'Player 1 Rounds'!C:C,Player_2[[#This Row],[Date]])&gt;0,TRUE(),FALSE())</f>
        <v>0</v>
      </c>
      <c r="K791" t="b">
        <f>IF(COUNTIFS('Player 1 Rounds'!A:A,Player_2[[#This Row],[Tournament]],'Player 1 Rounds'!C:C,Player_2[[#This Row],[Date]],'Player 1 Rounds'!D:D,Player_2[[#This Row],[Division]])&gt;0,TRUE(),FALSE())</f>
        <v>0</v>
      </c>
      <c r="L791" t="str">
        <f>RIGHT(Player_2[[#This Row],[Date]],4)</f>
        <v>2011</v>
      </c>
      <c r="M791" t="str">
        <f>LEFT(Player_2[[#This Row],[Date]],FIND("-",Player_2[[#This Row],[Date]],1)-1)</f>
        <v>26</v>
      </c>
      <c r="N791" t="str">
        <f>MID(Player_2[[#This Row],[Date]],FIND("-",Player_2[[#This Row],[Date]],1)+1,3)</f>
        <v>Mar</v>
      </c>
      <c r="O791" s="5">
        <f>DATEVALUE(Player_2[[#This Row],[Month]]&amp;" "&amp;Player_2[[#This Row],[Day]]&amp;", "&amp;Player_2[[#This Row],[Year]])</f>
        <v>40628</v>
      </c>
      <c r="P791">
        <f>COUNTIFS(A:A,Player_2[[#This Row],[Tournament]],E:E,Player_2[[#This Row],[Round]])</f>
        <v>1</v>
      </c>
      <c r="Q791" t="str">
        <f t="shared" si="12"/>
        <v>2011 Victoria Open</v>
      </c>
      <c r="R791">
        <f>SUMIFS('Player 1 Rounds'!F:F,'Player 1 Rounds'!Q:Q,Q791,'Player 1 Rounds'!E:E,E791)</f>
        <v>0</v>
      </c>
      <c r="S791">
        <f>IF(AND(Player_2[[#This Row],[Opponent Score]]&gt;0,Player_2[[#This Row],[Opponent Score]]&gt;Player_2[[#This Row],[Score]],K:K=TRUE())=TRUE(),1,0)</f>
        <v>0</v>
      </c>
    </row>
    <row r="792" spans="1:19" x14ac:dyDescent="0.25">
      <c r="A792" t="s">
        <v>347</v>
      </c>
      <c r="B792" t="s">
        <v>9</v>
      </c>
      <c r="C792" t="s">
        <v>348</v>
      </c>
      <c r="D792" t="s">
        <v>17</v>
      </c>
      <c r="E792">
        <v>3</v>
      </c>
      <c r="F792">
        <v>51</v>
      </c>
      <c r="G792">
        <v>1076</v>
      </c>
      <c r="H792" t="s">
        <v>11</v>
      </c>
      <c r="I792" t="s">
        <v>11</v>
      </c>
      <c r="J792" t="b">
        <f>IF(COUNTIFS('Player 1 Rounds'!A:A,Player_2[[#This Row],[Tournament]],'Player 1 Rounds'!C:C,Player_2[[#This Row],[Date]])&gt;0,TRUE(),FALSE())</f>
        <v>1</v>
      </c>
      <c r="K792" t="b">
        <f>IF(COUNTIFS('Player 1 Rounds'!A:A,Player_2[[#This Row],[Tournament]],'Player 1 Rounds'!C:C,Player_2[[#This Row],[Date]],'Player 1 Rounds'!D:D,Player_2[[#This Row],[Division]])&gt;0,TRUE(),FALSE())</f>
        <v>1</v>
      </c>
      <c r="L792" t="str">
        <f>RIGHT(Player_2[[#This Row],[Date]],4)</f>
        <v>2018</v>
      </c>
      <c r="M792" t="str">
        <f>LEFT(Player_2[[#This Row],[Date]],FIND("-",Player_2[[#This Row],[Date]],1)-1)</f>
        <v>24</v>
      </c>
      <c r="N792" t="str">
        <f>MID(Player_2[[#This Row],[Date]],FIND("-",Player_2[[#This Row],[Date]],1)+1,3)</f>
        <v>Aug</v>
      </c>
      <c r="O792" s="5">
        <f>DATEVALUE(Player_2[[#This Row],[Month]]&amp;" "&amp;Player_2[[#This Row],[Day]]&amp;", "&amp;Player_2[[#This Row],[Year]])</f>
        <v>43336</v>
      </c>
      <c r="P792">
        <f>COUNTIFS(A:A,Player_2[[#This Row],[Tournament]],E:E,Player_2[[#This Row],[Round]])</f>
        <v>5</v>
      </c>
      <c r="Q792" t="str">
        <f t="shared" si="12"/>
        <v>2018 DGPT - MVP Open at Maple Hill</v>
      </c>
      <c r="R792">
        <f>SUMIFS('Player 1 Rounds'!F:F,'Player 1 Rounds'!Q:Q,Q792,'Player 1 Rounds'!E:E,E792)</f>
        <v>60</v>
      </c>
      <c r="S792">
        <f>IF(AND(Player_2[[#This Row],[Opponent Score]]&gt;0,Player_2[[#This Row],[Opponent Score]]&gt;Player_2[[#This Row],[Score]],K:K=TRUE())=TRUE(),1,0)</f>
        <v>1</v>
      </c>
    </row>
    <row r="793" spans="1:19" x14ac:dyDescent="0.25">
      <c r="A793" t="s">
        <v>360</v>
      </c>
      <c r="B793" t="s">
        <v>9</v>
      </c>
      <c r="C793" t="s">
        <v>361</v>
      </c>
      <c r="D793" t="s">
        <v>17</v>
      </c>
      <c r="E793">
        <v>3</v>
      </c>
      <c r="F793">
        <v>52</v>
      </c>
      <c r="G793">
        <v>1047</v>
      </c>
      <c r="H793" t="s">
        <v>11</v>
      </c>
      <c r="I793" t="s">
        <v>11</v>
      </c>
      <c r="J793" t="b">
        <f>IF(COUNTIFS('Player 1 Rounds'!A:A,Player_2[[#This Row],[Tournament]],'Player 1 Rounds'!C:C,Player_2[[#This Row],[Date]])&gt;0,TRUE(),FALSE())</f>
        <v>0</v>
      </c>
      <c r="K793" t="b">
        <f>IF(COUNTIFS('Player 1 Rounds'!A:A,Player_2[[#This Row],[Tournament]],'Player 1 Rounds'!C:C,Player_2[[#This Row],[Date]],'Player 1 Rounds'!D:D,Player_2[[#This Row],[Division]])&gt;0,TRUE(),FALSE())</f>
        <v>0</v>
      </c>
      <c r="L793" t="str">
        <f>RIGHT(Player_2[[#This Row],[Date]],4)</f>
        <v>2018</v>
      </c>
      <c r="M793" t="str">
        <f>LEFT(Player_2[[#This Row],[Date]],FIND("-",Player_2[[#This Row],[Date]],1)-1)</f>
        <v>6</v>
      </c>
      <c r="N793" t="str">
        <f>MID(Player_2[[#This Row],[Date]],FIND("-",Player_2[[#This Row],[Date]],1)+1,3)</f>
        <v>Jul</v>
      </c>
      <c r="O793" s="5">
        <f>DATEVALUE(Player_2[[#This Row],[Month]]&amp;" "&amp;Player_2[[#This Row],[Day]]&amp;", "&amp;Player_2[[#This Row],[Year]])</f>
        <v>43287</v>
      </c>
      <c r="P793">
        <f>COUNTIFS(A:A,Player_2[[#This Row],[Tournament]],E:E,Player_2[[#This Row],[Round]])</f>
        <v>1</v>
      </c>
      <c r="Q793" t="str">
        <f t="shared" si="12"/>
        <v>2018 DGPT - Great Lakes Open presented by Discraft</v>
      </c>
      <c r="R793">
        <f>SUMIFS('Player 1 Rounds'!F:F,'Player 1 Rounds'!Q:Q,Q793,'Player 1 Rounds'!E:E,E793)</f>
        <v>0</v>
      </c>
      <c r="S793">
        <f>IF(AND(Player_2[[#This Row],[Opponent Score]]&gt;0,Player_2[[#This Row],[Opponent Score]]&gt;Player_2[[#This Row],[Score]],K:K=TRUE())=TRUE(),1,0)</f>
        <v>0</v>
      </c>
    </row>
    <row r="794" spans="1:19" x14ac:dyDescent="0.25">
      <c r="A794" t="s">
        <v>76</v>
      </c>
      <c r="B794" t="s">
        <v>58</v>
      </c>
      <c r="C794" t="s">
        <v>344</v>
      </c>
      <c r="D794" t="s">
        <v>17</v>
      </c>
      <c r="E794">
        <v>3</v>
      </c>
      <c r="F794">
        <v>73</v>
      </c>
      <c r="G794">
        <v>1043</v>
      </c>
      <c r="H794" t="s">
        <v>11</v>
      </c>
      <c r="I794" t="s">
        <v>11</v>
      </c>
      <c r="J794" t="b">
        <f>IF(COUNTIFS('Player 1 Rounds'!A:A,Player_2[[#This Row],[Tournament]],'Player 1 Rounds'!C:C,Player_2[[#This Row],[Date]])&gt;0,TRUE(),FALSE())</f>
        <v>1</v>
      </c>
      <c r="K794" t="b">
        <f>IF(COUNTIFS('Player 1 Rounds'!A:A,Player_2[[#This Row],[Tournament]],'Player 1 Rounds'!C:C,Player_2[[#This Row],[Date]],'Player 1 Rounds'!D:D,Player_2[[#This Row],[Division]])&gt;0,TRUE(),FALSE())</f>
        <v>1</v>
      </c>
      <c r="L794" t="str">
        <f>RIGHT(Player_2[[#This Row],[Date]],4)</f>
        <v>2011</v>
      </c>
      <c r="M794" t="str">
        <f>LEFT(Player_2[[#This Row],[Date]],FIND("-",Player_2[[#This Row],[Date]],1)-1)</f>
        <v>4</v>
      </c>
      <c r="N794" t="str">
        <f>MID(Player_2[[#This Row],[Date]],FIND("-",Player_2[[#This Row],[Date]],1)+1,3)</f>
        <v>Jun</v>
      </c>
      <c r="O794" s="5">
        <f>DATEVALUE(Player_2[[#This Row],[Month]]&amp;" "&amp;Player_2[[#This Row],[Day]]&amp;", "&amp;Player_2[[#This Row],[Year]])</f>
        <v>40698</v>
      </c>
      <c r="P794">
        <f>COUNTIFS(A:A,Player_2[[#This Row],[Tournament]],E:E,Player_2[[#This Row],[Round]])</f>
        <v>4</v>
      </c>
      <c r="Q794" t="str">
        <f t="shared" si="12"/>
        <v>2011 Brent Hambrick Memorial Open</v>
      </c>
      <c r="R794">
        <f>SUMIFS('Player 1 Rounds'!F:F,'Player 1 Rounds'!Q:Q,Q794,'Player 1 Rounds'!E:E,E794)</f>
        <v>81</v>
      </c>
      <c r="S794">
        <f>IF(AND(Player_2[[#This Row],[Opponent Score]]&gt;0,Player_2[[#This Row],[Opponent Score]]&gt;Player_2[[#This Row],[Score]],K:K=TRUE())=TRUE(),1,0)</f>
        <v>1</v>
      </c>
    </row>
    <row r="795" spans="1:19" x14ac:dyDescent="0.25">
      <c r="A795" t="s">
        <v>557</v>
      </c>
      <c r="B795" t="s">
        <v>58</v>
      </c>
      <c r="C795" t="s">
        <v>558</v>
      </c>
      <c r="D795" t="s">
        <v>17</v>
      </c>
      <c r="E795">
        <v>3</v>
      </c>
      <c r="F795">
        <v>58</v>
      </c>
      <c r="G795">
        <v>1064</v>
      </c>
      <c r="H795" t="s">
        <v>11</v>
      </c>
      <c r="I795" t="s">
        <v>11</v>
      </c>
      <c r="J795" t="b">
        <f>IF(COUNTIFS('Player 1 Rounds'!A:A,Player_2[[#This Row],[Tournament]],'Player 1 Rounds'!C:C,Player_2[[#This Row],[Date]])&gt;0,TRUE(),FALSE())</f>
        <v>1</v>
      </c>
      <c r="K795" t="b">
        <f>IF(COUNTIFS('Player 1 Rounds'!A:A,Player_2[[#This Row],[Tournament]],'Player 1 Rounds'!C:C,Player_2[[#This Row],[Date]],'Player 1 Rounds'!D:D,Player_2[[#This Row],[Division]])&gt;0,TRUE(),FALSE())</f>
        <v>1</v>
      </c>
      <c r="L795" t="str">
        <f>RIGHT(Player_2[[#This Row],[Date]],4)</f>
        <v>2021</v>
      </c>
      <c r="M795" t="str">
        <f>LEFT(Player_2[[#This Row],[Date]],FIND("-",Player_2[[#This Row],[Date]],1)-1)</f>
        <v>4</v>
      </c>
      <c r="N795" t="str">
        <f>MID(Player_2[[#This Row],[Date]],FIND("-",Player_2[[#This Row],[Date]],1)+1,3)</f>
        <v>Jun</v>
      </c>
      <c r="O795" s="5">
        <f>DATEVALUE(Player_2[[#This Row],[Month]]&amp;" "&amp;Player_2[[#This Row],[Day]]&amp;", "&amp;Player_2[[#This Row],[Year]])</f>
        <v>44351</v>
      </c>
      <c r="P795">
        <f>COUNTIFS(A:A,Player_2[[#This Row],[Tournament]],E:E,Player_2[[#This Row],[Round]])</f>
        <v>2</v>
      </c>
      <c r="Q795" t="str">
        <f t="shared" si="12"/>
        <v>2021 DGPT - Portland Open presented by Dynamic Discs</v>
      </c>
      <c r="R795">
        <f>SUMIFS('Player 1 Rounds'!F:F,'Player 1 Rounds'!Q:Q,Q795,'Player 1 Rounds'!E:E,E795)</f>
        <v>60</v>
      </c>
      <c r="S795">
        <f>IF(AND(Player_2[[#This Row],[Opponent Score]]&gt;0,Player_2[[#This Row],[Opponent Score]]&gt;Player_2[[#This Row],[Score]],K:K=TRUE())=TRUE(),1,0)</f>
        <v>1</v>
      </c>
    </row>
    <row r="796" spans="1:19" x14ac:dyDescent="0.25">
      <c r="A796" t="s">
        <v>710</v>
      </c>
      <c r="B796" t="s">
        <v>9</v>
      </c>
      <c r="C796" t="s">
        <v>711</v>
      </c>
      <c r="D796" t="s">
        <v>17</v>
      </c>
      <c r="E796">
        <v>3</v>
      </c>
      <c r="F796">
        <v>48</v>
      </c>
      <c r="G796">
        <v>1091</v>
      </c>
      <c r="H796" t="s">
        <v>11</v>
      </c>
      <c r="I796" t="s">
        <v>11</v>
      </c>
      <c r="J796" t="b">
        <f>IF(COUNTIFS('Player 1 Rounds'!A:A,Player_2[[#This Row],[Tournament]],'Player 1 Rounds'!C:C,Player_2[[#This Row],[Date]])&gt;0,TRUE(),FALSE())</f>
        <v>1</v>
      </c>
      <c r="K796" t="b">
        <f>IF(COUNTIFS('Player 1 Rounds'!A:A,Player_2[[#This Row],[Tournament]],'Player 1 Rounds'!C:C,Player_2[[#This Row],[Date]],'Player 1 Rounds'!D:D,Player_2[[#This Row],[Division]])&gt;0,TRUE(),FALSE())</f>
        <v>1</v>
      </c>
      <c r="L796" t="str">
        <f>RIGHT(Player_2[[#This Row],[Date]],4)</f>
        <v>2019</v>
      </c>
      <c r="M796" t="str">
        <f>LEFT(Player_2[[#This Row],[Date]],FIND("-",Player_2[[#This Row],[Date]],1)-1)</f>
        <v>12</v>
      </c>
      <c r="N796" t="str">
        <f>MID(Player_2[[#This Row],[Date]],FIND("-",Player_2[[#This Row],[Date]],1)+1,3)</f>
        <v>Sep</v>
      </c>
      <c r="O796" s="5">
        <f>DATEVALUE(Player_2[[#This Row],[Month]]&amp;" "&amp;Player_2[[#This Row],[Day]]&amp;", "&amp;Player_2[[#This Row],[Year]])</f>
        <v>43720</v>
      </c>
      <c r="P796">
        <f>COUNTIFS(A:A,Player_2[[#This Row],[Tournament]],E:E,Player_2[[#This Row],[Round]])</f>
        <v>1</v>
      </c>
      <c r="Q796" t="str">
        <f t="shared" si="12"/>
        <v>2019 DGPT - Discraft's Green Mountain Championship @ Smugglers' Notch Resort</v>
      </c>
      <c r="R796">
        <f>SUMIFS('Player 1 Rounds'!F:F,'Player 1 Rounds'!Q:Q,Q796,'Player 1 Rounds'!E:E,E796)</f>
        <v>54</v>
      </c>
      <c r="S796">
        <f>IF(AND(Player_2[[#This Row],[Opponent Score]]&gt;0,Player_2[[#This Row],[Opponent Score]]&gt;Player_2[[#This Row],[Score]],K:K=TRUE())=TRUE(),1,0)</f>
        <v>1</v>
      </c>
    </row>
    <row r="797" spans="1:19" x14ac:dyDescent="0.25">
      <c r="A797" t="s">
        <v>91</v>
      </c>
      <c r="B797" t="s">
        <v>153</v>
      </c>
      <c r="C797" t="s">
        <v>732</v>
      </c>
      <c r="D797" t="s">
        <v>17</v>
      </c>
      <c r="E797">
        <v>3</v>
      </c>
      <c r="F797">
        <v>67</v>
      </c>
      <c r="G797">
        <v>1015</v>
      </c>
      <c r="H797" t="s">
        <v>11</v>
      </c>
      <c r="I797" t="s">
        <v>11</v>
      </c>
      <c r="J797" t="b">
        <f>IF(COUNTIFS('Player 1 Rounds'!A:A,Player_2[[#This Row],[Tournament]],'Player 1 Rounds'!C:C,Player_2[[#This Row],[Date]])&gt;0,TRUE(),FALSE())</f>
        <v>0</v>
      </c>
      <c r="K797" t="b">
        <f>IF(COUNTIFS('Player 1 Rounds'!A:A,Player_2[[#This Row],[Tournament]],'Player 1 Rounds'!C:C,Player_2[[#This Row],[Date]],'Player 1 Rounds'!D:D,Player_2[[#This Row],[Division]])&gt;0,TRUE(),FALSE())</f>
        <v>0</v>
      </c>
      <c r="L797" t="str">
        <f>RIGHT(Player_2[[#This Row],[Date]],4)</f>
        <v>2019</v>
      </c>
      <c r="M797" t="str">
        <f>LEFT(Player_2[[#This Row],[Date]],FIND("-",Player_2[[#This Row],[Date]],1)-1)</f>
        <v>2</v>
      </c>
      <c r="N797" t="str">
        <f>MID(Player_2[[#This Row],[Date]],FIND("-",Player_2[[#This Row],[Date]],1)+1,3)</f>
        <v>Oct</v>
      </c>
      <c r="O797" s="5">
        <f>DATEVALUE(Player_2[[#This Row],[Month]]&amp;" "&amp;Player_2[[#This Row],[Day]]&amp;", "&amp;Player_2[[#This Row],[Year]])</f>
        <v>43740</v>
      </c>
      <c r="P797">
        <f>COUNTIFS(A:A,Player_2[[#This Row],[Tournament]],E:E,Player_2[[#This Row],[Round]])</f>
        <v>6</v>
      </c>
      <c r="Q797" t="str">
        <f t="shared" si="12"/>
        <v>2019 United States Disc Golf Championship</v>
      </c>
      <c r="R797">
        <f>SUMIFS('Player 1 Rounds'!F:F,'Player 1 Rounds'!Q:Q,Q797,'Player 1 Rounds'!E:E,E797)</f>
        <v>0</v>
      </c>
      <c r="S797">
        <f>IF(AND(Player_2[[#This Row],[Opponent Score]]&gt;0,Player_2[[#This Row],[Opponent Score]]&gt;Player_2[[#This Row],[Score]],K:K=TRUE())=TRUE(),1,0)</f>
        <v>0</v>
      </c>
    </row>
    <row r="798" spans="1:19" x14ac:dyDescent="0.25">
      <c r="A798" t="s">
        <v>135</v>
      </c>
      <c r="B798" t="s">
        <v>58</v>
      </c>
      <c r="C798" t="s">
        <v>136</v>
      </c>
      <c r="D798" t="s">
        <v>17</v>
      </c>
      <c r="E798">
        <v>3</v>
      </c>
      <c r="F798">
        <v>51</v>
      </c>
      <c r="G798">
        <v>1046</v>
      </c>
      <c r="H798" t="s">
        <v>11</v>
      </c>
      <c r="I798" t="s">
        <v>11</v>
      </c>
      <c r="J798" t="b">
        <f>IF(COUNTIFS('Player 1 Rounds'!A:A,Player_2[[#This Row],[Tournament]],'Player 1 Rounds'!C:C,Player_2[[#This Row],[Date]])&gt;0,TRUE(),FALSE())</f>
        <v>0</v>
      </c>
      <c r="K798" t="b">
        <f>IF(COUNTIFS('Player 1 Rounds'!A:A,Player_2[[#This Row],[Tournament]],'Player 1 Rounds'!C:C,Player_2[[#This Row],[Date]],'Player 1 Rounds'!D:D,Player_2[[#This Row],[Division]])&gt;0,TRUE(),FALSE())</f>
        <v>0</v>
      </c>
      <c r="L798" t="str">
        <f>RIGHT(Player_2[[#This Row],[Date]],4)</f>
        <v>2009</v>
      </c>
      <c r="M798" t="str">
        <f>LEFT(Player_2[[#This Row],[Date]],FIND("-",Player_2[[#This Row],[Date]],1)-1)</f>
        <v>25</v>
      </c>
      <c r="N798" t="str">
        <f>MID(Player_2[[#This Row],[Date]],FIND("-",Player_2[[#This Row],[Date]],1)+1,3)</f>
        <v>Apr</v>
      </c>
      <c r="O798" s="5">
        <f>DATEVALUE(Player_2[[#This Row],[Month]]&amp;" "&amp;Player_2[[#This Row],[Day]]&amp;", "&amp;Player_2[[#This Row],[Year]])</f>
        <v>39928</v>
      </c>
      <c r="P798">
        <f>COUNTIFS(A:A,Player_2[[#This Row],[Tournament]],E:E,Player_2[[#This Row],[Round]])</f>
        <v>1</v>
      </c>
      <c r="Q798" t="str">
        <f t="shared" si="12"/>
        <v>2009 Green Country Open</v>
      </c>
      <c r="R798">
        <f>SUMIFS('Player 1 Rounds'!F:F,'Player 1 Rounds'!Q:Q,Q798,'Player 1 Rounds'!E:E,E798)</f>
        <v>0</v>
      </c>
      <c r="S798">
        <f>IF(AND(Player_2[[#This Row],[Opponent Score]]&gt;0,Player_2[[#This Row],[Opponent Score]]&gt;Player_2[[#This Row],[Score]],K:K=TRUE())=TRUE(),1,0)</f>
        <v>0</v>
      </c>
    </row>
    <row r="799" spans="1:19" x14ac:dyDescent="0.25">
      <c r="A799" t="s">
        <v>78</v>
      </c>
      <c r="B799" t="s">
        <v>58</v>
      </c>
      <c r="C799" t="s">
        <v>137</v>
      </c>
      <c r="D799" t="s">
        <v>17</v>
      </c>
      <c r="E799">
        <v>3</v>
      </c>
      <c r="F799">
        <v>78</v>
      </c>
      <c r="G799">
        <v>1039</v>
      </c>
      <c r="H799" t="s">
        <v>11</v>
      </c>
      <c r="I799" t="s">
        <v>11</v>
      </c>
      <c r="J799" t="b">
        <f>IF(COUNTIFS('Player 1 Rounds'!A:A,Player_2[[#This Row],[Tournament]],'Player 1 Rounds'!C:C,Player_2[[#This Row],[Date]])&gt;0,TRUE(),FALSE())</f>
        <v>0</v>
      </c>
      <c r="K799" t="b">
        <f>IF(COUNTIFS('Player 1 Rounds'!A:A,Player_2[[#This Row],[Tournament]],'Player 1 Rounds'!C:C,Player_2[[#This Row],[Date]],'Player 1 Rounds'!D:D,Player_2[[#This Row],[Division]])&gt;0,TRUE(),FALSE())</f>
        <v>0</v>
      </c>
      <c r="L799" t="str">
        <f>RIGHT(Player_2[[#This Row],[Date]],4)</f>
        <v>2009</v>
      </c>
      <c r="M799" t="str">
        <f>LEFT(Player_2[[#This Row],[Date]],FIND("-",Player_2[[#This Row],[Date]],1)-1)</f>
        <v>15</v>
      </c>
      <c r="N799" t="str">
        <f>MID(Player_2[[#This Row],[Date]],FIND("-",Player_2[[#This Row],[Date]],1)+1,3)</f>
        <v>May</v>
      </c>
      <c r="O799" s="5">
        <f>DATEVALUE(Player_2[[#This Row],[Month]]&amp;" "&amp;Player_2[[#This Row],[Day]]&amp;", "&amp;Player_2[[#This Row],[Year]])</f>
        <v>39948</v>
      </c>
      <c r="P799">
        <f>COUNTIFS(A:A,Player_2[[#This Row],[Tournament]],E:E,Player_2[[#This Row],[Round]])</f>
        <v>2</v>
      </c>
      <c r="Q799" t="str">
        <f t="shared" si="12"/>
        <v>2009 Steady Ed Memorial Masters Cup</v>
      </c>
      <c r="R799">
        <f>SUMIFS('Player 1 Rounds'!F:F,'Player 1 Rounds'!Q:Q,Q799,'Player 1 Rounds'!E:E,E799)</f>
        <v>0</v>
      </c>
      <c r="S799">
        <f>IF(AND(Player_2[[#This Row],[Opponent Score]]&gt;0,Player_2[[#This Row],[Opponent Score]]&gt;Player_2[[#This Row],[Score]],K:K=TRUE())=TRUE(),1,0)</f>
        <v>0</v>
      </c>
    </row>
    <row r="800" spans="1:19" x14ac:dyDescent="0.25">
      <c r="A800" t="s">
        <v>620</v>
      </c>
      <c r="B800" t="s">
        <v>164</v>
      </c>
      <c r="C800" t="s">
        <v>621</v>
      </c>
      <c r="D800" t="s">
        <v>17</v>
      </c>
      <c r="E800">
        <v>3</v>
      </c>
      <c r="F800">
        <v>50</v>
      </c>
      <c r="G800">
        <v>1072</v>
      </c>
      <c r="H800" t="s">
        <v>11</v>
      </c>
      <c r="I800" t="s">
        <v>11</v>
      </c>
      <c r="J800" t="b">
        <f>IF(COUNTIFS('Player 1 Rounds'!A:A,Player_2[[#This Row],[Tournament]],'Player 1 Rounds'!C:C,Player_2[[#This Row],[Date]])&gt;0,TRUE(),FALSE())</f>
        <v>1</v>
      </c>
      <c r="K800" t="b">
        <f>IF(COUNTIFS('Player 1 Rounds'!A:A,Player_2[[#This Row],[Tournament]],'Player 1 Rounds'!C:C,Player_2[[#This Row],[Date]],'Player 1 Rounds'!D:D,Player_2[[#This Row],[Division]])&gt;0,TRUE(),FALSE())</f>
        <v>1</v>
      </c>
      <c r="L800" t="str">
        <f>RIGHT(Player_2[[#This Row],[Date]],4)</f>
        <v>2021</v>
      </c>
      <c r="M800" t="str">
        <f>LEFT(Player_2[[#This Row],[Date]],FIND("-",Player_2[[#This Row],[Date]],1)-1)</f>
        <v>19</v>
      </c>
      <c r="N800" t="str">
        <f>MID(Player_2[[#This Row],[Date]],FIND("-",Player_2[[#This Row],[Date]],1)+1,3)</f>
        <v>Mar</v>
      </c>
      <c r="O800" s="5">
        <f>DATEVALUE(Player_2[[#This Row],[Month]]&amp;" "&amp;Player_2[[#This Row],[Day]]&amp;", "&amp;Player_2[[#This Row],[Year]])</f>
        <v>44274</v>
      </c>
      <c r="P800">
        <f>COUNTIFS(A:A,Player_2[[#This Row],[Tournament]],E:E,Player_2[[#This Row],[Round]])</f>
        <v>1</v>
      </c>
      <c r="Q800" t="str">
        <f t="shared" si="12"/>
        <v>2021 Discraft presents The Open at Belton a DGPT Silver Series Event</v>
      </c>
      <c r="R800">
        <f>SUMIFS('Player 1 Rounds'!F:F,'Player 1 Rounds'!Q:Q,Q800,'Player 1 Rounds'!E:E,E800)</f>
        <v>47</v>
      </c>
      <c r="S800">
        <f>IF(AND(Player_2[[#This Row],[Opponent Score]]&gt;0,Player_2[[#This Row],[Opponent Score]]&gt;Player_2[[#This Row],[Score]],K:K=TRUE())=TRUE(),1,0)</f>
        <v>0</v>
      </c>
    </row>
    <row r="801" spans="1:19" x14ac:dyDescent="0.25">
      <c r="A801" t="s">
        <v>735</v>
      </c>
      <c r="B801" t="s">
        <v>9</v>
      </c>
      <c r="C801" t="s">
        <v>139</v>
      </c>
      <c r="D801" t="s">
        <v>17</v>
      </c>
      <c r="E801">
        <v>3</v>
      </c>
      <c r="F801">
        <v>57</v>
      </c>
      <c r="G801">
        <v>994</v>
      </c>
      <c r="H801" t="s">
        <v>11</v>
      </c>
      <c r="I801" t="s">
        <v>11</v>
      </c>
      <c r="J801" t="b">
        <f>IF(COUNTIFS('Player 1 Rounds'!A:A,Player_2[[#This Row],[Tournament]],'Player 1 Rounds'!C:C,Player_2[[#This Row],[Date]])&gt;0,TRUE(),FALSE())</f>
        <v>0</v>
      </c>
      <c r="K801" t="b">
        <f>IF(COUNTIFS('Player 1 Rounds'!A:A,Player_2[[#This Row],[Tournament]],'Player 1 Rounds'!C:C,Player_2[[#This Row],[Date]],'Player 1 Rounds'!D:D,Player_2[[#This Row],[Division]])&gt;0,TRUE(),FALSE())</f>
        <v>0</v>
      </c>
      <c r="L801" t="str">
        <f>RIGHT(Player_2[[#This Row],[Date]],4)</f>
        <v>2009</v>
      </c>
      <c r="M801" t="str">
        <f>LEFT(Player_2[[#This Row],[Date]],FIND("-",Player_2[[#This Row],[Date]],1)-1)</f>
        <v>18</v>
      </c>
      <c r="N801" t="str">
        <f>MID(Player_2[[#This Row],[Date]],FIND("-",Player_2[[#This Row],[Date]],1)+1,3)</f>
        <v>Apr</v>
      </c>
      <c r="O801" s="5">
        <f>DATEVALUE(Player_2[[#This Row],[Month]]&amp;" "&amp;Player_2[[#This Row],[Day]]&amp;", "&amp;Player_2[[#This Row],[Year]])</f>
        <v>39921</v>
      </c>
      <c r="P801">
        <f>COUNTIFS(A:A,Player_2[[#This Row],[Tournament]],E:E,Player_2[[#This Row],[Round]])</f>
        <v>1</v>
      </c>
      <c r="Q801" t="str">
        <f t="shared" si="12"/>
        <v>2009 7th Glass Blown Open (Pro/Adv)</v>
      </c>
      <c r="R801">
        <f>SUMIFS('Player 1 Rounds'!F:F,'Player 1 Rounds'!Q:Q,Q801,'Player 1 Rounds'!E:E,E801)</f>
        <v>0</v>
      </c>
      <c r="S801">
        <f>IF(AND(Player_2[[#This Row],[Opponent Score]]&gt;0,Player_2[[#This Row],[Opponent Score]]&gt;Player_2[[#This Row],[Score]],K:K=TRUE())=TRUE(),1,0)</f>
        <v>0</v>
      </c>
    </row>
    <row r="802" spans="1:19" x14ac:dyDescent="0.25">
      <c r="A802" t="s">
        <v>724</v>
      </c>
      <c r="B802" t="s">
        <v>14</v>
      </c>
      <c r="C802" t="s">
        <v>143</v>
      </c>
      <c r="D802" t="s">
        <v>17</v>
      </c>
      <c r="E802">
        <v>3</v>
      </c>
      <c r="F802">
        <v>52</v>
      </c>
      <c r="G802">
        <v>951</v>
      </c>
      <c r="H802" t="s">
        <v>11</v>
      </c>
      <c r="I802" t="s">
        <v>11</v>
      </c>
      <c r="J802" t="b">
        <f>IF(COUNTIFS('Player 1 Rounds'!A:A,Player_2[[#This Row],[Tournament]],'Player 1 Rounds'!C:C,Player_2[[#This Row],[Date]])&gt;0,TRUE(),FALSE())</f>
        <v>0</v>
      </c>
      <c r="K802" t="b">
        <f>IF(COUNTIFS('Player 1 Rounds'!A:A,Player_2[[#This Row],[Tournament]],'Player 1 Rounds'!C:C,Player_2[[#This Row],[Date]],'Player 1 Rounds'!D:D,Player_2[[#This Row],[Division]])&gt;0,TRUE(),FALSE())</f>
        <v>0</v>
      </c>
      <c r="L802" t="str">
        <f>RIGHT(Player_2[[#This Row],[Date]],4)</f>
        <v>2009</v>
      </c>
      <c r="M802" t="str">
        <f>LEFT(Player_2[[#This Row],[Date]],FIND("-",Player_2[[#This Row],[Date]],1)-1)</f>
        <v>4</v>
      </c>
      <c r="N802" t="str">
        <f>MID(Player_2[[#This Row],[Date]],FIND("-",Player_2[[#This Row],[Date]],1)+1,3)</f>
        <v>Apr</v>
      </c>
      <c r="O802" s="5">
        <f>DATEVALUE(Player_2[[#This Row],[Month]]&amp;" "&amp;Player_2[[#This Row],[Day]]&amp;", "&amp;Player_2[[#This Row],[Year]])</f>
        <v>39907</v>
      </c>
      <c r="P802">
        <f>COUNTIFS(A:A,Player_2[[#This Row],[Tournament]],E:E,Player_2[[#This Row],[Round]])</f>
        <v>1</v>
      </c>
      <c r="Q802" t="str">
        <f t="shared" si="12"/>
        <v>2009 Huntington Beach Higher Flyer Memorial</v>
      </c>
      <c r="R802">
        <f>SUMIFS('Player 1 Rounds'!F:F,'Player 1 Rounds'!Q:Q,Q802,'Player 1 Rounds'!E:E,E802)</f>
        <v>0</v>
      </c>
      <c r="S802">
        <f>IF(AND(Player_2[[#This Row],[Opponent Score]]&gt;0,Player_2[[#This Row],[Opponent Score]]&gt;Player_2[[#This Row],[Score]],K:K=TRUE())=TRUE(),1,0)</f>
        <v>0</v>
      </c>
    </row>
    <row r="803" spans="1:19" x14ac:dyDescent="0.25">
      <c r="A803" t="s">
        <v>736</v>
      </c>
      <c r="B803" t="s">
        <v>9</v>
      </c>
      <c r="C803" t="s">
        <v>737</v>
      </c>
      <c r="D803" t="s">
        <v>17</v>
      </c>
      <c r="E803">
        <v>3</v>
      </c>
      <c r="F803">
        <v>56</v>
      </c>
      <c r="G803">
        <v>1019</v>
      </c>
      <c r="H803" t="s">
        <v>11</v>
      </c>
      <c r="I803" t="s">
        <v>11</v>
      </c>
      <c r="J803" t="b">
        <f>IF(COUNTIFS('Player 1 Rounds'!A:A,Player_2[[#This Row],[Tournament]],'Player 1 Rounds'!C:C,Player_2[[#This Row],[Date]])&gt;0,TRUE(),FALSE())</f>
        <v>1</v>
      </c>
      <c r="K803" t="b">
        <f>IF(COUNTIFS('Player 1 Rounds'!A:A,Player_2[[#This Row],[Tournament]],'Player 1 Rounds'!C:C,Player_2[[#This Row],[Date]],'Player 1 Rounds'!D:D,Player_2[[#This Row],[Division]])&gt;0,TRUE(),FALSE())</f>
        <v>1</v>
      </c>
      <c r="L803" t="str">
        <f>RIGHT(Player_2[[#This Row],[Date]],4)</f>
        <v>2020</v>
      </c>
      <c r="M803" t="str">
        <f>LEFT(Player_2[[#This Row],[Date]],FIND("-",Player_2[[#This Row],[Date]],1)-1)</f>
        <v>27</v>
      </c>
      <c r="N803" t="str">
        <f>MID(Player_2[[#This Row],[Date]],FIND("-",Player_2[[#This Row],[Date]],1)+1,3)</f>
        <v>Feb</v>
      </c>
      <c r="O803" s="5">
        <f>DATEVALUE(Player_2[[#This Row],[Month]]&amp;" "&amp;Player_2[[#This Row],[Day]]&amp;", "&amp;Player_2[[#This Row],[Year]])</f>
        <v>43888</v>
      </c>
      <c r="P803">
        <f>COUNTIFS(A:A,Player_2[[#This Row],[Tournament]],E:E,Player_2[[#This Row],[Round]])</f>
        <v>1</v>
      </c>
      <c r="Q803" t="str">
        <f t="shared" si="12"/>
        <v>2020 DGPT - The Memorial Championship presented by Discraft</v>
      </c>
      <c r="R803">
        <f>SUMIFS('Player 1 Rounds'!F:F,'Player 1 Rounds'!Q:Q,Q803,'Player 1 Rounds'!E:E,E803)</f>
        <v>54</v>
      </c>
      <c r="S803">
        <f>IF(AND(Player_2[[#This Row],[Opponent Score]]&gt;0,Player_2[[#This Row],[Opponent Score]]&gt;Player_2[[#This Row],[Score]],K:K=TRUE())=TRUE(),1,0)</f>
        <v>0</v>
      </c>
    </row>
    <row r="804" spans="1:19" x14ac:dyDescent="0.25">
      <c r="A804" t="s">
        <v>727</v>
      </c>
      <c r="B804" t="s">
        <v>9</v>
      </c>
      <c r="C804" t="s">
        <v>728</v>
      </c>
      <c r="D804" t="s">
        <v>17</v>
      </c>
      <c r="E804">
        <v>3</v>
      </c>
      <c r="F804">
        <v>48</v>
      </c>
      <c r="G804">
        <v>1069</v>
      </c>
      <c r="H804" t="s">
        <v>11</v>
      </c>
      <c r="I804" t="s">
        <v>11</v>
      </c>
      <c r="J804" t="b">
        <f>IF(COUNTIFS('Player 1 Rounds'!A:A,Player_2[[#This Row],[Tournament]],'Player 1 Rounds'!C:C,Player_2[[#This Row],[Date]])&gt;0,TRUE(),FALSE())</f>
        <v>0</v>
      </c>
      <c r="K804" t="b">
        <f>IF(COUNTIFS('Player 1 Rounds'!A:A,Player_2[[#This Row],[Tournament]],'Player 1 Rounds'!C:C,Player_2[[#This Row],[Date]],'Player 1 Rounds'!D:D,Player_2[[#This Row],[Division]])&gt;0,TRUE(),FALSE())</f>
        <v>0</v>
      </c>
      <c r="L804" t="str">
        <f>RIGHT(Player_2[[#This Row],[Date]],4)</f>
        <v>2020</v>
      </c>
      <c r="M804" t="str">
        <f>LEFT(Player_2[[#This Row],[Date]],FIND("-",Player_2[[#This Row],[Date]],1)-1)</f>
        <v>14</v>
      </c>
      <c r="N804" t="str">
        <f>MID(Player_2[[#This Row],[Date]],FIND("-",Player_2[[#This Row],[Date]],1)+1,3)</f>
        <v>Feb</v>
      </c>
      <c r="O804" s="5">
        <f>DATEVALUE(Player_2[[#This Row],[Month]]&amp;" "&amp;Player_2[[#This Row],[Day]]&amp;", "&amp;Player_2[[#This Row],[Year]])</f>
        <v>43875</v>
      </c>
      <c r="P804">
        <f>COUNTIFS(A:A,Player_2[[#This Row],[Tournament]],E:E,Player_2[[#This Row],[Round]])</f>
        <v>1</v>
      </c>
      <c r="Q804" t="str">
        <f t="shared" si="12"/>
        <v>2020 The 42nd Annual Wintertime Open Presented by Paul McBeth (Pro Weekend)</v>
      </c>
      <c r="R804">
        <f>SUMIFS('Player 1 Rounds'!F:F,'Player 1 Rounds'!Q:Q,Q804,'Player 1 Rounds'!E:E,E804)</f>
        <v>0</v>
      </c>
      <c r="S804">
        <f>IF(AND(Player_2[[#This Row],[Opponent Score]]&gt;0,Player_2[[#This Row],[Opponent Score]]&gt;Player_2[[#This Row],[Score]],K:K=TRUE())=TRUE(),1,0)</f>
        <v>0</v>
      </c>
    </row>
    <row r="805" spans="1:19" x14ac:dyDescent="0.25">
      <c r="A805" t="s">
        <v>613</v>
      </c>
      <c r="B805" t="s">
        <v>14</v>
      </c>
      <c r="C805" t="s">
        <v>614</v>
      </c>
      <c r="D805" t="s">
        <v>17</v>
      </c>
      <c r="E805">
        <v>3</v>
      </c>
      <c r="F805">
        <v>57</v>
      </c>
      <c r="G805">
        <v>991</v>
      </c>
      <c r="H805" t="s">
        <v>11</v>
      </c>
      <c r="I805" t="s">
        <v>11</v>
      </c>
      <c r="J805" t="b">
        <f>IF(COUNTIFS('Player 1 Rounds'!A:A,Player_2[[#This Row],[Tournament]],'Player 1 Rounds'!C:C,Player_2[[#This Row],[Date]])&gt;0,TRUE(),FALSE())</f>
        <v>0</v>
      </c>
      <c r="K805" t="b">
        <f>IF(COUNTIFS('Player 1 Rounds'!A:A,Player_2[[#This Row],[Tournament]],'Player 1 Rounds'!C:C,Player_2[[#This Row],[Date]],'Player 1 Rounds'!D:D,Player_2[[#This Row],[Division]])&gt;0,TRUE(),FALSE())</f>
        <v>0</v>
      </c>
      <c r="L805" t="str">
        <f>RIGHT(Player_2[[#This Row],[Date]],4)</f>
        <v>2008</v>
      </c>
      <c r="M805" t="str">
        <f>LEFT(Player_2[[#This Row],[Date]],FIND("-",Player_2[[#This Row],[Date]],1)-1)</f>
        <v>6</v>
      </c>
      <c r="N805" t="str">
        <f>MID(Player_2[[#This Row],[Date]],FIND("-",Player_2[[#This Row],[Date]],1)+1,3)</f>
        <v>Sep</v>
      </c>
      <c r="O805" s="5">
        <f>DATEVALUE(Player_2[[#This Row],[Month]]&amp;" "&amp;Player_2[[#This Row],[Day]]&amp;", "&amp;Player_2[[#This Row],[Year]])</f>
        <v>39697</v>
      </c>
      <c r="P805">
        <f>COUNTIFS(A:A,Player_2[[#This Row],[Tournament]],E:E,Player_2[[#This Row],[Round]])</f>
        <v>1</v>
      </c>
      <c r="Q805" t="str">
        <f t="shared" si="12"/>
        <v>End of the Trail Classic 2008</v>
      </c>
      <c r="R805">
        <f>SUMIFS('Player 1 Rounds'!F:F,'Player 1 Rounds'!Q:Q,Q805,'Player 1 Rounds'!E:E,E805)</f>
        <v>0</v>
      </c>
      <c r="S805">
        <f>IF(AND(Player_2[[#This Row],[Opponent Score]]&gt;0,Player_2[[#This Row],[Opponent Score]]&gt;Player_2[[#This Row],[Score]],K:K=TRUE())=TRUE(),1,0)</f>
        <v>0</v>
      </c>
    </row>
    <row r="806" spans="1:19" x14ac:dyDescent="0.25">
      <c r="A806" t="s">
        <v>276</v>
      </c>
      <c r="B806" t="s">
        <v>12</v>
      </c>
      <c r="C806" t="s">
        <v>725</v>
      </c>
      <c r="D806" t="s">
        <v>17</v>
      </c>
      <c r="E806">
        <v>3</v>
      </c>
      <c r="F806">
        <v>41</v>
      </c>
      <c r="G806">
        <v>1052</v>
      </c>
      <c r="H806" t="s">
        <v>11</v>
      </c>
      <c r="I806" t="s">
        <v>11</v>
      </c>
      <c r="J806" t="b">
        <f>IF(COUNTIFS('Player 1 Rounds'!A:A,Player_2[[#This Row],[Tournament]],'Player 1 Rounds'!C:C,Player_2[[#This Row],[Date]])&gt;0,TRUE(),FALSE())</f>
        <v>0</v>
      </c>
      <c r="K806" t="b">
        <f>IF(COUNTIFS('Player 1 Rounds'!A:A,Player_2[[#This Row],[Tournament]],'Player 1 Rounds'!C:C,Player_2[[#This Row],[Date]],'Player 1 Rounds'!D:D,Player_2[[#This Row],[Division]])&gt;0,TRUE(),FALSE())</f>
        <v>0</v>
      </c>
      <c r="L806" t="str">
        <f>RIGHT(Player_2[[#This Row],[Date]],4)</f>
        <v>2009</v>
      </c>
      <c r="M806" t="str">
        <f>LEFT(Player_2[[#This Row],[Date]],FIND("-",Player_2[[#This Row],[Date]],1)-1)</f>
        <v>11</v>
      </c>
      <c r="N806" t="str">
        <f>MID(Player_2[[#This Row],[Date]],FIND("-",Player_2[[#This Row],[Date]],1)+1,3)</f>
        <v>Apr</v>
      </c>
      <c r="O806" s="5">
        <f>DATEVALUE(Player_2[[#This Row],[Month]]&amp;" "&amp;Player_2[[#This Row],[Day]]&amp;", "&amp;Player_2[[#This Row],[Year]])</f>
        <v>39914</v>
      </c>
      <c r="P806">
        <f>COUNTIFS(A:A,Player_2[[#This Row],[Tournament]],E:E,Player_2[[#This Row],[Round]])</f>
        <v>4</v>
      </c>
      <c r="Q806" t="str">
        <f t="shared" si="12"/>
        <v>2009 Sylmar Open</v>
      </c>
      <c r="R806">
        <f>SUMIFS('Player 1 Rounds'!F:F,'Player 1 Rounds'!Q:Q,Q806,'Player 1 Rounds'!E:E,E806)</f>
        <v>0</v>
      </c>
      <c r="S806">
        <f>IF(AND(Player_2[[#This Row],[Opponent Score]]&gt;0,Player_2[[#This Row],[Opponent Score]]&gt;Player_2[[#This Row],[Score]],K:K=TRUE())=TRUE(),1,0)</f>
        <v>0</v>
      </c>
    </row>
    <row r="807" spans="1:19" x14ac:dyDescent="0.25">
      <c r="A807" t="s">
        <v>313</v>
      </c>
      <c r="B807" t="s">
        <v>164</v>
      </c>
      <c r="C807" t="s">
        <v>619</v>
      </c>
      <c r="D807" t="s">
        <v>17</v>
      </c>
      <c r="E807">
        <v>3</v>
      </c>
      <c r="F807">
        <v>70</v>
      </c>
      <c r="G807">
        <v>995</v>
      </c>
      <c r="H807" t="s">
        <v>11</v>
      </c>
      <c r="I807" t="s">
        <v>11</v>
      </c>
      <c r="J807" t="b">
        <f>IF(COUNTIFS('Player 1 Rounds'!A:A,Player_2[[#This Row],[Tournament]],'Player 1 Rounds'!C:C,Player_2[[#This Row],[Date]])&gt;0,TRUE(),FALSE())</f>
        <v>0</v>
      </c>
      <c r="K807" t="b">
        <f>IF(COUNTIFS('Player 1 Rounds'!A:A,Player_2[[#This Row],[Tournament]],'Player 1 Rounds'!C:C,Player_2[[#This Row],[Date]],'Player 1 Rounds'!D:D,Player_2[[#This Row],[Division]])&gt;0,TRUE(),FALSE())</f>
        <v>0</v>
      </c>
      <c r="L807" t="str">
        <f>RIGHT(Player_2[[#This Row],[Date]],4)</f>
        <v>2008</v>
      </c>
      <c r="M807" t="str">
        <f>LEFT(Player_2[[#This Row],[Date]],FIND("-",Player_2[[#This Row],[Date]],1)-1)</f>
        <v>29</v>
      </c>
      <c r="N807" t="str">
        <f>MID(Player_2[[#This Row],[Date]],FIND("-",Player_2[[#This Row],[Date]],1)+1,3)</f>
        <v>Aug</v>
      </c>
      <c r="O807" s="5">
        <f>DATEVALUE(Player_2[[#This Row],[Month]]&amp;" "&amp;Player_2[[#This Row],[Day]]&amp;", "&amp;Player_2[[#This Row],[Year]])</f>
        <v>39689</v>
      </c>
      <c r="P807">
        <f>COUNTIFS(A:A,Player_2[[#This Row],[Tournament]],E:E,Player_2[[#This Row],[Round]])</f>
        <v>2</v>
      </c>
      <c r="Q807" t="str">
        <f t="shared" si="12"/>
        <v>2008 Full Throttle Challenge at Solitude Mountain Resort</v>
      </c>
      <c r="R807">
        <f>SUMIFS('Player 1 Rounds'!F:F,'Player 1 Rounds'!Q:Q,Q807,'Player 1 Rounds'!E:E,E807)</f>
        <v>0</v>
      </c>
      <c r="S807">
        <f>IF(AND(Player_2[[#This Row],[Opponent Score]]&gt;0,Player_2[[#This Row],[Opponent Score]]&gt;Player_2[[#This Row],[Score]],K:K=TRUE())=TRUE(),1,0)</f>
        <v>0</v>
      </c>
    </row>
    <row r="808" spans="1:19" x14ac:dyDescent="0.25">
      <c r="A808" t="s">
        <v>716</v>
      </c>
      <c r="B808" t="s">
        <v>9</v>
      </c>
      <c r="C808" t="s">
        <v>717</v>
      </c>
      <c r="D808" t="s">
        <v>17</v>
      </c>
      <c r="E808">
        <v>3</v>
      </c>
      <c r="F808">
        <v>75</v>
      </c>
      <c r="G808">
        <v>998</v>
      </c>
      <c r="H808" t="s">
        <v>11</v>
      </c>
      <c r="I808" t="s">
        <v>11</v>
      </c>
      <c r="J808" t="b">
        <f>IF(COUNTIFS('Player 1 Rounds'!A:A,Player_2[[#This Row],[Tournament]],'Player 1 Rounds'!C:C,Player_2[[#This Row],[Date]])&gt;0,TRUE(),FALSE())</f>
        <v>0</v>
      </c>
      <c r="K808" t="b">
        <f>IF(COUNTIFS('Player 1 Rounds'!A:A,Player_2[[#This Row],[Tournament]],'Player 1 Rounds'!C:C,Player_2[[#This Row],[Date]],'Player 1 Rounds'!D:D,Player_2[[#This Row],[Division]])&gt;0,TRUE(),FALSE())</f>
        <v>0</v>
      </c>
      <c r="L808" t="str">
        <f>RIGHT(Player_2[[#This Row],[Date]],4)</f>
        <v>2009</v>
      </c>
      <c r="M808" t="str">
        <f>LEFT(Player_2[[#This Row],[Date]],FIND("-",Player_2[[#This Row],[Date]],1)-1)</f>
        <v>13</v>
      </c>
      <c r="N808" t="str">
        <f>MID(Player_2[[#This Row],[Date]],FIND("-",Player_2[[#This Row],[Date]],1)+1,3)</f>
        <v>Jun</v>
      </c>
      <c r="O808" s="5">
        <f>DATEVALUE(Player_2[[#This Row],[Month]]&amp;" "&amp;Player_2[[#This Row],[Day]]&amp;", "&amp;Player_2[[#This Row],[Year]])</f>
        <v>39977</v>
      </c>
      <c r="P808">
        <f>COUNTIFS(A:A,Player_2[[#This Row],[Tournament]],E:E,Player_2[[#This Row],[Round]])</f>
        <v>1</v>
      </c>
      <c r="Q808" t="str">
        <f t="shared" si="12"/>
        <v>2009 Discraft Great Lakes Open - Pro Only</v>
      </c>
      <c r="R808">
        <f>SUMIFS('Player 1 Rounds'!F:F,'Player 1 Rounds'!Q:Q,Q808,'Player 1 Rounds'!E:E,E808)</f>
        <v>0</v>
      </c>
      <c r="S808">
        <f>IF(AND(Player_2[[#This Row],[Opponent Score]]&gt;0,Player_2[[#This Row],[Opponent Score]]&gt;Player_2[[#This Row],[Score]],K:K=TRUE())=TRUE(),1,0)</f>
        <v>0</v>
      </c>
    </row>
    <row r="809" spans="1:19" x14ac:dyDescent="0.25">
      <c r="A809" t="s">
        <v>748</v>
      </c>
      <c r="B809" t="s">
        <v>9</v>
      </c>
      <c r="C809" t="s">
        <v>749</v>
      </c>
      <c r="D809" t="s">
        <v>17</v>
      </c>
      <c r="E809">
        <v>3</v>
      </c>
      <c r="F809">
        <v>47</v>
      </c>
      <c r="G809">
        <v>1035</v>
      </c>
      <c r="H809" t="s">
        <v>11</v>
      </c>
      <c r="I809" t="s">
        <v>11</v>
      </c>
      <c r="J809" t="b">
        <f>IF(COUNTIFS('Player 1 Rounds'!A:A,Player_2[[#This Row],[Tournament]],'Player 1 Rounds'!C:C,Player_2[[#This Row],[Date]])&gt;0,TRUE(),FALSE())</f>
        <v>0</v>
      </c>
      <c r="K809" t="b">
        <f>IF(COUNTIFS('Player 1 Rounds'!A:A,Player_2[[#This Row],[Tournament]],'Player 1 Rounds'!C:C,Player_2[[#This Row],[Date]],'Player 1 Rounds'!D:D,Player_2[[#This Row],[Division]])&gt;0,TRUE(),FALSE())</f>
        <v>0</v>
      </c>
      <c r="L809" t="str">
        <f>RIGHT(Player_2[[#This Row],[Date]],4)</f>
        <v>2009</v>
      </c>
      <c r="M809" t="str">
        <f>LEFT(Player_2[[#This Row],[Date]],FIND("-",Player_2[[#This Row],[Date]],1)-1)</f>
        <v>6</v>
      </c>
      <c r="N809" t="str">
        <f>MID(Player_2[[#This Row],[Date]],FIND("-",Player_2[[#This Row],[Date]],1)+1,3)</f>
        <v>Jun</v>
      </c>
      <c r="O809" s="5">
        <f>DATEVALUE(Player_2[[#This Row],[Month]]&amp;" "&amp;Player_2[[#This Row],[Day]]&amp;", "&amp;Player_2[[#This Row],[Year]])</f>
        <v>39970</v>
      </c>
      <c r="P809">
        <f>COUNTIFS(A:A,Player_2[[#This Row],[Tournament]],E:E,Player_2[[#This Row],[Round]])</f>
        <v>1</v>
      </c>
      <c r="Q809" t="str">
        <f t="shared" si="12"/>
        <v>2009 Aspen Sports Treebash Open</v>
      </c>
      <c r="R809">
        <f>SUMIFS('Player 1 Rounds'!F:F,'Player 1 Rounds'!Q:Q,Q809,'Player 1 Rounds'!E:E,E809)</f>
        <v>0</v>
      </c>
      <c r="S809">
        <f>IF(AND(Player_2[[#This Row],[Opponent Score]]&gt;0,Player_2[[#This Row],[Opponent Score]]&gt;Player_2[[#This Row],[Score]],K:K=TRUE())=TRUE(),1,0)</f>
        <v>0</v>
      </c>
    </row>
    <row r="810" spans="1:19" x14ac:dyDescent="0.25">
      <c r="A810" t="s">
        <v>602</v>
      </c>
      <c r="B810" t="s">
        <v>58</v>
      </c>
      <c r="C810" t="s">
        <v>603</v>
      </c>
      <c r="D810" t="s">
        <v>17</v>
      </c>
      <c r="E810">
        <v>3</v>
      </c>
      <c r="F810">
        <v>60</v>
      </c>
      <c r="G810">
        <v>1012</v>
      </c>
      <c r="H810" t="s">
        <v>11</v>
      </c>
      <c r="I810" t="s">
        <v>11</v>
      </c>
      <c r="J810" t="b">
        <f>IF(COUNTIFS('Player 1 Rounds'!A:A,Player_2[[#This Row],[Tournament]],'Player 1 Rounds'!C:C,Player_2[[#This Row],[Date]])&gt;0,TRUE(),FALSE())</f>
        <v>1</v>
      </c>
      <c r="K810" t="b">
        <f>IF(COUNTIFS('Player 1 Rounds'!A:A,Player_2[[#This Row],[Tournament]],'Player 1 Rounds'!C:C,Player_2[[#This Row],[Date]],'Player 1 Rounds'!D:D,Player_2[[#This Row],[Division]])&gt;0,TRUE(),FALSE())</f>
        <v>1</v>
      </c>
      <c r="L810" t="str">
        <f>RIGHT(Player_2[[#This Row],[Date]],4)</f>
        <v>2021</v>
      </c>
      <c r="M810" t="str">
        <f>LEFT(Player_2[[#This Row],[Date]],FIND("-",Player_2[[#This Row],[Date]],1)-1)</f>
        <v>16</v>
      </c>
      <c r="N810" t="str">
        <f>MID(Player_2[[#This Row],[Date]],FIND("-",Player_2[[#This Row],[Date]],1)+1,3)</f>
        <v>Apr</v>
      </c>
      <c r="O810" s="5">
        <f>DATEVALUE(Player_2[[#This Row],[Month]]&amp;" "&amp;Player_2[[#This Row],[Day]]&amp;", "&amp;Player_2[[#This Row],[Year]])</f>
        <v>44302</v>
      </c>
      <c r="P810">
        <f>COUNTIFS(A:A,Player_2[[#This Row],[Tournament]],E:E,Player_2[[#This Row],[Round]])</f>
        <v>2</v>
      </c>
      <c r="Q810" t="str">
        <f t="shared" si="12"/>
        <v>2021 DGPT - Play It Again Sports Jonesboro Open powered by Prodigy</v>
      </c>
      <c r="R810">
        <f>SUMIFS('Player 1 Rounds'!F:F,'Player 1 Rounds'!Q:Q,Q810,'Player 1 Rounds'!E:E,E810)</f>
        <v>53</v>
      </c>
      <c r="S810">
        <f>IF(AND(Player_2[[#This Row],[Opponent Score]]&gt;0,Player_2[[#This Row],[Opponent Score]]&gt;Player_2[[#This Row],[Score]],K:K=TRUE())=TRUE(),1,0)</f>
        <v>0</v>
      </c>
    </row>
    <row r="811" spans="1:19" x14ac:dyDescent="0.25">
      <c r="A811" t="s">
        <v>86</v>
      </c>
      <c r="B811" t="s">
        <v>13</v>
      </c>
      <c r="C811" t="s">
        <v>702</v>
      </c>
      <c r="D811" t="s">
        <v>17</v>
      </c>
      <c r="E811">
        <v>3</v>
      </c>
      <c r="F811">
        <v>61</v>
      </c>
      <c r="G811">
        <v>1011</v>
      </c>
      <c r="H811" t="s">
        <v>11</v>
      </c>
      <c r="I811" t="s">
        <v>11</v>
      </c>
      <c r="J811" t="b">
        <f>IF(COUNTIFS('Player 1 Rounds'!A:A,Player_2[[#This Row],[Tournament]],'Player 1 Rounds'!C:C,Player_2[[#This Row],[Date]])&gt;0,TRUE(),FALSE())</f>
        <v>1</v>
      </c>
      <c r="K811" t="b">
        <f>IF(COUNTIFS('Player 1 Rounds'!A:A,Player_2[[#This Row],[Tournament]],'Player 1 Rounds'!C:C,Player_2[[#This Row],[Date]],'Player 1 Rounds'!D:D,Player_2[[#This Row],[Division]])&gt;0,TRUE(),FALSE())</f>
        <v>1</v>
      </c>
      <c r="L811" t="str">
        <f>RIGHT(Player_2[[#This Row],[Date]],4)</f>
        <v>2019</v>
      </c>
      <c r="M811" t="str">
        <f>LEFT(Player_2[[#This Row],[Date]],FIND("-",Player_2[[#This Row],[Date]],1)-1)</f>
        <v>18</v>
      </c>
      <c r="N811" t="str">
        <f>MID(Player_2[[#This Row],[Date]],FIND("-",Player_2[[#This Row],[Date]],1)+1,3)</f>
        <v>Jul</v>
      </c>
      <c r="O811" s="5">
        <f>DATEVALUE(Player_2[[#This Row],[Month]]&amp;" "&amp;Player_2[[#This Row],[Day]]&amp;", "&amp;Player_2[[#This Row],[Year]])</f>
        <v>43664</v>
      </c>
      <c r="P811">
        <f>COUNTIFS(A:A,Player_2[[#This Row],[Tournament]],E:E,Player_2[[#This Row],[Round]])</f>
        <v>5</v>
      </c>
      <c r="Q811" t="str">
        <f t="shared" si="12"/>
        <v>2019 European Open</v>
      </c>
      <c r="R811">
        <f>SUMIFS('Player 1 Rounds'!F:F,'Player 1 Rounds'!Q:Q,Q811,'Player 1 Rounds'!E:E,E811)</f>
        <v>58</v>
      </c>
      <c r="S811">
        <f>IF(AND(Player_2[[#This Row],[Opponent Score]]&gt;0,Player_2[[#This Row],[Opponent Score]]&gt;Player_2[[#This Row],[Score]],K:K=TRUE())=TRUE(),1,0)</f>
        <v>0</v>
      </c>
    </row>
    <row r="812" spans="1:19" x14ac:dyDescent="0.25">
      <c r="A812" t="s">
        <v>62</v>
      </c>
      <c r="B812" t="s">
        <v>58</v>
      </c>
      <c r="C812" t="s">
        <v>63</v>
      </c>
      <c r="D812" t="s">
        <v>17</v>
      </c>
      <c r="E812">
        <v>3</v>
      </c>
      <c r="F812">
        <v>77</v>
      </c>
      <c r="G812">
        <v>992</v>
      </c>
      <c r="H812" t="s">
        <v>11</v>
      </c>
      <c r="I812" t="s">
        <v>11</v>
      </c>
      <c r="J812" t="b">
        <f>IF(COUNTIFS('Player 1 Rounds'!A:A,Player_2[[#This Row],[Tournament]],'Player 1 Rounds'!C:C,Player_2[[#This Row],[Date]])&gt;0,TRUE(),FALSE())</f>
        <v>0</v>
      </c>
      <c r="K812" t="b">
        <f>IF(COUNTIFS('Player 1 Rounds'!A:A,Player_2[[#This Row],[Tournament]],'Player 1 Rounds'!C:C,Player_2[[#This Row],[Date]],'Player 1 Rounds'!D:D,Player_2[[#This Row],[Division]])&gt;0,TRUE(),FALSE())</f>
        <v>0</v>
      </c>
      <c r="L812" t="str">
        <f>RIGHT(Player_2[[#This Row],[Date]],4)</f>
        <v>2009</v>
      </c>
      <c r="M812" t="str">
        <f>LEFT(Player_2[[#This Row],[Date]],FIND("-",Player_2[[#This Row],[Date]],1)-1)</f>
        <v>19</v>
      </c>
      <c r="N812" t="str">
        <f>MID(Player_2[[#This Row],[Date]],FIND("-",Player_2[[#This Row],[Date]],1)+1,3)</f>
        <v>Jun</v>
      </c>
      <c r="O812" s="5">
        <f>DATEVALUE(Player_2[[#This Row],[Month]]&amp;" "&amp;Player_2[[#This Row],[Day]]&amp;", "&amp;Player_2[[#This Row],[Year]])</f>
        <v>39983</v>
      </c>
      <c r="P812">
        <f>COUNTIFS(A:A,Player_2[[#This Row],[Tournament]],E:E,Player_2[[#This Row],[Round]])</f>
        <v>3</v>
      </c>
      <c r="Q812" t="str">
        <f t="shared" si="12"/>
        <v>2009 Minnesota Majestic</v>
      </c>
      <c r="R812">
        <f>SUMIFS('Player 1 Rounds'!F:F,'Player 1 Rounds'!Q:Q,Q812,'Player 1 Rounds'!E:E,E812)</f>
        <v>0</v>
      </c>
      <c r="S812">
        <f>IF(AND(Player_2[[#This Row],[Opponent Score]]&gt;0,Player_2[[#This Row],[Opponent Score]]&gt;Player_2[[#This Row],[Score]],K:K=TRUE())=TRUE(),1,0)</f>
        <v>0</v>
      </c>
    </row>
    <row r="813" spans="1:19" x14ac:dyDescent="0.25">
      <c r="A813" t="s">
        <v>708</v>
      </c>
      <c r="B813" t="s">
        <v>13</v>
      </c>
      <c r="C813" t="s">
        <v>709</v>
      </c>
      <c r="D813" t="s">
        <v>17</v>
      </c>
      <c r="E813">
        <v>3</v>
      </c>
      <c r="F813">
        <v>52</v>
      </c>
      <c r="G813">
        <v>1087</v>
      </c>
      <c r="H813" t="s">
        <v>11</v>
      </c>
      <c r="I813" t="s">
        <v>11</v>
      </c>
      <c r="J813" t="b">
        <f>IF(COUNTIFS('Player 1 Rounds'!A:A,Player_2[[#This Row],[Tournament]],'Player 1 Rounds'!C:C,Player_2[[#This Row],[Date]])&gt;0,TRUE(),FALSE())</f>
        <v>1</v>
      </c>
      <c r="K813" t="b">
        <f>IF(COUNTIFS('Player 1 Rounds'!A:A,Player_2[[#This Row],[Tournament]],'Player 1 Rounds'!C:C,Player_2[[#This Row],[Date]],'Player 1 Rounds'!D:D,Player_2[[#This Row],[Division]])&gt;0,TRUE(),FALSE())</f>
        <v>1</v>
      </c>
      <c r="L813" t="str">
        <f>RIGHT(Player_2[[#This Row],[Date]],4)</f>
        <v>2019</v>
      </c>
      <c r="M813" t="str">
        <f>LEFT(Player_2[[#This Row],[Date]],FIND("-",Player_2[[#This Row],[Date]],1)-1)</f>
        <v>13</v>
      </c>
      <c r="N813" t="str">
        <f>MID(Player_2[[#This Row],[Date]],FIND("-",Player_2[[#This Row],[Date]],1)+1,3)</f>
        <v>Aug</v>
      </c>
      <c r="O813" s="5">
        <f>DATEVALUE(Player_2[[#This Row],[Month]]&amp;" "&amp;Player_2[[#This Row],[Day]]&amp;", "&amp;Player_2[[#This Row],[Year]])</f>
        <v>43690</v>
      </c>
      <c r="P813">
        <f>COUNTIFS(A:A,Player_2[[#This Row],[Tournament]],E:E,Player_2[[#This Row],[Round]])</f>
        <v>1</v>
      </c>
      <c r="Q813" t="str">
        <f t="shared" si="12"/>
        <v>2019 PDGA Professional Disc Golf World Championships</v>
      </c>
      <c r="R813">
        <f>SUMIFS('Player 1 Rounds'!F:F,'Player 1 Rounds'!Q:Q,Q813,'Player 1 Rounds'!E:E,E813)</f>
        <v>53</v>
      </c>
      <c r="S813">
        <f>IF(AND(Player_2[[#This Row],[Opponent Score]]&gt;0,Player_2[[#This Row],[Opponent Score]]&gt;Player_2[[#This Row],[Score]],K:K=TRUE())=TRUE(),1,0)</f>
        <v>1</v>
      </c>
    </row>
    <row r="814" spans="1:19" x14ac:dyDescent="0.25">
      <c r="A814" t="s">
        <v>758</v>
      </c>
      <c r="B814" t="s">
        <v>164</v>
      </c>
      <c r="C814" t="s">
        <v>759</v>
      </c>
      <c r="D814" t="s">
        <v>17</v>
      </c>
      <c r="E814">
        <v>3</v>
      </c>
      <c r="F814">
        <v>60</v>
      </c>
      <c r="G814">
        <v>1037</v>
      </c>
      <c r="H814" t="s">
        <v>11</v>
      </c>
      <c r="I814" t="s">
        <v>11</v>
      </c>
      <c r="J814" t="b">
        <f>IF(COUNTIFS('Player 1 Rounds'!A:A,Player_2[[#This Row],[Tournament]],'Player 1 Rounds'!C:C,Player_2[[#This Row],[Date]])&gt;0,TRUE(),FALSE())</f>
        <v>0</v>
      </c>
      <c r="K814" t="b">
        <f>IF(COUNTIFS('Player 1 Rounds'!A:A,Player_2[[#This Row],[Tournament]],'Player 1 Rounds'!C:C,Player_2[[#This Row],[Date]],'Player 1 Rounds'!D:D,Player_2[[#This Row],[Division]])&gt;0,TRUE(),FALSE())</f>
        <v>0</v>
      </c>
      <c r="L814" t="str">
        <f>RIGHT(Player_2[[#This Row],[Date]],4)</f>
        <v>2019</v>
      </c>
      <c r="M814" t="str">
        <f>LEFT(Player_2[[#This Row],[Date]],FIND("-",Player_2[[#This Row],[Date]],1)-1)</f>
        <v>6</v>
      </c>
      <c r="N814" t="str">
        <f>MID(Player_2[[#This Row],[Date]],FIND("-",Player_2[[#This Row],[Date]],1)+1,3)</f>
        <v>Sep</v>
      </c>
      <c r="O814" s="5">
        <f>DATEVALUE(Player_2[[#This Row],[Month]]&amp;" "&amp;Player_2[[#This Row],[Day]]&amp;", "&amp;Player_2[[#This Row],[Year]])</f>
        <v>43714</v>
      </c>
      <c r="P814">
        <f>COUNTIFS(A:A,Player_2[[#This Row],[Tournament]],E:E,Player_2[[#This Row],[Round]])</f>
        <v>1</v>
      </c>
      <c r="Q814" t="str">
        <f t="shared" si="12"/>
        <v>2019 Canadian National Disc Golf Championships Powered By Innova Champion Discs</v>
      </c>
      <c r="R814">
        <f>SUMIFS('Player 1 Rounds'!F:F,'Player 1 Rounds'!Q:Q,Q814,'Player 1 Rounds'!E:E,E814)</f>
        <v>0</v>
      </c>
      <c r="S814">
        <f>IF(AND(Player_2[[#This Row],[Opponent Score]]&gt;0,Player_2[[#This Row],[Opponent Score]]&gt;Player_2[[#This Row],[Score]],K:K=TRUE())=TRUE(),1,0)</f>
        <v>0</v>
      </c>
    </row>
    <row r="815" spans="1:19" x14ac:dyDescent="0.25">
      <c r="A815" t="s">
        <v>81</v>
      </c>
      <c r="B815" t="s">
        <v>58</v>
      </c>
      <c r="C815" t="s">
        <v>84</v>
      </c>
      <c r="D815" t="s">
        <v>17</v>
      </c>
      <c r="E815">
        <v>3</v>
      </c>
      <c r="F815">
        <v>55</v>
      </c>
      <c r="G815">
        <v>1026</v>
      </c>
      <c r="H815" t="s">
        <v>11</v>
      </c>
      <c r="I815" t="s">
        <v>11</v>
      </c>
      <c r="J815" t="b">
        <f>IF(COUNTIFS('Player 1 Rounds'!A:A,Player_2[[#This Row],[Tournament]],'Player 1 Rounds'!C:C,Player_2[[#This Row],[Date]])&gt;0,TRUE(),FALSE())</f>
        <v>0</v>
      </c>
      <c r="K815" t="b">
        <f>IF(COUNTIFS('Player 1 Rounds'!A:A,Player_2[[#This Row],[Tournament]],'Player 1 Rounds'!C:C,Player_2[[#This Row],[Date]],'Player 1 Rounds'!D:D,Player_2[[#This Row],[Division]])&gt;0,TRUE(),FALSE())</f>
        <v>0</v>
      </c>
      <c r="L815" t="str">
        <f>RIGHT(Player_2[[#This Row],[Date]],4)</f>
        <v>2009</v>
      </c>
      <c r="M815" t="str">
        <f>LEFT(Player_2[[#This Row],[Date]],FIND("-",Player_2[[#This Row],[Date]],1)-1)</f>
        <v>22</v>
      </c>
      <c r="N815" t="str">
        <f>MID(Player_2[[#This Row],[Date]],FIND("-",Player_2[[#This Row],[Date]],1)+1,3)</f>
        <v>May</v>
      </c>
      <c r="O815" s="5">
        <f>DATEVALUE(Player_2[[#This Row],[Month]]&amp;" "&amp;Player_2[[#This Row],[Day]]&amp;", "&amp;Player_2[[#This Row],[Year]])</f>
        <v>39955</v>
      </c>
      <c r="P815">
        <f>COUNTIFS(A:A,Player_2[[#This Row],[Tournament]],E:E,Player_2[[#This Row],[Round]])</f>
        <v>4</v>
      </c>
      <c r="Q815" t="str">
        <f t="shared" si="12"/>
        <v>2009 Beaver State Fling</v>
      </c>
      <c r="R815">
        <f>SUMIFS('Player 1 Rounds'!F:F,'Player 1 Rounds'!Q:Q,Q815,'Player 1 Rounds'!E:E,E815)</f>
        <v>0</v>
      </c>
      <c r="S815">
        <f>IF(AND(Player_2[[#This Row],[Opponent Score]]&gt;0,Player_2[[#This Row],[Opponent Score]]&gt;Player_2[[#This Row],[Score]],K:K=TRUE())=TRUE(),1,0)</f>
        <v>0</v>
      </c>
    </row>
    <row r="816" spans="1:19" x14ac:dyDescent="0.25">
      <c r="A816" t="s">
        <v>609</v>
      </c>
      <c r="B816" t="s">
        <v>58</v>
      </c>
      <c r="C816" t="s">
        <v>610</v>
      </c>
      <c r="D816" t="s">
        <v>17</v>
      </c>
      <c r="E816">
        <v>3</v>
      </c>
      <c r="F816">
        <v>54</v>
      </c>
      <c r="G816">
        <v>1056</v>
      </c>
      <c r="H816" t="s">
        <v>11</v>
      </c>
      <c r="I816" t="s">
        <v>11</v>
      </c>
      <c r="J816" t="b">
        <f>IF(COUNTIFS('Player 1 Rounds'!A:A,Player_2[[#This Row],[Tournament]],'Player 1 Rounds'!C:C,Player_2[[#This Row],[Date]])&gt;0,TRUE(),FALSE())</f>
        <v>1</v>
      </c>
      <c r="K816" t="b">
        <f>IF(COUNTIFS('Player 1 Rounds'!A:A,Player_2[[#This Row],[Tournament]],'Player 1 Rounds'!C:C,Player_2[[#This Row],[Date]],'Player 1 Rounds'!D:D,Player_2[[#This Row],[Division]])&gt;0,TRUE(),FALSE())</f>
        <v>1</v>
      </c>
      <c r="L816" t="str">
        <f>RIGHT(Player_2[[#This Row],[Date]],4)</f>
        <v>2021</v>
      </c>
      <c r="M816" t="str">
        <f>LEFT(Player_2[[#This Row],[Date]],FIND("-",Player_2[[#This Row],[Date]],1)-1)</f>
        <v>26</v>
      </c>
      <c r="N816" t="str">
        <f>MID(Player_2[[#This Row],[Date]],FIND("-",Player_2[[#This Row],[Date]],1)+1,3)</f>
        <v>Mar</v>
      </c>
      <c r="O816" s="5">
        <f>DATEVALUE(Player_2[[#This Row],[Month]]&amp;" "&amp;Player_2[[#This Row],[Day]]&amp;", "&amp;Player_2[[#This Row],[Year]])</f>
        <v>44281</v>
      </c>
      <c r="P816">
        <f>COUNTIFS(A:A,Player_2[[#This Row],[Tournament]],E:E,Player_2[[#This Row],[Round]])</f>
        <v>1</v>
      </c>
      <c r="Q816" t="str">
        <f t="shared" si="12"/>
        <v>2021 26th Annual Texas State Disc Golf Championship Presented by Latitude 64 - National Tour</v>
      </c>
      <c r="R816">
        <f>SUMIFS('Player 1 Rounds'!F:F,'Player 1 Rounds'!Q:Q,Q816,'Player 1 Rounds'!E:E,E816)</f>
        <v>51</v>
      </c>
      <c r="S816">
        <f>IF(AND(Player_2[[#This Row],[Opponent Score]]&gt;0,Player_2[[#This Row],[Opponent Score]]&gt;Player_2[[#This Row],[Score]],K:K=TRUE())=TRUE(),1,0)</f>
        <v>0</v>
      </c>
    </row>
    <row r="817" spans="1:19" x14ac:dyDescent="0.25">
      <c r="A817" t="s">
        <v>347</v>
      </c>
      <c r="B817" t="s">
        <v>9</v>
      </c>
      <c r="C817" t="s">
        <v>740</v>
      </c>
      <c r="D817" t="s">
        <v>17</v>
      </c>
      <c r="E817">
        <v>3</v>
      </c>
      <c r="F817">
        <v>51</v>
      </c>
      <c r="G817">
        <v>1074</v>
      </c>
      <c r="H817" t="s">
        <v>11</v>
      </c>
      <c r="I817" t="s">
        <v>11</v>
      </c>
      <c r="J817" t="b">
        <f>IF(COUNTIFS('Player 1 Rounds'!A:A,Player_2[[#This Row],[Tournament]],'Player 1 Rounds'!C:C,Player_2[[#This Row],[Date]])&gt;0,TRUE(),FALSE())</f>
        <v>1</v>
      </c>
      <c r="K817" t="b">
        <f>IF(COUNTIFS('Player 1 Rounds'!A:A,Player_2[[#This Row],[Tournament]],'Player 1 Rounds'!C:C,Player_2[[#This Row],[Date]],'Player 1 Rounds'!D:D,Player_2[[#This Row],[Division]])&gt;0,TRUE(),FALSE())</f>
        <v>1</v>
      </c>
      <c r="L817" t="str">
        <f>RIGHT(Player_2[[#This Row],[Date]],4)</f>
        <v>2019</v>
      </c>
      <c r="M817" t="str">
        <f>LEFT(Player_2[[#This Row],[Date]],FIND("-",Player_2[[#This Row],[Date]],1)-1)</f>
        <v>30</v>
      </c>
      <c r="N817" t="str">
        <f>MID(Player_2[[#This Row],[Date]],FIND("-",Player_2[[#This Row],[Date]],1)+1,3)</f>
        <v>Aug</v>
      </c>
      <c r="O817" s="5">
        <f>DATEVALUE(Player_2[[#This Row],[Month]]&amp;" "&amp;Player_2[[#This Row],[Day]]&amp;", "&amp;Player_2[[#This Row],[Year]])</f>
        <v>43707</v>
      </c>
      <c r="P817">
        <f>COUNTIFS(A:A,Player_2[[#This Row],[Tournament]],E:E,Player_2[[#This Row],[Round]])</f>
        <v>5</v>
      </c>
      <c r="Q817" t="str">
        <f t="shared" si="12"/>
        <v>2019 DGPT - MVP Open at Maple Hill</v>
      </c>
      <c r="R817">
        <f>SUMIFS('Player 1 Rounds'!F:F,'Player 1 Rounds'!Q:Q,Q817,'Player 1 Rounds'!E:E,E817)</f>
        <v>53</v>
      </c>
      <c r="S817">
        <f>IF(AND(Player_2[[#This Row],[Opponent Score]]&gt;0,Player_2[[#This Row],[Opponent Score]]&gt;Player_2[[#This Row],[Score]],K:K=TRUE())=TRUE(),1,0)</f>
        <v>1</v>
      </c>
    </row>
    <row r="818" spans="1:19" x14ac:dyDescent="0.25">
      <c r="A818" t="s">
        <v>223</v>
      </c>
      <c r="B818" t="s">
        <v>14</v>
      </c>
      <c r="C818" t="s">
        <v>757</v>
      </c>
      <c r="D818" t="s">
        <v>17</v>
      </c>
      <c r="E818">
        <v>3</v>
      </c>
      <c r="F818">
        <v>46</v>
      </c>
      <c r="G818">
        <v>1042</v>
      </c>
      <c r="H818" t="s">
        <v>11</v>
      </c>
      <c r="I818" t="s">
        <v>11</v>
      </c>
      <c r="J818" t="b">
        <f>IF(COUNTIFS('Player 1 Rounds'!A:A,Player_2[[#This Row],[Tournament]],'Player 1 Rounds'!C:C,Player_2[[#This Row],[Date]])&gt;0,TRUE(),FALSE())</f>
        <v>0</v>
      </c>
      <c r="K818" t="b">
        <f>IF(COUNTIFS('Player 1 Rounds'!A:A,Player_2[[#This Row],[Tournament]],'Player 1 Rounds'!C:C,Player_2[[#This Row],[Date]],'Player 1 Rounds'!D:D,Player_2[[#This Row],[Division]])&gt;0,TRUE(),FALSE())</f>
        <v>0</v>
      </c>
      <c r="L818" t="str">
        <f>RIGHT(Player_2[[#This Row],[Date]],4)</f>
        <v>2009</v>
      </c>
      <c r="M818" t="str">
        <f>LEFT(Player_2[[#This Row],[Date]],FIND("-",Player_2[[#This Row],[Date]],1)-1)</f>
        <v>30</v>
      </c>
      <c r="N818" t="str">
        <f>MID(Player_2[[#This Row],[Date]],FIND("-",Player_2[[#This Row],[Date]],1)+1,3)</f>
        <v>May</v>
      </c>
      <c r="O818" s="5">
        <f>DATEVALUE(Player_2[[#This Row],[Month]]&amp;" "&amp;Player_2[[#This Row],[Day]]&amp;", "&amp;Player_2[[#This Row],[Year]])</f>
        <v>39963</v>
      </c>
      <c r="P818">
        <f>COUNTIFS(A:A,Player_2[[#This Row],[Tournament]],E:E,Player_2[[#This Row],[Round]])</f>
        <v>3</v>
      </c>
      <c r="Q818" t="str">
        <f t="shared" si="12"/>
        <v>2009 Summertime Open</v>
      </c>
      <c r="R818">
        <f>SUMIFS('Player 1 Rounds'!F:F,'Player 1 Rounds'!Q:Q,Q818,'Player 1 Rounds'!E:E,E818)</f>
        <v>0</v>
      </c>
      <c r="S818">
        <f>IF(AND(Player_2[[#This Row],[Opponent Score]]&gt;0,Player_2[[#This Row],[Opponent Score]]&gt;Player_2[[#This Row],[Score]],K:K=TRUE())=TRUE(),1,0)</f>
        <v>0</v>
      </c>
    </row>
    <row r="819" spans="1:19" x14ac:dyDescent="0.25">
      <c r="A819" t="s">
        <v>103</v>
      </c>
      <c r="B819" t="s">
        <v>58</v>
      </c>
      <c r="C819" t="s">
        <v>131</v>
      </c>
      <c r="D819" t="s">
        <v>17</v>
      </c>
      <c r="E819">
        <v>3</v>
      </c>
      <c r="F819">
        <v>63</v>
      </c>
      <c r="G819">
        <v>999</v>
      </c>
      <c r="H819" t="s">
        <v>11</v>
      </c>
      <c r="I819" t="s">
        <v>11</v>
      </c>
      <c r="J819" t="b">
        <f>IF(COUNTIFS('Player 1 Rounds'!A:A,Player_2[[#This Row],[Tournament]],'Player 1 Rounds'!C:C,Player_2[[#This Row],[Date]])&gt;0,TRUE(),FALSE())</f>
        <v>0</v>
      </c>
      <c r="K819" t="b">
        <f>IF(COUNTIFS('Player 1 Rounds'!A:A,Player_2[[#This Row],[Tournament]],'Player 1 Rounds'!C:C,Player_2[[#This Row],[Date]],'Player 1 Rounds'!D:D,Player_2[[#This Row],[Division]])&gt;0,TRUE(),FALSE())</f>
        <v>0</v>
      </c>
      <c r="L819" t="str">
        <f>RIGHT(Player_2[[#This Row],[Date]],4)</f>
        <v>2009</v>
      </c>
      <c r="M819" t="str">
        <f>LEFT(Player_2[[#This Row],[Date]],FIND("-",Player_2[[#This Row],[Date]],1)-1)</f>
        <v>28</v>
      </c>
      <c r="N819" t="str">
        <f>MID(Player_2[[#This Row],[Date]],FIND("-",Player_2[[#This Row],[Date]],1)+1,3)</f>
        <v>Mar</v>
      </c>
      <c r="O819" s="5">
        <f>DATEVALUE(Player_2[[#This Row],[Month]]&amp;" "&amp;Player_2[[#This Row],[Day]]&amp;", "&amp;Player_2[[#This Row],[Year]])</f>
        <v>39900</v>
      </c>
      <c r="P819">
        <f>COUNTIFS(A:A,Player_2[[#This Row],[Tournament]],E:E,Player_2[[#This Row],[Round]])</f>
        <v>1</v>
      </c>
      <c r="Q819" t="str">
        <f t="shared" si="12"/>
        <v>2009 Atlanta Open</v>
      </c>
      <c r="R819">
        <f>SUMIFS('Player 1 Rounds'!F:F,'Player 1 Rounds'!Q:Q,Q819,'Player 1 Rounds'!E:E,E819)</f>
        <v>0</v>
      </c>
      <c r="S819">
        <f>IF(AND(Player_2[[#This Row],[Opponent Score]]&gt;0,Player_2[[#This Row],[Opponent Score]]&gt;Player_2[[#This Row],[Score]],K:K=TRUE())=TRUE(),1,0)</f>
        <v>0</v>
      </c>
    </row>
    <row r="820" spans="1:19" x14ac:dyDescent="0.25">
      <c r="A820" t="s">
        <v>347</v>
      </c>
      <c r="B820" t="s">
        <v>9</v>
      </c>
      <c r="C820" t="s">
        <v>592</v>
      </c>
      <c r="D820" t="s">
        <v>17</v>
      </c>
      <c r="E820">
        <v>3</v>
      </c>
      <c r="F820">
        <v>50</v>
      </c>
      <c r="G820">
        <v>1086</v>
      </c>
      <c r="H820" t="s">
        <v>11</v>
      </c>
      <c r="I820" t="s">
        <v>11</v>
      </c>
      <c r="J820" t="b">
        <f>IF(COUNTIFS('Player 1 Rounds'!A:A,Player_2[[#This Row],[Tournament]],'Player 1 Rounds'!C:C,Player_2[[#This Row],[Date]])&gt;0,TRUE(),FALSE())</f>
        <v>1</v>
      </c>
      <c r="K820" t="b">
        <f>IF(COUNTIFS('Player 1 Rounds'!A:A,Player_2[[#This Row],[Tournament]],'Player 1 Rounds'!C:C,Player_2[[#This Row],[Date]],'Player 1 Rounds'!D:D,Player_2[[#This Row],[Division]])&gt;0,TRUE(),FALSE())</f>
        <v>1</v>
      </c>
      <c r="L820" t="str">
        <f>RIGHT(Player_2[[#This Row],[Date]],4)</f>
        <v>2020</v>
      </c>
      <c r="M820" t="str">
        <f>LEFT(Player_2[[#This Row],[Date]],FIND("-",Player_2[[#This Row],[Date]],1)-1)</f>
        <v>11</v>
      </c>
      <c r="N820" t="str">
        <f>MID(Player_2[[#This Row],[Date]],FIND("-",Player_2[[#This Row],[Date]],1)+1,3)</f>
        <v>Sep</v>
      </c>
      <c r="O820" s="5">
        <f>DATEVALUE(Player_2[[#This Row],[Month]]&amp;" "&amp;Player_2[[#This Row],[Day]]&amp;", "&amp;Player_2[[#This Row],[Year]])</f>
        <v>44085</v>
      </c>
      <c r="P820">
        <f>COUNTIFS(A:A,Player_2[[#This Row],[Tournament]],E:E,Player_2[[#This Row],[Round]])</f>
        <v>5</v>
      </c>
      <c r="Q820" t="str">
        <f t="shared" si="12"/>
        <v>2020 DGPT - MVP Open at Maple Hill</v>
      </c>
      <c r="R820">
        <f>SUMIFS('Player 1 Rounds'!F:F,'Player 1 Rounds'!Q:Q,Q820,'Player 1 Rounds'!E:E,E820)</f>
        <v>56</v>
      </c>
      <c r="S820">
        <f>IF(AND(Player_2[[#This Row],[Opponent Score]]&gt;0,Player_2[[#This Row],[Opponent Score]]&gt;Player_2[[#This Row],[Score]],K:K=TRUE())=TRUE(),1,0)</f>
        <v>1</v>
      </c>
    </row>
    <row r="821" spans="1:19" x14ac:dyDescent="0.25">
      <c r="A821" t="s">
        <v>599</v>
      </c>
      <c r="B821" t="s">
        <v>14</v>
      </c>
      <c r="C821" t="s">
        <v>120</v>
      </c>
      <c r="D821" t="s">
        <v>17</v>
      </c>
      <c r="E821">
        <v>3</v>
      </c>
      <c r="F821">
        <v>59</v>
      </c>
      <c r="G821">
        <v>1023</v>
      </c>
      <c r="H821" t="s">
        <v>11</v>
      </c>
      <c r="I821" t="s">
        <v>11</v>
      </c>
      <c r="J821" t="b">
        <f>IF(COUNTIFS('Player 1 Rounds'!A:A,Player_2[[#This Row],[Tournament]],'Player 1 Rounds'!C:C,Player_2[[#This Row],[Date]])&gt;0,TRUE(),FALSE())</f>
        <v>0</v>
      </c>
      <c r="K821" t="b">
        <f>IF(COUNTIFS('Player 1 Rounds'!A:A,Player_2[[#This Row],[Tournament]],'Player 1 Rounds'!C:C,Player_2[[#This Row],[Date]],'Player 1 Rounds'!D:D,Player_2[[#This Row],[Division]])&gt;0,TRUE(),FALSE())</f>
        <v>0</v>
      </c>
      <c r="L821" t="str">
        <f>RIGHT(Player_2[[#This Row],[Date]],4)</f>
        <v>2008</v>
      </c>
      <c r="M821" t="str">
        <f>LEFT(Player_2[[#This Row],[Date]],FIND("-",Player_2[[#This Row],[Date]],1)-1)</f>
        <v>15</v>
      </c>
      <c r="N821" t="str">
        <f>MID(Player_2[[#This Row],[Date]],FIND("-",Player_2[[#This Row],[Date]],1)+1,3)</f>
        <v>Nov</v>
      </c>
      <c r="O821" s="5">
        <f>DATEVALUE(Player_2[[#This Row],[Month]]&amp;" "&amp;Player_2[[#This Row],[Day]]&amp;", "&amp;Player_2[[#This Row],[Year]])</f>
        <v>39767</v>
      </c>
      <c r="P821">
        <f>COUNTIFS(A:A,Player_2[[#This Row],[Tournament]],E:E,Player_2[[#This Row],[Round]])</f>
        <v>1</v>
      </c>
      <c r="Q821" t="str">
        <f t="shared" si="12"/>
        <v>2008 So Cal Championships - Pro</v>
      </c>
      <c r="R821">
        <f>SUMIFS('Player 1 Rounds'!F:F,'Player 1 Rounds'!Q:Q,Q821,'Player 1 Rounds'!E:E,E821)</f>
        <v>0</v>
      </c>
      <c r="S821">
        <f>IF(AND(Player_2[[#This Row],[Opponent Score]]&gt;0,Player_2[[#This Row],[Opponent Score]]&gt;Player_2[[#This Row],[Score]],K:K=TRUE())=TRUE(),1,0)</f>
        <v>0</v>
      </c>
    </row>
    <row r="822" spans="1:19" x14ac:dyDescent="0.25">
      <c r="A822" t="s">
        <v>105</v>
      </c>
      <c r="B822" t="s">
        <v>13</v>
      </c>
      <c r="C822" t="s">
        <v>122</v>
      </c>
      <c r="D822" t="s">
        <v>17</v>
      </c>
      <c r="E822">
        <v>3</v>
      </c>
      <c r="F822">
        <v>66</v>
      </c>
      <c r="G822">
        <v>992</v>
      </c>
      <c r="H822" t="s">
        <v>11</v>
      </c>
      <c r="I822" t="s">
        <v>11</v>
      </c>
      <c r="J822" t="b">
        <f>IF(COUNTIFS('Player 1 Rounds'!A:A,Player_2[[#This Row],[Tournament]],'Player 1 Rounds'!C:C,Player_2[[#This Row],[Date]])&gt;0,TRUE(),FALSE())</f>
        <v>0</v>
      </c>
      <c r="K822" t="b">
        <f>IF(COUNTIFS('Player 1 Rounds'!A:A,Player_2[[#This Row],[Tournament]],'Player 1 Rounds'!C:C,Player_2[[#This Row],[Date]],'Player 1 Rounds'!D:D,Player_2[[#This Row],[Division]])&gt;0,TRUE(),FALSE())</f>
        <v>0</v>
      </c>
      <c r="L822" t="str">
        <f>RIGHT(Player_2[[#This Row],[Date]],4)</f>
        <v>2008</v>
      </c>
      <c r="M822" t="str">
        <f>LEFT(Player_2[[#This Row],[Date]],FIND("-",Player_2[[#This Row],[Date]],1)-1)</f>
        <v>21</v>
      </c>
      <c r="N822" t="str">
        <f>MID(Player_2[[#This Row],[Date]],FIND("-",Player_2[[#This Row],[Date]],1)+1,3)</f>
        <v>Nov</v>
      </c>
      <c r="O822" s="5">
        <f>DATEVALUE(Player_2[[#This Row],[Month]]&amp;" "&amp;Player_2[[#This Row],[Day]]&amp;", "&amp;Player_2[[#This Row],[Year]])</f>
        <v>39773</v>
      </c>
      <c r="P822">
        <f>COUNTIFS(A:A,Player_2[[#This Row],[Tournament]],E:E,Player_2[[#This Row],[Round]])</f>
        <v>2</v>
      </c>
      <c r="Q822" t="str">
        <f t="shared" si="12"/>
        <v>2008 The Players Cup</v>
      </c>
      <c r="R822">
        <f>SUMIFS('Player 1 Rounds'!F:F,'Player 1 Rounds'!Q:Q,Q822,'Player 1 Rounds'!E:E,E822)</f>
        <v>0</v>
      </c>
      <c r="S822">
        <f>IF(AND(Player_2[[#This Row],[Opponent Score]]&gt;0,Player_2[[#This Row],[Opponent Score]]&gt;Player_2[[#This Row],[Score]],K:K=TRUE())=TRUE(),1,0)</f>
        <v>0</v>
      </c>
    </row>
    <row r="823" spans="1:19" x14ac:dyDescent="0.25">
      <c r="A823" t="s">
        <v>593</v>
      </c>
      <c r="B823" t="s">
        <v>9</v>
      </c>
      <c r="C823" t="s">
        <v>594</v>
      </c>
      <c r="D823" t="s">
        <v>17</v>
      </c>
      <c r="E823">
        <v>3</v>
      </c>
      <c r="F823">
        <v>51</v>
      </c>
      <c r="G823">
        <v>1066</v>
      </c>
      <c r="H823" t="s">
        <v>11</v>
      </c>
      <c r="I823" t="s">
        <v>11</v>
      </c>
      <c r="J823" t="b">
        <f>IF(COUNTIFS('Player 1 Rounds'!A:A,Player_2[[#This Row],[Tournament]],'Player 1 Rounds'!C:C,Player_2[[#This Row],[Date]])&gt;0,TRUE(),FALSE())</f>
        <v>1</v>
      </c>
      <c r="K823" t="b">
        <f>IF(COUNTIFS('Player 1 Rounds'!A:A,Player_2[[#This Row],[Tournament]],'Player 1 Rounds'!C:C,Player_2[[#This Row],[Date]],'Player 1 Rounds'!D:D,Player_2[[#This Row],[Division]])&gt;0,TRUE(),FALSE())</f>
        <v>1</v>
      </c>
      <c r="L823" t="str">
        <f>RIGHT(Player_2[[#This Row],[Date]],4)</f>
        <v>2020</v>
      </c>
      <c r="M823" t="str">
        <f>LEFT(Player_2[[#This Row],[Date]],FIND("-",Player_2[[#This Row],[Date]],1)-1)</f>
        <v>3</v>
      </c>
      <c r="N823" t="str">
        <f>MID(Player_2[[#This Row],[Date]],FIND("-",Player_2[[#This Row],[Date]],1)+1,3)</f>
        <v>Sep</v>
      </c>
      <c r="O823" s="5">
        <f>DATEVALUE(Player_2[[#This Row],[Month]]&amp;" "&amp;Player_2[[#This Row],[Day]]&amp;", "&amp;Player_2[[#This Row],[Year]])</f>
        <v>44077</v>
      </c>
      <c r="P823">
        <f>COUNTIFS(A:A,Player_2[[#This Row],[Tournament]],E:E,Player_2[[#This Row],[Round]])</f>
        <v>1</v>
      </c>
      <c r="Q823" t="str">
        <f t="shared" si="12"/>
        <v>2020 DGPT - Discraft's Green Mountain Championship at Smugglers' Notch Resort</v>
      </c>
      <c r="R823">
        <f>SUMIFS('Player 1 Rounds'!F:F,'Player 1 Rounds'!Q:Q,Q823,'Player 1 Rounds'!E:E,E823)</f>
        <v>52</v>
      </c>
      <c r="S823">
        <f>IF(AND(Player_2[[#This Row],[Opponent Score]]&gt;0,Player_2[[#This Row],[Opponent Score]]&gt;Player_2[[#This Row],[Score]],K:K=TRUE())=TRUE(),1,0)</f>
        <v>1</v>
      </c>
    </row>
    <row r="824" spans="1:19" x14ac:dyDescent="0.25">
      <c r="A824" t="s">
        <v>741</v>
      </c>
      <c r="B824" t="s">
        <v>12</v>
      </c>
      <c r="C824" t="s">
        <v>742</v>
      </c>
      <c r="D824" t="s">
        <v>17</v>
      </c>
      <c r="E824">
        <v>3</v>
      </c>
      <c r="F824">
        <v>51</v>
      </c>
      <c r="G824">
        <v>1001</v>
      </c>
      <c r="H824" t="s">
        <v>11</v>
      </c>
      <c r="I824" t="s">
        <v>11</v>
      </c>
      <c r="J824" t="b">
        <f>IF(COUNTIFS('Player 1 Rounds'!A:A,Player_2[[#This Row],[Tournament]],'Player 1 Rounds'!C:C,Player_2[[#This Row],[Date]])&gt;0,TRUE(),FALSE())</f>
        <v>0</v>
      </c>
      <c r="K824" t="b">
        <f>IF(COUNTIFS('Player 1 Rounds'!A:A,Player_2[[#This Row],[Tournament]],'Player 1 Rounds'!C:C,Player_2[[#This Row],[Date]],'Player 1 Rounds'!D:D,Player_2[[#This Row],[Division]])&gt;0,TRUE(),FALSE())</f>
        <v>0</v>
      </c>
      <c r="L824" t="str">
        <f>RIGHT(Player_2[[#This Row],[Date]],4)</f>
        <v>2009</v>
      </c>
      <c r="M824" t="str">
        <f>LEFT(Player_2[[#This Row],[Date]],FIND("-",Player_2[[#This Row],[Date]],1)-1)</f>
        <v>24</v>
      </c>
      <c r="N824" t="str">
        <f>MID(Player_2[[#This Row],[Date]],FIND("-",Player_2[[#This Row],[Date]],1)+1,3)</f>
        <v>Jan</v>
      </c>
      <c r="O824" s="5">
        <f>DATEVALUE(Player_2[[#This Row],[Month]]&amp;" "&amp;Player_2[[#This Row],[Day]]&amp;", "&amp;Player_2[[#This Row],[Year]])</f>
        <v>39837</v>
      </c>
      <c r="P824">
        <f>COUNTIFS(A:A,Player_2[[#This Row],[Tournament]],E:E,Player_2[[#This Row],[Round]])</f>
        <v>1</v>
      </c>
      <c r="Q824" t="str">
        <f t="shared" si="12"/>
        <v>2009 13th Annual Fountain Hills Thrills</v>
      </c>
      <c r="R824">
        <f>SUMIFS('Player 1 Rounds'!F:F,'Player 1 Rounds'!Q:Q,Q824,'Player 1 Rounds'!E:E,E824)</f>
        <v>0</v>
      </c>
      <c r="S824">
        <f>IF(AND(Player_2[[#This Row],[Opponent Score]]&gt;0,Player_2[[#This Row],[Opponent Score]]&gt;Player_2[[#This Row],[Score]],K:K=TRUE())=TRUE(),1,0)</f>
        <v>0</v>
      </c>
    </row>
    <row r="825" spans="1:19" x14ac:dyDescent="0.25">
      <c r="A825" t="s">
        <v>597</v>
      </c>
      <c r="B825" t="s">
        <v>9</v>
      </c>
      <c r="C825" t="s">
        <v>598</v>
      </c>
      <c r="D825" t="s">
        <v>17</v>
      </c>
      <c r="E825">
        <v>3</v>
      </c>
      <c r="F825">
        <v>56</v>
      </c>
      <c r="G825">
        <v>1044</v>
      </c>
      <c r="H825" t="s">
        <v>11</v>
      </c>
      <c r="I825" t="s">
        <v>11</v>
      </c>
      <c r="J825" t="b">
        <f>IF(COUNTIFS('Player 1 Rounds'!A:A,Player_2[[#This Row],[Tournament]],'Player 1 Rounds'!C:C,Player_2[[#This Row],[Date]])&gt;0,TRUE(),FALSE())</f>
        <v>0</v>
      </c>
      <c r="K825" t="b">
        <f>IF(COUNTIFS('Player 1 Rounds'!A:A,Player_2[[#This Row],[Tournament]],'Player 1 Rounds'!C:C,Player_2[[#This Row],[Date]],'Player 1 Rounds'!D:D,Player_2[[#This Row],[Division]])&gt;0,TRUE(),FALSE())</f>
        <v>0</v>
      </c>
      <c r="L825" t="str">
        <f>RIGHT(Player_2[[#This Row],[Date]],4)</f>
        <v>2020</v>
      </c>
      <c r="M825" t="str">
        <f>LEFT(Player_2[[#This Row],[Date]],FIND("-",Player_2[[#This Row],[Date]],1)-1)</f>
        <v>1</v>
      </c>
      <c r="N825" t="str">
        <f>MID(Player_2[[#This Row],[Date]],FIND("-",Player_2[[#This Row],[Date]],1)+1,3)</f>
        <v>Oct</v>
      </c>
      <c r="O825" s="5">
        <f>DATEVALUE(Player_2[[#This Row],[Month]]&amp;" "&amp;Player_2[[#This Row],[Day]]&amp;", "&amp;Player_2[[#This Row],[Year]])</f>
        <v>44105</v>
      </c>
      <c r="P825">
        <f>COUNTIFS(A:A,Player_2[[#This Row],[Tournament]],E:E,Player_2[[#This Row],[Round]])</f>
        <v>1</v>
      </c>
      <c r="Q825" t="str">
        <f t="shared" si="12"/>
        <v>2020 DGPT - Play It Again Sports Jonesboro Open</v>
      </c>
      <c r="R825">
        <f>SUMIFS('Player 1 Rounds'!F:F,'Player 1 Rounds'!Q:Q,Q825,'Player 1 Rounds'!E:E,E825)</f>
        <v>0</v>
      </c>
      <c r="S825">
        <f>IF(AND(Player_2[[#This Row],[Opponent Score]]&gt;0,Player_2[[#This Row],[Opponent Score]]&gt;Player_2[[#This Row],[Score]],K:K=TRUE())=TRUE(),1,0)</f>
        <v>0</v>
      </c>
    </row>
    <row r="826" spans="1:19" x14ac:dyDescent="0.25">
      <c r="A826" t="s">
        <v>579</v>
      </c>
      <c r="B826" t="s">
        <v>58</v>
      </c>
      <c r="C826" t="s">
        <v>580</v>
      </c>
      <c r="D826" t="s">
        <v>17</v>
      </c>
      <c r="E826">
        <v>3</v>
      </c>
      <c r="F826">
        <v>54</v>
      </c>
      <c r="G826">
        <v>1038</v>
      </c>
      <c r="H826" t="s">
        <v>11</v>
      </c>
      <c r="I826" t="s">
        <v>11</v>
      </c>
      <c r="J826" t="b">
        <f>IF(COUNTIFS('Player 1 Rounds'!A:A,Player_2[[#This Row],[Tournament]],'Player 1 Rounds'!C:C,Player_2[[#This Row],[Date]])&gt;0,TRUE(),FALSE())</f>
        <v>1</v>
      </c>
      <c r="K826" t="b">
        <f>IF(COUNTIFS('Player 1 Rounds'!A:A,Player_2[[#This Row],[Tournament]],'Player 1 Rounds'!C:C,Player_2[[#This Row],[Date]],'Player 1 Rounds'!D:D,Player_2[[#This Row],[Division]])&gt;0,TRUE(),FALSE())</f>
        <v>1</v>
      </c>
      <c r="L826" t="str">
        <f>RIGHT(Player_2[[#This Row],[Date]],4)</f>
        <v>2021</v>
      </c>
      <c r="M826" t="str">
        <f>LEFT(Player_2[[#This Row],[Date]],FIND("-",Player_2[[#This Row],[Date]],1)-1)</f>
        <v>25</v>
      </c>
      <c r="N826" t="str">
        <f>MID(Player_2[[#This Row],[Date]],FIND("-",Player_2[[#This Row],[Date]],1)+1,3)</f>
        <v>Feb</v>
      </c>
      <c r="O826" s="5">
        <f>DATEVALUE(Player_2[[#This Row],[Month]]&amp;" "&amp;Player_2[[#This Row],[Day]]&amp;", "&amp;Player_2[[#This Row],[Year]])</f>
        <v>44252</v>
      </c>
      <c r="P826">
        <f>COUNTIFS(A:A,Player_2[[#This Row],[Tournament]],E:E,Player_2[[#This Row],[Round]])</f>
        <v>1</v>
      </c>
      <c r="Q826" t="str">
        <f t="shared" si="12"/>
        <v>2021 DGPT - Las Vegas Challenge presented by Innova</v>
      </c>
      <c r="R826">
        <f>SUMIFS('Player 1 Rounds'!F:F,'Player 1 Rounds'!Q:Q,Q826,'Player 1 Rounds'!E:E,E826)</f>
        <v>52</v>
      </c>
      <c r="S826">
        <f>IF(AND(Player_2[[#This Row],[Opponent Score]]&gt;0,Player_2[[#This Row],[Opponent Score]]&gt;Player_2[[#This Row],[Score]],K:K=TRUE())=TRUE(),1,0)</f>
        <v>0</v>
      </c>
    </row>
    <row r="827" spans="1:19" x14ac:dyDescent="0.25">
      <c r="A827" t="s">
        <v>91</v>
      </c>
      <c r="B827" t="s">
        <v>13</v>
      </c>
      <c r="C827" t="s">
        <v>129</v>
      </c>
      <c r="D827" t="s">
        <v>17</v>
      </c>
      <c r="E827">
        <v>3</v>
      </c>
      <c r="F827">
        <v>61</v>
      </c>
      <c r="G827">
        <v>1044</v>
      </c>
      <c r="H827" t="s">
        <v>11</v>
      </c>
      <c r="I827" t="s">
        <v>11</v>
      </c>
      <c r="J827" t="b">
        <f>IF(COUNTIFS('Player 1 Rounds'!A:A,Player_2[[#This Row],[Tournament]],'Player 1 Rounds'!C:C,Player_2[[#This Row],[Date]])&gt;0,TRUE(),FALSE())</f>
        <v>0</v>
      </c>
      <c r="K827" t="b">
        <f>IF(COUNTIFS('Player 1 Rounds'!A:A,Player_2[[#This Row],[Tournament]],'Player 1 Rounds'!C:C,Player_2[[#This Row],[Date]],'Player 1 Rounds'!D:D,Player_2[[#This Row],[Division]])&gt;0,TRUE(),FALSE())</f>
        <v>0</v>
      </c>
      <c r="L827" t="str">
        <f>RIGHT(Player_2[[#This Row],[Date]],4)</f>
        <v>2008</v>
      </c>
      <c r="M827" t="str">
        <f>LEFT(Player_2[[#This Row],[Date]],FIND("-",Player_2[[#This Row],[Date]],1)-1)</f>
        <v>1</v>
      </c>
      <c r="N827" t="str">
        <f>MID(Player_2[[#This Row],[Date]],FIND("-",Player_2[[#This Row],[Date]],1)+1,3)</f>
        <v>Oct</v>
      </c>
      <c r="O827" s="5">
        <f>DATEVALUE(Player_2[[#This Row],[Month]]&amp;" "&amp;Player_2[[#This Row],[Day]]&amp;", "&amp;Player_2[[#This Row],[Year]])</f>
        <v>39722</v>
      </c>
      <c r="P827">
        <f>COUNTIFS(A:A,Player_2[[#This Row],[Tournament]],E:E,Player_2[[#This Row],[Round]])</f>
        <v>6</v>
      </c>
      <c r="Q827" t="str">
        <f t="shared" si="12"/>
        <v>2008 United States Disc Golf Championship</v>
      </c>
      <c r="R827">
        <f>SUMIFS('Player 1 Rounds'!F:F,'Player 1 Rounds'!Q:Q,Q827,'Player 1 Rounds'!E:E,E827)</f>
        <v>0</v>
      </c>
      <c r="S827">
        <f>IF(AND(Player_2[[#This Row],[Opponent Score]]&gt;0,Player_2[[#This Row],[Opponent Score]]&gt;Player_2[[#This Row],[Score]],K:K=TRUE())=TRUE(),1,0)</f>
        <v>0</v>
      </c>
    </row>
    <row r="828" spans="1:19" x14ac:dyDescent="0.25">
      <c r="A828" t="s">
        <v>590</v>
      </c>
      <c r="B828" t="s">
        <v>14</v>
      </c>
      <c r="C828" t="s">
        <v>591</v>
      </c>
      <c r="D828" t="s">
        <v>17</v>
      </c>
      <c r="E828">
        <v>3</v>
      </c>
      <c r="F828">
        <v>46</v>
      </c>
      <c r="G828">
        <v>1071</v>
      </c>
      <c r="H828" t="s">
        <v>11</v>
      </c>
      <c r="I828" t="s">
        <v>11</v>
      </c>
      <c r="J828" t="b">
        <f>IF(COUNTIFS('Player 1 Rounds'!A:A,Player_2[[#This Row],[Tournament]],'Player 1 Rounds'!C:C,Player_2[[#This Row],[Date]])&gt;0,TRUE(),FALSE())</f>
        <v>0</v>
      </c>
      <c r="K828" t="b">
        <f>IF(COUNTIFS('Player 1 Rounds'!A:A,Player_2[[#This Row],[Tournament]],'Player 1 Rounds'!C:C,Player_2[[#This Row],[Date]],'Player 1 Rounds'!D:D,Player_2[[#This Row],[Division]])&gt;0,TRUE(),FALSE())</f>
        <v>0</v>
      </c>
      <c r="L828" t="str">
        <f>RIGHT(Player_2[[#This Row],[Date]],4)</f>
        <v>2008</v>
      </c>
      <c r="M828" t="str">
        <f>LEFT(Player_2[[#This Row],[Date]],FIND("-",Player_2[[#This Row],[Date]],1)-1)</f>
        <v>11</v>
      </c>
      <c r="N828" t="str">
        <f>MID(Player_2[[#This Row],[Date]],FIND("-",Player_2[[#This Row],[Date]],1)+1,3)</f>
        <v>Oct</v>
      </c>
      <c r="O828" s="5">
        <f>DATEVALUE(Player_2[[#This Row],[Month]]&amp;" "&amp;Player_2[[#This Row],[Day]]&amp;", "&amp;Player_2[[#This Row],[Year]])</f>
        <v>39732</v>
      </c>
      <c r="P828">
        <f>COUNTIFS(A:A,Player_2[[#This Row],[Tournament]],E:E,Player_2[[#This Row],[Round]])</f>
        <v>1</v>
      </c>
      <c r="Q828" t="str">
        <f t="shared" si="12"/>
        <v>2008 Shelly Sharpe Memorial</v>
      </c>
      <c r="R828">
        <f>SUMIFS('Player 1 Rounds'!F:F,'Player 1 Rounds'!Q:Q,Q828,'Player 1 Rounds'!E:E,E828)</f>
        <v>0</v>
      </c>
      <c r="S828">
        <f>IF(AND(Player_2[[#This Row],[Opponent Score]]&gt;0,Player_2[[#This Row],[Opponent Score]]&gt;Player_2[[#This Row],[Score]],K:K=TRUE())=TRUE(),1,0)</f>
        <v>0</v>
      </c>
    </row>
    <row r="829" spans="1:19" x14ac:dyDescent="0.25">
      <c r="A829" t="s">
        <v>595</v>
      </c>
      <c r="B829" t="s">
        <v>14</v>
      </c>
      <c r="C829" t="s">
        <v>596</v>
      </c>
      <c r="D829" t="s">
        <v>17</v>
      </c>
      <c r="E829">
        <v>3</v>
      </c>
      <c r="F829">
        <v>50</v>
      </c>
      <c r="G829">
        <v>1053</v>
      </c>
      <c r="H829" t="s">
        <v>11</v>
      </c>
      <c r="I829" t="s">
        <v>11</v>
      </c>
      <c r="J829" t="b">
        <f>IF(COUNTIFS('Player 1 Rounds'!A:A,Player_2[[#This Row],[Tournament]],'Player 1 Rounds'!C:C,Player_2[[#This Row],[Date]])&gt;0,TRUE(),FALSE())</f>
        <v>0</v>
      </c>
      <c r="K829" t="b">
        <f>IF(COUNTIFS('Player 1 Rounds'!A:A,Player_2[[#This Row],[Tournament]],'Player 1 Rounds'!C:C,Player_2[[#This Row],[Date]],'Player 1 Rounds'!D:D,Player_2[[#This Row],[Division]])&gt;0,TRUE(),FALSE())</f>
        <v>0</v>
      </c>
      <c r="L829" t="str">
        <f>RIGHT(Player_2[[#This Row],[Date]],4)</f>
        <v>2008</v>
      </c>
      <c r="M829" t="str">
        <f>LEFT(Player_2[[#This Row],[Date]],FIND("-",Player_2[[#This Row],[Date]],1)-1)</f>
        <v>25</v>
      </c>
      <c r="N829" t="str">
        <f>MID(Player_2[[#This Row],[Date]],FIND("-",Player_2[[#This Row],[Date]],1)+1,3)</f>
        <v>Oct</v>
      </c>
      <c r="O829" s="5">
        <f>DATEVALUE(Player_2[[#This Row],[Month]]&amp;" "&amp;Player_2[[#This Row],[Day]]&amp;", "&amp;Player_2[[#This Row],[Year]])</f>
        <v>39746</v>
      </c>
      <c r="P829">
        <f>COUNTIFS(A:A,Player_2[[#This Row],[Tournament]],E:E,Player_2[[#This Row],[Round]])</f>
        <v>1</v>
      </c>
      <c r="Q829" t="str">
        <f t="shared" si="12"/>
        <v>2008 Coyote Classic Presented by DGA</v>
      </c>
      <c r="R829">
        <f>SUMIFS('Player 1 Rounds'!F:F,'Player 1 Rounds'!Q:Q,Q829,'Player 1 Rounds'!E:E,E829)</f>
        <v>0</v>
      </c>
      <c r="S829">
        <f>IF(AND(Player_2[[#This Row],[Opponent Score]]&gt;0,Player_2[[#This Row],[Opponent Score]]&gt;Player_2[[#This Row],[Score]],K:K=TRUE())=TRUE(),1,0)</f>
        <v>0</v>
      </c>
    </row>
    <row r="830" spans="1:19" x14ac:dyDescent="0.25">
      <c r="A830" t="s">
        <v>584</v>
      </c>
      <c r="B830" t="s">
        <v>14</v>
      </c>
      <c r="C830" t="s">
        <v>585</v>
      </c>
      <c r="D830" t="s">
        <v>17</v>
      </c>
      <c r="E830">
        <v>3</v>
      </c>
      <c r="F830">
        <v>63</v>
      </c>
      <c r="G830">
        <v>1033</v>
      </c>
      <c r="H830" t="s">
        <v>11</v>
      </c>
      <c r="I830" t="s">
        <v>11</v>
      </c>
      <c r="J830" t="b">
        <f>IF(COUNTIFS('Player 1 Rounds'!A:A,Player_2[[#This Row],[Tournament]],'Player 1 Rounds'!C:C,Player_2[[#This Row],[Date]])&gt;0,TRUE(),FALSE())</f>
        <v>0</v>
      </c>
      <c r="K830" t="b">
        <f>IF(COUNTIFS('Player 1 Rounds'!A:A,Player_2[[#This Row],[Tournament]],'Player 1 Rounds'!C:C,Player_2[[#This Row],[Date]],'Player 1 Rounds'!D:D,Player_2[[#This Row],[Division]])&gt;0,TRUE(),FALSE())</f>
        <v>0</v>
      </c>
      <c r="L830" t="str">
        <f>RIGHT(Player_2[[#This Row],[Date]],4)</f>
        <v>2020</v>
      </c>
      <c r="M830" t="str">
        <f>LEFT(Player_2[[#This Row],[Date]],FIND("-",Player_2[[#This Row],[Date]],1)-1)</f>
        <v>7</v>
      </c>
      <c r="N830" t="str">
        <f>MID(Player_2[[#This Row],[Date]],FIND("-",Player_2[[#This Row],[Date]],1)+1,3)</f>
        <v>Nov</v>
      </c>
      <c r="O830" s="5">
        <f>DATEVALUE(Player_2[[#This Row],[Month]]&amp;" "&amp;Player_2[[#This Row],[Day]]&amp;", "&amp;Player_2[[#This Row],[Year]])</f>
        <v>44142</v>
      </c>
      <c r="P830">
        <f>COUNTIFS(A:A,Player_2[[#This Row],[Tournament]],E:E,Player_2[[#This Row],[Round]])</f>
        <v>1</v>
      </c>
      <c r="Q830" t="str">
        <f t="shared" si="12"/>
        <v>2020 23rd Annual Colonial Fall Colors</v>
      </c>
      <c r="R830">
        <f>SUMIFS('Player 1 Rounds'!F:F,'Player 1 Rounds'!Q:Q,Q830,'Player 1 Rounds'!E:E,E830)</f>
        <v>0</v>
      </c>
      <c r="S830">
        <f>IF(AND(Player_2[[#This Row],[Opponent Score]]&gt;0,Player_2[[#This Row],[Opponent Score]]&gt;Player_2[[#This Row],[Score]],K:K=TRUE())=TRUE(),1,0)</f>
        <v>0</v>
      </c>
    </row>
    <row r="831" spans="1:19" x14ac:dyDescent="0.25">
      <c r="A831" t="s">
        <v>588</v>
      </c>
      <c r="B831" t="s">
        <v>14</v>
      </c>
      <c r="C831" t="s">
        <v>589</v>
      </c>
      <c r="D831" t="s">
        <v>17</v>
      </c>
      <c r="E831">
        <v>3</v>
      </c>
      <c r="F831">
        <v>45</v>
      </c>
      <c r="G831">
        <v>1036</v>
      </c>
      <c r="H831" t="s">
        <v>11</v>
      </c>
      <c r="I831" t="s">
        <v>11</v>
      </c>
      <c r="J831" t="b">
        <f>IF(COUNTIFS('Player 1 Rounds'!A:A,Player_2[[#This Row],[Tournament]],'Player 1 Rounds'!C:C,Player_2[[#This Row],[Date]])&gt;0,TRUE(),FALSE())</f>
        <v>0</v>
      </c>
      <c r="K831" t="b">
        <f>IF(COUNTIFS('Player 1 Rounds'!A:A,Player_2[[#This Row],[Tournament]],'Player 1 Rounds'!C:C,Player_2[[#This Row],[Date]],'Player 1 Rounds'!D:D,Player_2[[#This Row],[Division]])&gt;0,TRUE(),FALSE())</f>
        <v>0</v>
      </c>
      <c r="L831" t="str">
        <f>RIGHT(Player_2[[#This Row],[Date]],4)</f>
        <v>2008</v>
      </c>
      <c r="M831" t="str">
        <f>LEFT(Player_2[[#This Row],[Date]],FIND("-",Player_2[[#This Row],[Date]],1)-1)</f>
        <v>27</v>
      </c>
      <c r="N831" t="str">
        <f>MID(Player_2[[#This Row],[Date]],FIND("-",Player_2[[#This Row],[Date]],1)+1,3)</f>
        <v>Sep</v>
      </c>
      <c r="O831" s="5">
        <f>DATEVALUE(Player_2[[#This Row],[Month]]&amp;" "&amp;Player_2[[#This Row],[Day]]&amp;", "&amp;Player_2[[#This Row],[Year]])</f>
        <v>39718</v>
      </c>
      <c r="P831">
        <f>COUNTIFS(A:A,Player_2[[#This Row],[Tournament]],E:E,Player_2[[#This Row],[Round]])</f>
        <v>1</v>
      </c>
      <c r="Q831" t="str">
        <f t="shared" si="12"/>
        <v>2008 Dynamic Discs Lewisville Open</v>
      </c>
      <c r="R831">
        <f>SUMIFS('Player 1 Rounds'!F:F,'Player 1 Rounds'!Q:Q,Q831,'Player 1 Rounds'!E:E,E831)</f>
        <v>0</v>
      </c>
      <c r="S831">
        <f>IF(AND(Player_2[[#This Row],[Opponent Score]]&gt;0,Player_2[[#This Row],[Opponent Score]]&gt;Player_2[[#This Row],[Score]],K:K=TRUE())=TRUE(),1,0)</f>
        <v>0</v>
      </c>
    </row>
    <row r="832" spans="1:19" x14ac:dyDescent="0.25">
      <c r="A832" t="s">
        <v>714</v>
      </c>
      <c r="B832" t="s">
        <v>9</v>
      </c>
      <c r="C832" t="s">
        <v>715</v>
      </c>
      <c r="D832" t="s">
        <v>17</v>
      </c>
      <c r="E832">
        <v>3</v>
      </c>
      <c r="F832">
        <v>53</v>
      </c>
      <c r="G832">
        <v>1048</v>
      </c>
      <c r="H832" t="s">
        <v>11</v>
      </c>
      <c r="I832" t="s">
        <v>11</v>
      </c>
      <c r="J832" t="b">
        <f>IF(COUNTIFS('Player 1 Rounds'!A:A,Player_2[[#This Row],[Tournament]],'Player 1 Rounds'!C:C,Player_2[[#This Row],[Date]])&gt;0,TRUE(),FALSE())</f>
        <v>1</v>
      </c>
      <c r="K832" t="b">
        <f>IF(COUNTIFS('Player 1 Rounds'!A:A,Player_2[[#This Row],[Tournament]],'Player 1 Rounds'!C:C,Player_2[[#This Row],[Date]],'Player 1 Rounds'!D:D,Player_2[[#This Row],[Division]])&gt;0,TRUE(),FALSE())</f>
        <v>1</v>
      </c>
      <c r="L832" t="str">
        <f>RIGHT(Player_2[[#This Row],[Date]],4)</f>
        <v>2020</v>
      </c>
      <c r="M832" t="str">
        <f>LEFT(Player_2[[#This Row],[Date]],FIND("-",Player_2[[#This Row],[Date]],1)-1)</f>
        <v>24</v>
      </c>
      <c r="N832" t="str">
        <f>MID(Player_2[[#This Row],[Date]],FIND("-",Player_2[[#This Row],[Date]],1)+1,3)</f>
        <v>Jul</v>
      </c>
      <c r="O832" s="5">
        <f>DATEVALUE(Player_2[[#This Row],[Month]]&amp;" "&amp;Player_2[[#This Row],[Day]]&amp;", "&amp;Player_2[[#This Row],[Year]])</f>
        <v>44036</v>
      </c>
      <c r="P832">
        <f>COUNTIFS(A:A,Player_2[[#This Row],[Tournament]],E:E,Player_2[[#This Row],[Round]])</f>
        <v>1</v>
      </c>
      <c r="Q832" t="str">
        <f t="shared" si="12"/>
        <v>2020 DGPT - Discraft's Great Lakes Open (DGLO)</v>
      </c>
      <c r="R832">
        <f>SUMIFS('Player 1 Rounds'!F:F,'Player 1 Rounds'!Q:Q,Q832,'Player 1 Rounds'!E:E,E832)</f>
        <v>50</v>
      </c>
      <c r="S832">
        <f>IF(AND(Player_2[[#This Row],[Opponent Score]]&gt;0,Player_2[[#This Row],[Opponent Score]]&gt;Player_2[[#This Row],[Score]],K:K=TRUE())=TRUE(),1,0)</f>
        <v>0</v>
      </c>
    </row>
    <row r="833" spans="1:19" x14ac:dyDescent="0.25">
      <c r="A833" t="s">
        <v>85</v>
      </c>
      <c r="B833" t="s">
        <v>58</v>
      </c>
      <c r="C833" t="s">
        <v>130</v>
      </c>
      <c r="D833" t="s">
        <v>17</v>
      </c>
      <c r="E833">
        <v>3</v>
      </c>
      <c r="F833">
        <v>51</v>
      </c>
      <c r="G833">
        <v>1047</v>
      </c>
      <c r="H833" t="s">
        <v>11</v>
      </c>
      <c r="I833" t="s">
        <v>11</v>
      </c>
      <c r="J833" t="b">
        <f>IF(COUNTIFS('Player 1 Rounds'!A:A,Player_2[[#This Row],[Tournament]],'Player 1 Rounds'!C:C,Player_2[[#This Row],[Date]])&gt;0,TRUE(),FALSE())</f>
        <v>0</v>
      </c>
      <c r="K833" t="b">
        <f>IF(COUNTIFS('Player 1 Rounds'!A:A,Player_2[[#This Row],[Tournament]],'Player 1 Rounds'!C:C,Player_2[[#This Row],[Date]],'Player 1 Rounds'!D:D,Player_2[[#This Row],[Division]])&gt;0,TRUE(),FALSE())</f>
        <v>0</v>
      </c>
      <c r="L833" t="str">
        <f>RIGHT(Player_2[[#This Row],[Date]],4)</f>
        <v>2009</v>
      </c>
      <c r="M833" t="str">
        <f>LEFT(Player_2[[#This Row],[Date]],FIND("-",Player_2[[#This Row],[Date]],1)-1)</f>
        <v>5</v>
      </c>
      <c r="N833" t="str">
        <f>MID(Player_2[[#This Row],[Date]],FIND("-",Player_2[[#This Row],[Date]],1)+1,3)</f>
        <v>Mar</v>
      </c>
      <c r="O833" s="5">
        <f>DATEVALUE(Player_2[[#This Row],[Month]]&amp;" "&amp;Player_2[[#This Row],[Day]]&amp;", "&amp;Player_2[[#This Row],[Year]])</f>
        <v>39877</v>
      </c>
      <c r="P833">
        <f>COUNTIFS(A:A,Player_2[[#This Row],[Tournament]],E:E,Player_2[[#This Row],[Round]])</f>
        <v>2</v>
      </c>
      <c r="Q833" t="str">
        <f t="shared" si="12"/>
        <v>2009 The Memorial presented by Discraft</v>
      </c>
      <c r="R833">
        <f>SUMIFS('Player 1 Rounds'!F:F,'Player 1 Rounds'!Q:Q,Q833,'Player 1 Rounds'!E:E,E833)</f>
        <v>0</v>
      </c>
      <c r="S833">
        <f>IF(AND(Player_2[[#This Row],[Opponent Score]]&gt;0,Player_2[[#This Row],[Opponent Score]]&gt;Player_2[[#This Row],[Score]],K:K=TRUE())=TRUE(),1,0)</f>
        <v>0</v>
      </c>
    </row>
    <row r="834" spans="1:19" x14ac:dyDescent="0.25">
      <c r="A834" t="s">
        <v>155</v>
      </c>
      <c r="B834" t="s">
        <v>9</v>
      </c>
      <c r="C834" t="s">
        <v>733</v>
      </c>
      <c r="D834" t="s">
        <v>17</v>
      </c>
      <c r="E834">
        <v>3</v>
      </c>
      <c r="F834">
        <v>48</v>
      </c>
      <c r="G834">
        <v>1058</v>
      </c>
      <c r="H834" t="s">
        <v>11</v>
      </c>
      <c r="I834" t="s">
        <v>11</v>
      </c>
      <c r="J834" t="b">
        <f>IF(COUNTIFS('Player 1 Rounds'!A:A,Player_2[[#This Row],[Tournament]],'Player 1 Rounds'!C:C,Player_2[[#This Row],[Date]])&gt;0,TRUE(),FALSE())</f>
        <v>0</v>
      </c>
      <c r="K834" t="b">
        <f>IF(COUNTIFS('Player 1 Rounds'!A:A,Player_2[[#This Row],[Tournament]],'Player 1 Rounds'!C:C,Player_2[[#This Row],[Date]],'Player 1 Rounds'!D:D,Player_2[[#This Row],[Division]])&gt;0,TRUE(),FALSE())</f>
        <v>0</v>
      </c>
      <c r="L834" t="str">
        <f>RIGHT(Player_2[[#This Row],[Date]],4)</f>
        <v>2009</v>
      </c>
      <c r="M834" t="str">
        <f>LEFT(Player_2[[#This Row],[Date]],FIND("-",Player_2[[#This Row],[Date]],1)-1)</f>
        <v>21</v>
      </c>
      <c r="N834" t="str">
        <f>MID(Player_2[[#This Row],[Date]],FIND("-",Player_2[[#This Row],[Date]],1)+1,3)</f>
        <v>Mar</v>
      </c>
      <c r="O834" s="5">
        <f>DATEVALUE(Player_2[[#This Row],[Month]]&amp;" "&amp;Player_2[[#This Row],[Day]]&amp;", "&amp;Player_2[[#This Row],[Year]])</f>
        <v>39893</v>
      </c>
      <c r="P834">
        <f>COUNTIFS(A:A,Player_2[[#This Row],[Tournament]],E:E,Player_2[[#This Row],[Round]])</f>
        <v>1</v>
      </c>
      <c r="Q834" t="str">
        <f t="shared" ref="Q834:Q897" si="13">IF(ISERROR(FIND(L834,A834,1))=TRUE(),L834&amp;" "&amp;A834,A834)</f>
        <v>2009 Carolina Clash</v>
      </c>
      <c r="R834">
        <f>SUMIFS('Player 1 Rounds'!F:F,'Player 1 Rounds'!Q:Q,Q834,'Player 1 Rounds'!E:E,E834)</f>
        <v>0</v>
      </c>
      <c r="S834">
        <f>IF(AND(Player_2[[#This Row],[Opponent Score]]&gt;0,Player_2[[#This Row],[Opponent Score]]&gt;Player_2[[#This Row],[Score]],K:K=TRUE())=TRUE(),1,0)</f>
        <v>0</v>
      </c>
    </row>
    <row r="835" spans="1:19" x14ac:dyDescent="0.25">
      <c r="A835" t="s">
        <v>611</v>
      </c>
      <c r="B835" t="s">
        <v>58</v>
      </c>
      <c r="C835" t="s">
        <v>612</v>
      </c>
      <c r="D835" t="s">
        <v>17</v>
      </c>
      <c r="E835">
        <v>3</v>
      </c>
      <c r="F835">
        <v>54</v>
      </c>
      <c r="G835">
        <v>1057</v>
      </c>
      <c r="H835" t="s">
        <v>11</v>
      </c>
      <c r="I835" t="s">
        <v>11</v>
      </c>
      <c r="J835" t="b">
        <f>IF(COUNTIFS('Player 1 Rounds'!A:A,Player_2[[#This Row],[Tournament]],'Player 1 Rounds'!C:C,Player_2[[#This Row],[Date]])&gt;0,TRUE(),FALSE())</f>
        <v>1</v>
      </c>
      <c r="K835" t="b">
        <f>IF(COUNTIFS('Player 1 Rounds'!A:A,Player_2[[#This Row],[Tournament]],'Player 1 Rounds'!C:C,Player_2[[#This Row],[Date]],'Player 1 Rounds'!D:D,Player_2[[#This Row],[Division]])&gt;0,TRUE(),FALSE())</f>
        <v>1</v>
      </c>
      <c r="L835" t="str">
        <f>RIGHT(Player_2[[#This Row],[Date]],4)</f>
        <v>2021</v>
      </c>
      <c r="M835" t="str">
        <f>LEFT(Player_2[[#This Row],[Date]],FIND("-",Player_2[[#This Row],[Date]],1)-1)</f>
        <v>12</v>
      </c>
      <c r="N835" t="str">
        <f>MID(Player_2[[#This Row],[Date]],FIND("-",Player_2[[#This Row],[Date]],1)+1,3)</f>
        <v>Mar</v>
      </c>
      <c r="O835" s="5">
        <f>DATEVALUE(Player_2[[#This Row],[Month]]&amp;" "&amp;Player_2[[#This Row],[Day]]&amp;", "&amp;Player_2[[#This Row],[Year]])</f>
        <v>44267</v>
      </c>
      <c r="P835">
        <f>COUNTIFS(A:A,Player_2[[#This Row],[Tournament]],E:E,Player_2[[#This Row],[Round]])</f>
        <v>2</v>
      </c>
      <c r="Q835" t="str">
        <f t="shared" si="13"/>
        <v>2021 DGPT - Waco Annual Charity Open presented by Prodigy Disc</v>
      </c>
      <c r="R835">
        <f>SUMIFS('Player 1 Rounds'!F:F,'Player 1 Rounds'!Q:Q,Q835,'Player 1 Rounds'!E:E,E835)</f>
        <v>60</v>
      </c>
      <c r="S835">
        <f>IF(AND(Player_2[[#This Row],[Opponent Score]]&gt;0,Player_2[[#This Row],[Opponent Score]]&gt;Player_2[[#This Row],[Score]],K:K=TRUE())=TRUE(),1,0)</f>
        <v>1</v>
      </c>
    </row>
    <row r="836" spans="1:19" x14ac:dyDescent="0.25">
      <c r="A836" t="s">
        <v>685</v>
      </c>
      <c r="B836" t="s">
        <v>9</v>
      </c>
      <c r="C836" t="s">
        <v>701</v>
      </c>
      <c r="D836" t="s">
        <v>17</v>
      </c>
      <c r="E836">
        <v>3</v>
      </c>
      <c r="F836">
        <v>64</v>
      </c>
      <c r="G836">
        <v>1031</v>
      </c>
      <c r="H836" t="s">
        <v>11</v>
      </c>
      <c r="I836" t="s">
        <v>11</v>
      </c>
      <c r="J836" t="b">
        <f>IF(COUNTIFS('Player 1 Rounds'!A:A,Player_2[[#This Row],[Tournament]],'Player 1 Rounds'!C:C,Player_2[[#This Row],[Date]])&gt;0,TRUE(),FALSE())</f>
        <v>1</v>
      </c>
      <c r="K836" t="b">
        <f>IF(COUNTIFS('Player 1 Rounds'!A:A,Player_2[[#This Row],[Tournament]],'Player 1 Rounds'!C:C,Player_2[[#This Row],[Date]],'Player 1 Rounds'!D:D,Player_2[[#This Row],[Division]])&gt;0,TRUE(),FALSE())</f>
        <v>1</v>
      </c>
      <c r="L836" t="str">
        <f>RIGHT(Player_2[[#This Row],[Date]],4)</f>
        <v>2020</v>
      </c>
      <c r="M836" t="str">
        <f>LEFT(Player_2[[#This Row],[Date]],FIND("-",Player_2[[#This Row],[Date]],1)-1)</f>
        <v>26</v>
      </c>
      <c r="N836" t="str">
        <f>MID(Player_2[[#This Row],[Date]],FIND("-",Player_2[[#This Row],[Date]],1)+1,3)</f>
        <v>Jun</v>
      </c>
      <c r="O836" s="5">
        <f>DATEVALUE(Player_2[[#This Row],[Month]]&amp;" "&amp;Player_2[[#This Row],[Day]]&amp;", "&amp;Player_2[[#This Row],[Year]])</f>
        <v>44008</v>
      </c>
      <c r="P836">
        <f>COUNTIFS(A:A,Player_2[[#This Row],[Tournament]],E:E,Player_2[[#This Row],[Round]])</f>
        <v>2</v>
      </c>
      <c r="Q836" t="str">
        <f t="shared" si="13"/>
        <v>2020 DGPT - Dynamic Discs Open</v>
      </c>
      <c r="R836">
        <f>SUMIFS('Player 1 Rounds'!F:F,'Player 1 Rounds'!Q:Q,Q836,'Player 1 Rounds'!E:E,E836)</f>
        <v>67</v>
      </c>
      <c r="S836">
        <f>IF(AND(Player_2[[#This Row],[Opponent Score]]&gt;0,Player_2[[#This Row],[Opponent Score]]&gt;Player_2[[#This Row],[Score]],K:K=TRUE())=TRUE(),1,0)</f>
        <v>1</v>
      </c>
    </row>
    <row r="837" spans="1:19" x14ac:dyDescent="0.25">
      <c r="A837" t="s">
        <v>712</v>
      </c>
      <c r="B837" t="s">
        <v>9</v>
      </c>
      <c r="C837" t="s">
        <v>713</v>
      </c>
      <c r="D837" t="s">
        <v>17</v>
      </c>
      <c r="E837">
        <v>3</v>
      </c>
      <c r="F837">
        <v>54</v>
      </c>
      <c r="G837">
        <v>1045</v>
      </c>
      <c r="H837" t="s">
        <v>11</v>
      </c>
      <c r="I837" t="s">
        <v>11</v>
      </c>
      <c r="J837" t="b">
        <f>IF(COUNTIFS('Player 1 Rounds'!A:A,Player_2[[#This Row],[Tournament]],'Player 1 Rounds'!C:C,Player_2[[#This Row],[Date]])&gt;0,TRUE(),FALSE())</f>
        <v>0</v>
      </c>
      <c r="K837" t="b">
        <f>IF(COUNTIFS('Player 1 Rounds'!A:A,Player_2[[#This Row],[Tournament]],'Player 1 Rounds'!C:C,Player_2[[#This Row],[Date]],'Player 1 Rounds'!D:D,Player_2[[#This Row],[Division]])&gt;0,TRUE(),FALSE())</f>
        <v>0</v>
      </c>
      <c r="L837" t="str">
        <f>RIGHT(Player_2[[#This Row],[Date]],4)</f>
        <v>2009</v>
      </c>
      <c r="M837" t="str">
        <f>LEFT(Player_2[[#This Row],[Date]],FIND("-",Player_2[[#This Row],[Date]],1)-1)</f>
        <v>27</v>
      </c>
      <c r="N837" t="str">
        <f>MID(Player_2[[#This Row],[Date]],FIND("-",Player_2[[#This Row],[Date]],1)+1,3)</f>
        <v>Feb</v>
      </c>
      <c r="O837" s="5">
        <f>DATEVALUE(Player_2[[#This Row],[Month]]&amp;" "&amp;Player_2[[#This Row],[Day]]&amp;", "&amp;Player_2[[#This Row],[Year]])</f>
        <v>39871</v>
      </c>
      <c r="P837">
        <f>COUNTIFS(A:A,Player_2[[#This Row],[Tournament]],E:E,Player_2[[#This Row],[Round]])</f>
        <v>1</v>
      </c>
      <c r="Q837" t="str">
        <f t="shared" si="13"/>
        <v>2009 Gentlemen's Club Challenge X</v>
      </c>
      <c r="R837">
        <f>SUMIFS('Player 1 Rounds'!F:F,'Player 1 Rounds'!Q:Q,Q837,'Player 1 Rounds'!E:E,E837)</f>
        <v>0</v>
      </c>
      <c r="S837">
        <f>IF(AND(Player_2[[#This Row],[Opponent Score]]&gt;0,Player_2[[#This Row],[Opponent Score]]&gt;Player_2[[#This Row],[Score]],K:K=TRUE())=TRUE(),1,0)</f>
        <v>0</v>
      </c>
    </row>
    <row r="838" spans="1:19" x14ac:dyDescent="0.25">
      <c r="A838" t="s">
        <v>745</v>
      </c>
      <c r="B838" t="s">
        <v>14</v>
      </c>
      <c r="C838" t="s">
        <v>746</v>
      </c>
      <c r="D838" t="s">
        <v>17</v>
      </c>
      <c r="E838">
        <v>3</v>
      </c>
      <c r="F838">
        <v>58</v>
      </c>
      <c r="G838">
        <v>1002</v>
      </c>
      <c r="H838" t="s">
        <v>11</v>
      </c>
      <c r="I838" t="s">
        <v>11</v>
      </c>
      <c r="J838" t="b">
        <f>IF(COUNTIFS('Player 1 Rounds'!A:A,Player_2[[#This Row],[Tournament]],'Player 1 Rounds'!C:C,Player_2[[#This Row],[Date]])&gt;0,TRUE(),FALSE())</f>
        <v>0</v>
      </c>
      <c r="K838" t="b">
        <f>IF(COUNTIFS('Player 1 Rounds'!A:A,Player_2[[#This Row],[Tournament]],'Player 1 Rounds'!C:C,Player_2[[#This Row],[Date]],'Player 1 Rounds'!D:D,Player_2[[#This Row],[Division]])&gt;0,TRUE(),FALSE())</f>
        <v>0</v>
      </c>
      <c r="L838" t="str">
        <f>RIGHT(Player_2[[#This Row],[Date]],4)</f>
        <v>2009</v>
      </c>
      <c r="M838" t="str">
        <f>LEFT(Player_2[[#This Row],[Date]],FIND("-",Player_2[[#This Row],[Date]],1)-1)</f>
        <v>14</v>
      </c>
      <c r="N838" t="str">
        <f>MID(Player_2[[#This Row],[Date]],FIND("-",Player_2[[#This Row],[Date]],1)+1,3)</f>
        <v>Feb</v>
      </c>
      <c r="O838" s="5">
        <f>DATEVALUE(Player_2[[#This Row],[Month]]&amp;" "&amp;Player_2[[#This Row],[Day]]&amp;", "&amp;Player_2[[#This Row],[Year]])</f>
        <v>39858</v>
      </c>
      <c r="P838">
        <f>COUNTIFS(A:A,Player_2[[#This Row],[Tournament]],E:E,Player_2[[#This Row],[Round]])</f>
        <v>1</v>
      </c>
      <c r="Q838" t="str">
        <f t="shared" si="13"/>
        <v>2009 31st Wintertime Open</v>
      </c>
      <c r="R838">
        <f>SUMIFS('Player 1 Rounds'!F:F,'Player 1 Rounds'!Q:Q,Q838,'Player 1 Rounds'!E:E,E838)</f>
        <v>0</v>
      </c>
      <c r="S838">
        <f>IF(AND(Player_2[[#This Row],[Opponent Score]]&gt;0,Player_2[[#This Row],[Opponent Score]]&gt;Player_2[[#This Row],[Score]],K:K=TRUE())=TRUE(),1,0)</f>
        <v>0</v>
      </c>
    </row>
    <row r="839" spans="1:19" x14ac:dyDescent="0.25">
      <c r="A839" t="s">
        <v>738</v>
      </c>
      <c r="B839" t="s">
        <v>9</v>
      </c>
      <c r="C839" t="s">
        <v>739</v>
      </c>
      <c r="D839" t="s">
        <v>17</v>
      </c>
      <c r="E839">
        <v>3</v>
      </c>
      <c r="F839">
        <v>54</v>
      </c>
      <c r="G839">
        <v>1069</v>
      </c>
      <c r="H839" t="s">
        <v>11</v>
      </c>
      <c r="I839" t="s">
        <v>11</v>
      </c>
      <c r="J839" t="b">
        <f>IF(COUNTIFS('Player 1 Rounds'!A:A,Player_2[[#This Row],[Tournament]],'Player 1 Rounds'!C:C,Player_2[[#This Row],[Date]])&gt;0,TRUE(),FALSE())</f>
        <v>1</v>
      </c>
      <c r="K839" t="b">
        <f>IF(COUNTIFS('Player 1 Rounds'!A:A,Player_2[[#This Row],[Tournament]],'Player 1 Rounds'!C:C,Player_2[[#This Row],[Date]],'Player 1 Rounds'!D:D,Player_2[[#This Row],[Division]])&gt;0,TRUE(),FALSE())</f>
        <v>1</v>
      </c>
      <c r="L839" t="str">
        <f>RIGHT(Player_2[[#This Row],[Date]],4)</f>
        <v>2020</v>
      </c>
      <c r="M839" t="str">
        <f>LEFT(Player_2[[#This Row],[Date]],FIND("-",Player_2[[#This Row],[Date]],1)-1)</f>
        <v>13</v>
      </c>
      <c r="N839" t="str">
        <f>MID(Player_2[[#This Row],[Date]],FIND("-",Player_2[[#This Row],[Date]],1)+1,3)</f>
        <v>Aug</v>
      </c>
      <c r="O839" s="5">
        <f>DATEVALUE(Player_2[[#This Row],[Month]]&amp;" "&amp;Player_2[[#This Row],[Day]]&amp;", "&amp;Player_2[[#This Row],[Year]])</f>
        <v>44056</v>
      </c>
      <c r="P839">
        <f>COUNTIFS(A:A,Player_2[[#This Row],[Tournament]],E:E,Player_2[[#This Row],[Round]])</f>
        <v>1</v>
      </c>
      <c r="Q839" t="str">
        <f t="shared" si="13"/>
        <v>2020 DGPT - 10th Annual Discraft Ledgestone Insurance Open</v>
      </c>
      <c r="R839">
        <f>SUMIFS('Player 1 Rounds'!F:F,'Player 1 Rounds'!Q:Q,Q839,'Player 1 Rounds'!E:E,E839)</f>
        <v>55</v>
      </c>
      <c r="S839">
        <f>IF(AND(Player_2[[#This Row],[Opponent Score]]&gt;0,Player_2[[#This Row],[Opponent Score]]&gt;Player_2[[#This Row],[Score]],K:K=TRUE())=TRUE(),1,0)</f>
        <v>1</v>
      </c>
    </row>
    <row r="840" spans="1:19" x14ac:dyDescent="0.25">
      <c r="A840" t="s">
        <v>615</v>
      </c>
      <c r="B840" t="s">
        <v>9</v>
      </c>
      <c r="C840" t="s">
        <v>616</v>
      </c>
      <c r="D840" t="s">
        <v>17</v>
      </c>
      <c r="E840">
        <v>3</v>
      </c>
      <c r="F840">
        <v>48</v>
      </c>
      <c r="G840">
        <v>1090</v>
      </c>
      <c r="H840" t="s">
        <v>11</v>
      </c>
      <c r="I840" t="s">
        <v>11</v>
      </c>
      <c r="J840" t="b">
        <f>IF(COUNTIFS('Player 1 Rounds'!A:A,Player_2[[#This Row],[Tournament]],'Player 1 Rounds'!C:C,Player_2[[#This Row],[Date]])&gt;0,TRUE(),FALSE())</f>
        <v>0</v>
      </c>
      <c r="K840" t="b">
        <f>IF(COUNTIFS('Player 1 Rounds'!A:A,Player_2[[#This Row],[Tournament]],'Player 1 Rounds'!C:C,Player_2[[#This Row],[Date]],'Player 1 Rounds'!D:D,Player_2[[#This Row],[Division]])&gt;0,TRUE(),FALSE())</f>
        <v>0</v>
      </c>
      <c r="L840" t="str">
        <f>RIGHT(Player_2[[#This Row],[Date]],4)</f>
        <v>2021</v>
      </c>
      <c r="M840" t="str">
        <f>LEFT(Player_2[[#This Row],[Date]],FIND("-",Player_2[[#This Row],[Date]],1)-1)</f>
        <v>4</v>
      </c>
      <c r="N840" t="str">
        <f>MID(Player_2[[#This Row],[Date]],FIND("-",Player_2[[#This Row],[Date]],1)+1,3)</f>
        <v>Mar</v>
      </c>
      <c r="O840" s="5">
        <f>DATEVALUE(Player_2[[#This Row],[Month]]&amp;" "&amp;Player_2[[#This Row],[Day]]&amp;", "&amp;Player_2[[#This Row],[Year]])</f>
        <v>44259</v>
      </c>
      <c r="P840">
        <f>COUNTIFS(A:A,Player_2[[#This Row],[Tournament]],E:E,Player_2[[#This Row],[Round]])</f>
        <v>2</v>
      </c>
      <c r="Q840" t="str">
        <f t="shared" si="13"/>
        <v>2021 Memorial Championship presented by Discraft</v>
      </c>
      <c r="R840">
        <f>SUMIFS('Player 1 Rounds'!F:F,'Player 1 Rounds'!Q:Q,Q840,'Player 1 Rounds'!E:E,E840)</f>
        <v>0</v>
      </c>
      <c r="S840">
        <f>IF(AND(Player_2[[#This Row],[Opponent Score]]&gt;0,Player_2[[#This Row],[Opponent Score]]&gt;Player_2[[#This Row],[Score]],K:K=TRUE())=TRUE(),1,0)</f>
        <v>0</v>
      </c>
    </row>
    <row r="841" spans="1:19" x14ac:dyDescent="0.25">
      <c r="A841" t="s">
        <v>570</v>
      </c>
      <c r="B841" t="s">
        <v>9</v>
      </c>
      <c r="C841" t="s">
        <v>756</v>
      </c>
      <c r="D841" t="s">
        <v>17</v>
      </c>
      <c r="E841">
        <v>3</v>
      </c>
      <c r="F841">
        <v>65</v>
      </c>
      <c r="G841">
        <v>1010</v>
      </c>
      <c r="H841" t="s">
        <v>11</v>
      </c>
      <c r="I841" t="s">
        <v>11</v>
      </c>
      <c r="J841" t="b">
        <f>IF(COUNTIFS('Player 1 Rounds'!A:A,Player_2[[#This Row],[Tournament]],'Player 1 Rounds'!C:C,Player_2[[#This Row],[Date]])&gt;0,TRUE(),FALSE())</f>
        <v>1</v>
      </c>
      <c r="K841" t="b">
        <f>IF(COUNTIFS('Player 1 Rounds'!A:A,Player_2[[#This Row],[Tournament]],'Player 1 Rounds'!C:C,Player_2[[#This Row],[Date]],'Player 1 Rounds'!D:D,Player_2[[#This Row],[Division]])&gt;0,TRUE(),FALSE())</f>
        <v>1</v>
      </c>
      <c r="L841" t="str">
        <f>RIGHT(Player_2[[#This Row],[Date]],4)</f>
        <v>2020</v>
      </c>
      <c r="M841" t="str">
        <f>LEFT(Player_2[[#This Row],[Date]],FIND("-",Player_2[[#This Row],[Date]],1)-1)</f>
        <v>7</v>
      </c>
      <c r="N841" t="str">
        <f>MID(Player_2[[#This Row],[Date]],FIND("-",Player_2[[#This Row],[Date]],1)+1,3)</f>
        <v>Aug</v>
      </c>
      <c r="O841" s="5">
        <f>DATEVALUE(Player_2[[#This Row],[Month]]&amp;" "&amp;Player_2[[#This Row],[Day]]&amp;", "&amp;Player_2[[#This Row],[Year]])</f>
        <v>44050</v>
      </c>
      <c r="P841">
        <f>COUNTIFS(A:A,Player_2[[#This Row],[Tournament]],E:E,Player_2[[#This Row],[Round]])</f>
        <v>2</v>
      </c>
      <c r="Q841" t="str">
        <f t="shared" si="13"/>
        <v>2020 DGPT - Idlewild Open presented by Dynamic Discs &amp; The Nati</v>
      </c>
      <c r="R841">
        <f>SUMIFS('Player 1 Rounds'!F:F,'Player 1 Rounds'!Q:Q,Q841,'Player 1 Rounds'!E:E,E841)</f>
        <v>54</v>
      </c>
      <c r="S841">
        <f>IF(AND(Player_2[[#This Row],[Opponent Score]]&gt;0,Player_2[[#This Row],[Opponent Score]]&gt;Player_2[[#This Row],[Score]],K:K=TRUE())=TRUE(),1,0)</f>
        <v>0</v>
      </c>
    </row>
    <row r="842" spans="1:19" x14ac:dyDescent="0.25">
      <c r="A842" t="s">
        <v>743</v>
      </c>
      <c r="B842" t="s">
        <v>14</v>
      </c>
      <c r="C842" t="s">
        <v>744</v>
      </c>
      <c r="D842" t="s">
        <v>17</v>
      </c>
      <c r="E842">
        <v>3</v>
      </c>
      <c r="F842">
        <v>48</v>
      </c>
      <c r="G842">
        <v>1017</v>
      </c>
      <c r="H842" t="s">
        <v>11</v>
      </c>
      <c r="I842" t="s">
        <v>11</v>
      </c>
      <c r="J842" t="b">
        <f>IF(COUNTIFS('Player 1 Rounds'!A:A,Player_2[[#This Row],[Tournament]],'Player 1 Rounds'!C:C,Player_2[[#This Row],[Date]])&gt;0,TRUE(),FALSE())</f>
        <v>0</v>
      </c>
      <c r="K842" t="b">
        <f>IF(COUNTIFS('Player 1 Rounds'!A:A,Player_2[[#This Row],[Tournament]],'Player 1 Rounds'!C:C,Player_2[[#This Row],[Date]],'Player 1 Rounds'!D:D,Player_2[[#This Row],[Division]])&gt;0,TRUE(),FALSE())</f>
        <v>0</v>
      </c>
      <c r="L842" t="str">
        <f>RIGHT(Player_2[[#This Row],[Date]],4)</f>
        <v>2009</v>
      </c>
      <c r="M842" t="str">
        <f>LEFT(Player_2[[#This Row],[Date]],FIND("-",Player_2[[#This Row],[Date]],1)-1)</f>
        <v>21</v>
      </c>
      <c r="N842" t="str">
        <f>MID(Player_2[[#This Row],[Date]],FIND("-",Player_2[[#This Row],[Date]],1)+1,3)</f>
        <v>Feb</v>
      </c>
      <c r="O842" s="5">
        <f>DATEVALUE(Player_2[[#This Row],[Month]]&amp;" "&amp;Player_2[[#This Row],[Day]]&amp;", "&amp;Player_2[[#This Row],[Year]])</f>
        <v>39865</v>
      </c>
      <c r="P842">
        <f>COUNTIFS(A:A,Player_2[[#This Row],[Tournament]],E:E,Player_2[[#This Row],[Round]])</f>
        <v>1</v>
      </c>
      <c r="Q842" t="str">
        <f t="shared" si="13"/>
        <v>2009 CSUMB Otter Open</v>
      </c>
      <c r="R842">
        <f>SUMIFS('Player 1 Rounds'!F:F,'Player 1 Rounds'!Q:Q,Q842,'Player 1 Rounds'!E:E,E842)</f>
        <v>0</v>
      </c>
      <c r="S842">
        <f>IF(AND(Player_2[[#This Row],[Opponent Score]]&gt;0,Player_2[[#This Row],[Opponent Score]]&gt;Player_2[[#This Row],[Score]],K:K=TRUE())=TRUE(),1,0)</f>
        <v>0</v>
      </c>
    </row>
    <row r="843" spans="1:19" x14ac:dyDescent="0.25">
      <c r="A843" t="s">
        <v>290</v>
      </c>
      <c r="B843" t="s">
        <v>9</v>
      </c>
      <c r="C843" t="s">
        <v>176</v>
      </c>
      <c r="D843" t="s">
        <v>17</v>
      </c>
      <c r="E843">
        <v>3</v>
      </c>
      <c r="F843">
        <v>50</v>
      </c>
      <c r="G843">
        <v>1049</v>
      </c>
      <c r="H843" t="s">
        <v>11</v>
      </c>
      <c r="I843" t="s">
        <v>11</v>
      </c>
      <c r="J843" t="b">
        <f>IF(COUNTIFS('Player 1 Rounds'!A:A,Player_2[[#This Row],[Tournament]],'Player 1 Rounds'!C:C,Player_2[[#This Row],[Date]])&gt;0,TRUE(),FALSE())</f>
        <v>0</v>
      </c>
      <c r="K843" t="b">
        <f>IF(COUNTIFS('Player 1 Rounds'!A:A,Player_2[[#This Row],[Tournament]],'Player 1 Rounds'!C:C,Player_2[[#This Row],[Date]],'Player 1 Rounds'!D:D,Player_2[[#This Row],[Division]])&gt;0,TRUE(),FALSE())</f>
        <v>0</v>
      </c>
      <c r="L843" t="str">
        <f>RIGHT(Player_2[[#This Row],[Date]],4)</f>
        <v>2010</v>
      </c>
      <c r="M843" t="str">
        <f>LEFT(Player_2[[#This Row],[Date]],FIND("-",Player_2[[#This Row],[Date]],1)-1)</f>
        <v>4</v>
      </c>
      <c r="N843" t="str">
        <f>MID(Player_2[[#This Row],[Date]],FIND("-",Player_2[[#This Row],[Date]],1)+1,3)</f>
        <v>Sep</v>
      </c>
      <c r="O843" s="5">
        <f>DATEVALUE(Player_2[[#This Row],[Month]]&amp;" "&amp;Player_2[[#This Row],[Day]]&amp;", "&amp;Player_2[[#This Row],[Year]])</f>
        <v>40425</v>
      </c>
      <c r="P843">
        <f>COUNTIFS(A:A,Player_2[[#This Row],[Tournament]],E:E,Player_2[[#This Row],[Round]])</f>
        <v>2</v>
      </c>
      <c r="Q843" t="str">
        <f t="shared" si="13"/>
        <v>2010 End of the Trail Classic</v>
      </c>
      <c r="R843">
        <f>SUMIFS('Player 1 Rounds'!F:F,'Player 1 Rounds'!Q:Q,Q843,'Player 1 Rounds'!E:E,E843)</f>
        <v>0</v>
      </c>
      <c r="S843">
        <f>IF(AND(Player_2[[#This Row],[Opponent Score]]&gt;0,Player_2[[#This Row],[Opponent Score]]&gt;Player_2[[#This Row],[Score]],K:K=TRUE())=TRUE(),1,0)</f>
        <v>0</v>
      </c>
    </row>
    <row r="844" spans="1:19" x14ac:dyDescent="0.25">
      <c r="A844" t="s">
        <v>218</v>
      </c>
      <c r="B844" t="s">
        <v>9</v>
      </c>
      <c r="C844" t="s">
        <v>315</v>
      </c>
      <c r="D844" t="s">
        <v>17</v>
      </c>
      <c r="E844">
        <v>3</v>
      </c>
      <c r="F844">
        <v>52</v>
      </c>
      <c r="G844">
        <v>1076</v>
      </c>
      <c r="H844" t="s">
        <v>11</v>
      </c>
      <c r="I844" t="s">
        <v>11</v>
      </c>
      <c r="J844" t="b">
        <f>IF(COUNTIFS('Player 1 Rounds'!A:A,Player_2[[#This Row],[Tournament]],'Player 1 Rounds'!C:C,Player_2[[#This Row],[Date]])&gt;0,TRUE(),FALSE())</f>
        <v>1</v>
      </c>
      <c r="K844" t="b">
        <f>IF(COUNTIFS('Player 1 Rounds'!A:A,Player_2[[#This Row],[Tournament]],'Player 1 Rounds'!C:C,Player_2[[#This Row],[Date]],'Player 1 Rounds'!D:D,Player_2[[#This Row],[Division]])&gt;0,TRUE(),FALSE())</f>
        <v>1</v>
      </c>
      <c r="L844" t="str">
        <f>RIGHT(Player_2[[#This Row],[Date]],4)</f>
        <v>2019</v>
      </c>
      <c r="M844" t="str">
        <f>LEFT(Player_2[[#This Row],[Date]],FIND("-",Player_2[[#This Row],[Date]],1)-1)</f>
        <v>14</v>
      </c>
      <c r="N844" t="str">
        <f>MID(Player_2[[#This Row],[Date]],FIND("-",Player_2[[#This Row],[Date]],1)+1,3)</f>
        <v>Mar</v>
      </c>
      <c r="O844" s="5">
        <f>DATEVALUE(Player_2[[#This Row],[Month]]&amp;" "&amp;Player_2[[#This Row],[Day]]&amp;", "&amp;Player_2[[#This Row],[Year]])</f>
        <v>43538</v>
      </c>
      <c r="P844">
        <f>COUNTIFS(A:A,Player_2[[#This Row],[Tournament]],E:E,Player_2[[#This Row],[Round]])</f>
        <v>2</v>
      </c>
      <c r="Q844" t="str">
        <f t="shared" si="13"/>
        <v>2019 DGPT - Waco Annual Charity Open presented by Dynamic Discs</v>
      </c>
      <c r="R844">
        <f>SUMIFS('Player 1 Rounds'!F:F,'Player 1 Rounds'!Q:Q,Q844,'Player 1 Rounds'!E:E,E844)</f>
        <v>57</v>
      </c>
      <c r="S844">
        <f>IF(AND(Player_2[[#This Row],[Opponent Score]]&gt;0,Player_2[[#This Row],[Opponent Score]]&gt;Player_2[[#This Row],[Score]],K:K=TRUE())=TRUE(),1,0)</f>
        <v>1</v>
      </c>
    </row>
    <row r="845" spans="1:19" x14ac:dyDescent="0.25">
      <c r="A845" t="s">
        <v>288</v>
      </c>
      <c r="B845" t="s">
        <v>9</v>
      </c>
      <c r="C845" t="s">
        <v>289</v>
      </c>
      <c r="D845" t="s">
        <v>17</v>
      </c>
      <c r="E845">
        <v>3</v>
      </c>
      <c r="F845">
        <v>49</v>
      </c>
      <c r="G845">
        <v>1071</v>
      </c>
      <c r="H845" t="s">
        <v>11</v>
      </c>
      <c r="I845" t="s">
        <v>11</v>
      </c>
      <c r="J845" t="b">
        <f>IF(COUNTIFS('Player 1 Rounds'!A:A,Player_2[[#This Row],[Tournament]],'Player 1 Rounds'!C:C,Player_2[[#This Row],[Date]])&gt;0,TRUE(),FALSE())</f>
        <v>1</v>
      </c>
      <c r="K845" t="b">
        <f>IF(COUNTIFS('Player 1 Rounds'!A:A,Player_2[[#This Row],[Tournament]],'Player 1 Rounds'!C:C,Player_2[[#This Row],[Date]],'Player 1 Rounds'!D:D,Player_2[[#This Row],[Division]])&gt;0,TRUE(),FALSE())</f>
        <v>1</v>
      </c>
      <c r="L845" t="str">
        <f>RIGHT(Player_2[[#This Row],[Date]],4)</f>
        <v>2019</v>
      </c>
      <c r="M845" t="str">
        <f>LEFT(Player_2[[#This Row],[Date]],FIND("-",Player_2[[#This Row],[Date]],1)-1)</f>
        <v>28</v>
      </c>
      <c r="N845" t="str">
        <f>MID(Player_2[[#This Row],[Date]],FIND("-",Player_2[[#This Row],[Date]],1)+1,3)</f>
        <v>Feb</v>
      </c>
      <c r="O845" s="5">
        <f>DATEVALUE(Player_2[[#This Row],[Month]]&amp;" "&amp;Player_2[[#This Row],[Day]]&amp;", "&amp;Player_2[[#This Row],[Year]])</f>
        <v>43524</v>
      </c>
      <c r="P845">
        <f>COUNTIFS(A:A,Player_2[[#This Row],[Tournament]],E:E,Player_2[[#This Row],[Round]])</f>
        <v>3</v>
      </c>
      <c r="Q845" t="str">
        <f t="shared" si="13"/>
        <v>2019 DGPT - Memorial Championship Presented by Discraft</v>
      </c>
      <c r="R845">
        <f>SUMIFS('Player 1 Rounds'!F:F,'Player 1 Rounds'!Q:Q,Q845,'Player 1 Rounds'!E:E,E845)</f>
        <v>53</v>
      </c>
      <c r="S845">
        <f>IF(AND(Player_2[[#This Row],[Opponent Score]]&gt;0,Player_2[[#This Row],[Opponent Score]]&gt;Player_2[[#This Row],[Score]],K:K=TRUE())=TRUE(),1,0)</f>
        <v>1</v>
      </c>
    </row>
    <row r="846" spans="1:19" x14ac:dyDescent="0.25">
      <c r="A846" t="s">
        <v>559</v>
      </c>
      <c r="B846" t="s">
        <v>58</v>
      </c>
      <c r="C846" t="s">
        <v>560</v>
      </c>
      <c r="D846" t="s">
        <v>17</v>
      </c>
      <c r="E846">
        <v>3</v>
      </c>
      <c r="F846">
        <v>64</v>
      </c>
      <c r="G846">
        <v>1054</v>
      </c>
      <c r="H846" t="s">
        <v>11</v>
      </c>
      <c r="I846" t="s">
        <v>11</v>
      </c>
      <c r="J846" t="b">
        <f>IF(COUNTIFS('Player 1 Rounds'!A:A,Player_2[[#This Row],[Tournament]],'Player 1 Rounds'!C:C,Player_2[[#This Row],[Date]])&gt;0,TRUE(),FALSE())</f>
        <v>1</v>
      </c>
      <c r="K846" t="b">
        <f>IF(COUNTIFS('Player 1 Rounds'!A:A,Player_2[[#This Row],[Tournament]],'Player 1 Rounds'!C:C,Player_2[[#This Row],[Date]],'Player 1 Rounds'!D:D,Player_2[[#This Row],[Division]])&gt;0,TRUE(),FALSE())</f>
        <v>1</v>
      </c>
      <c r="L846" t="str">
        <f>RIGHT(Player_2[[#This Row],[Date]],4)</f>
        <v>2021</v>
      </c>
      <c r="M846" t="str">
        <f>LEFT(Player_2[[#This Row],[Date]],FIND("-",Player_2[[#This Row],[Date]],1)-1)</f>
        <v>28</v>
      </c>
      <c r="N846" t="str">
        <f>MID(Player_2[[#This Row],[Date]],FIND("-",Player_2[[#This Row],[Date]],1)+1,3)</f>
        <v>May</v>
      </c>
      <c r="O846" s="5">
        <f>DATEVALUE(Player_2[[#This Row],[Month]]&amp;" "&amp;Player_2[[#This Row],[Day]]&amp;", "&amp;Player_2[[#This Row],[Year]])</f>
        <v>44344</v>
      </c>
      <c r="P846">
        <f>COUNTIFS(A:A,Player_2[[#This Row],[Tournament]],E:E,Player_2[[#This Row],[Round]])</f>
        <v>1</v>
      </c>
      <c r="Q846" t="str">
        <f t="shared" si="13"/>
        <v>2021 Santa Cruz Masters Cup Presented by Innova - National Tour</v>
      </c>
      <c r="R846">
        <f>SUMIFS('Player 1 Rounds'!F:F,'Player 1 Rounds'!Q:Q,Q846,'Player 1 Rounds'!E:E,E846)</f>
        <v>70</v>
      </c>
      <c r="S846">
        <f>IF(AND(Player_2[[#This Row],[Opponent Score]]&gt;0,Player_2[[#This Row],[Opponent Score]]&gt;Player_2[[#This Row],[Score]],K:K=TRUE())=TRUE(),1,0)</f>
        <v>1</v>
      </c>
    </row>
    <row r="847" spans="1:19" x14ac:dyDescent="0.25">
      <c r="A847" t="s">
        <v>286</v>
      </c>
      <c r="B847" t="s">
        <v>12</v>
      </c>
      <c r="C847" t="s">
        <v>287</v>
      </c>
      <c r="D847" t="s">
        <v>17</v>
      </c>
      <c r="E847">
        <v>3</v>
      </c>
      <c r="F847">
        <v>47</v>
      </c>
      <c r="G847">
        <v>1037</v>
      </c>
      <c r="H847" t="s">
        <v>11</v>
      </c>
      <c r="I847" t="s">
        <v>11</v>
      </c>
      <c r="J847" t="b">
        <f>IF(COUNTIFS('Player 1 Rounds'!A:A,Player_2[[#This Row],[Tournament]],'Player 1 Rounds'!C:C,Player_2[[#This Row],[Date]])&gt;0,TRUE(),FALSE())</f>
        <v>0</v>
      </c>
      <c r="K847" t="b">
        <f>IF(COUNTIFS('Player 1 Rounds'!A:A,Player_2[[#This Row],[Tournament]],'Player 1 Rounds'!C:C,Player_2[[#This Row],[Date]],'Player 1 Rounds'!D:D,Player_2[[#This Row],[Division]])&gt;0,TRUE(),FALSE())</f>
        <v>0</v>
      </c>
      <c r="L847" t="str">
        <f>RIGHT(Player_2[[#This Row],[Date]],4)</f>
        <v>2010</v>
      </c>
      <c r="M847" t="str">
        <f>LEFT(Player_2[[#This Row],[Date]],FIND("-",Player_2[[#This Row],[Date]],1)-1)</f>
        <v>25</v>
      </c>
      <c r="N847" t="str">
        <f>MID(Player_2[[#This Row],[Date]],FIND("-",Player_2[[#This Row],[Date]],1)+1,3)</f>
        <v>Sep</v>
      </c>
      <c r="O847" s="5">
        <f>DATEVALUE(Player_2[[#This Row],[Month]]&amp;" "&amp;Player_2[[#This Row],[Day]]&amp;", "&amp;Player_2[[#This Row],[Year]])</f>
        <v>40446</v>
      </c>
      <c r="P847">
        <f>COUNTIFS(A:A,Player_2[[#This Row],[Tournament]],E:E,Player_2[[#This Row],[Round]])</f>
        <v>1</v>
      </c>
      <c r="Q847" t="str">
        <f t="shared" si="13"/>
        <v>2010 California State Flying Disc Championships</v>
      </c>
      <c r="R847">
        <f>SUMIFS('Player 1 Rounds'!F:F,'Player 1 Rounds'!Q:Q,Q847,'Player 1 Rounds'!E:E,E847)</f>
        <v>0</v>
      </c>
      <c r="S847">
        <f>IF(AND(Player_2[[#This Row],[Opponent Score]]&gt;0,Player_2[[#This Row],[Opponent Score]]&gt;Player_2[[#This Row],[Score]],K:K=TRUE())=TRUE(),1,0)</f>
        <v>0</v>
      </c>
    </row>
    <row r="848" spans="1:19" x14ac:dyDescent="0.25">
      <c r="A848" t="s">
        <v>316</v>
      </c>
      <c r="B848" t="s">
        <v>14</v>
      </c>
      <c r="C848" t="s">
        <v>317</v>
      </c>
      <c r="D848" t="s">
        <v>17</v>
      </c>
      <c r="E848">
        <v>3</v>
      </c>
      <c r="F848">
        <v>50</v>
      </c>
      <c r="G848">
        <v>1019</v>
      </c>
      <c r="H848" t="s">
        <v>11</v>
      </c>
      <c r="I848" t="s">
        <v>11</v>
      </c>
      <c r="J848" t="b">
        <f>IF(COUNTIFS('Player 1 Rounds'!A:A,Player_2[[#This Row],[Tournament]],'Player 1 Rounds'!C:C,Player_2[[#This Row],[Date]])&gt;0,TRUE(),FALSE())</f>
        <v>0</v>
      </c>
      <c r="K848" t="b">
        <f>IF(COUNTIFS('Player 1 Rounds'!A:A,Player_2[[#This Row],[Tournament]],'Player 1 Rounds'!C:C,Player_2[[#This Row],[Date]],'Player 1 Rounds'!D:D,Player_2[[#This Row],[Division]])&gt;0,TRUE(),FALSE())</f>
        <v>0</v>
      </c>
      <c r="L848" t="str">
        <f>RIGHT(Player_2[[#This Row],[Date]],4)</f>
        <v>2010</v>
      </c>
      <c r="M848" t="str">
        <f>LEFT(Player_2[[#This Row],[Date]],FIND("-",Player_2[[#This Row],[Date]],1)-1)</f>
        <v>28</v>
      </c>
      <c r="N848" t="str">
        <f>MID(Player_2[[#This Row],[Date]],FIND("-",Player_2[[#This Row],[Date]],1)+1,3)</f>
        <v>Aug</v>
      </c>
      <c r="O848" s="5">
        <f>DATEVALUE(Player_2[[#This Row],[Month]]&amp;" "&amp;Player_2[[#This Row],[Day]]&amp;", "&amp;Player_2[[#This Row],[Year]])</f>
        <v>40418</v>
      </c>
      <c r="P848">
        <f>COUNTIFS(A:A,Player_2[[#This Row],[Tournament]],E:E,Player_2[[#This Row],[Round]])</f>
        <v>1</v>
      </c>
      <c r="Q848" t="str">
        <f t="shared" si="13"/>
        <v>2010 Sun Valley Open</v>
      </c>
      <c r="R848">
        <f>SUMIFS('Player 1 Rounds'!F:F,'Player 1 Rounds'!Q:Q,Q848,'Player 1 Rounds'!E:E,E848)</f>
        <v>0</v>
      </c>
      <c r="S848">
        <f>IF(AND(Player_2[[#This Row],[Opponent Score]]&gt;0,Player_2[[#This Row],[Opponent Score]]&gt;Player_2[[#This Row],[Score]],K:K=TRUE())=TRUE(),1,0)</f>
        <v>0</v>
      </c>
    </row>
    <row r="849" spans="1:19" x14ac:dyDescent="0.25">
      <c r="A849" t="s">
        <v>225</v>
      </c>
      <c r="B849" t="s">
        <v>9</v>
      </c>
      <c r="C849" t="s">
        <v>305</v>
      </c>
      <c r="D849" t="s">
        <v>17</v>
      </c>
      <c r="E849">
        <v>3</v>
      </c>
      <c r="F849">
        <v>52</v>
      </c>
      <c r="G849">
        <v>1082</v>
      </c>
      <c r="H849" t="s">
        <v>11</v>
      </c>
      <c r="I849" t="s">
        <v>11</v>
      </c>
      <c r="J849" t="b">
        <f>IF(COUNTIFS('Player 1 Rounds'!A:A,Player_2[[#This Row],[Tournament]],'Player 1 Rounds'!C:C,Player_2[[#This Row],[Date]])&gt;0,TRUE(),FALSE())</f>
        <v>1</v>
      </c>
      <c r="K849" t="b">
        <f>IF(COUNTIFS('Player 1 Rounds'!A:A,Player_2[[#This Row],[Tournament]],'Player 1 Rounds'!C:C,Player_2[[#This Row],[Date]],'Player 1 Rounds'!D:D,Player_2[[#This Row],[Division]])&gt;0,TRUE(),FALSE())</f>
        <v>1</v>
      </c>
      <c r="L849" t="str">
        <f>RIGHT(Player_2[[#This Row],[Date]],4)</f>
        <v>2019</v>
      </c>
      <c r="M849" t="str">
        <f>LEFT(Player_2[[#This Row],[Date]],FIND("-",Player_2[[#This Row],[Date]],1)-1)</f>
        <v>12</v>
      </c>
      <c r="N849" t="str">
        <f>MID(Player_2[[#This Row],[Date]],FIND("-",Player_2[[#This Row],[Date]],1)+1,3)</f>
        <v>Apr</v>
      </c>
      <c r="O849" s="5">
        <f>DATEVALUE(Player_2[[#This Row],[Month]]&amp;" "&amp;Player_2[[#This Row],[Day]]&amp;", "&amp;Player_2[[#This Row],[Year]])</f>
        <v>43567</v>
      </c>
      <c r="P849">
        <f>COUNTIFS(A:A,Player_2[[#This Row],[Tournament]],E:E,Player_2[[#This Row],[Round]])</f>
        <v>2</v>
      </c>
      <c r="Q849" t="str">
        <f t="shared" si="13"/>
        <v>2019 DGPT - Jonesboro Open</v>
      </c>
      <c r="R849">
        <f>SUMIFS('Player 1 Rounds'!F:F,'Player 1 Rounds'!Q:Q,Q849,'Player 1 Rounds'!E:E,E849)</f>
        <v>55</v>
      </c>
      <c r="S849">
        <f>IF(AND(Player_2[[#This Row],[Opponent Score]]&gt;0,Player_2[[#This Row],[Opponent Score]]&gt;Player_2[[#This Row],[Score]],K:K=TRUE())=TRUE(),1,0)</f>
        <v>1</v>
      </c>
    </row>
    <row r="850" spans="1:19" x14ac:dyDescent="0.25">
      <c r="A850" t="s">
        <v>551</v>
      </c>
      <c r="B850" t="s">
        <v>9</v>
      </c>
      <c r="C850" t="s">
        <v>552</v>
      </c>
      <c r="D850" t="s">
        <v>17</v>
      </c>
      <c r="E850">
        <v>3</v>
      </c>
      <c r="F850">
        <v>55</v>
      </c>
      <c r="G850">
        <v>979</v>
      </c>
      <c r="H850" t="s">
        <v>11</v>
      </c>
      <c r="I850" t="s">
        <v>11</v>
      </c>
      <c r="J850" t="b">
        <f>IF(COUNTIFS('Player 1 Rounds'!A:A,Player_2[[#This Row],[Tournament]],'Player 1 Rounds'!C:C,Player_2[[#This Row],[Date]])&gt;0,TRUE(),FALSE())</f>
        <v>0</v>
      </c>
      <c r="K850" t="b">
        <f>IF(COUNTIFS('Player 1 Rounds'!A:A,Player_2[[#This Row],[Tournament]],'Player 1 Rounds'!C:C,Player_2[[#This Row],[Date]],'Player 1 Rounds'!D:D,Player_2[[#This Row],[Division]])&gt;0,TRUE(),FALSE())</f>
        <v>0</v>
      </c>
      <c r="L850" t="str">
        <f>RIGHT(Player_2[[#This Row],[Date]],4)</f>
        <v>2008</v>
      </c>
      <c r="M850" t="str">
        <f>LEFT(Player_2[[#This Row],[Date]],FIND("-",Player_2[[#This Row],[Date]],1)-1)</f>
        <v>14</v>
      </c>
      <c r="N850" t="str">
        <f>MID(Player_2[[#This Row],[Date]],FIND("-",Player_2[[#This Row],[Date]],1)+1,3)</f>
        <v>Jun</v>
      </c>
      <c r="O850" s="5">
        <f>DATEVALUE(Player_2[[#This Row],[Month]]&amp;" "&amp;Player_2[[#This Row],[Day]]&amp;", "&amp;Player_2[[#This Row],[Year]])</f>
        <v>39613</v>
      </c>
      <c r="P850">
        <f>COUNTIFS(A:A,Player_2[[#This Row],[Tournament]],E:E,Player_2[[#This Row],[Round]])</f>
        <v>1</v>
      </c>
      <c r="Q850" t="str">
        <f t="shared" si="13"/>
        <v>2008 High Plains Challenge VI</v>
      </c>
      <c r="R850">
        <f>SUMIFS('Player 1 Rounds'!F:F,'Player 1 Rounds'!Q:Q,Q850,'Player 1 Rounds'!E:E,E850)</f>
        <v>0</v>
      </c>
      <c r="S850">
        <f>IF(AND(Player_2[[#This Row],[Opponent Score]]&gt;0,Player_2[[#This Row],[Opponent Score]]&gt;Player_2[[#This Row],[Score]],K:K=TRUE())=TRUE(),1,0)</f>
        <v>0</v>
      </c>
    </row>
    <row r="851" spans="1:19" x14ac:dyDescent="0.25">
      <c r="A851" t="s">
        <v>320</v>
      </c>
      <c r="B851" t="s">
        <v>164</v>
      </c>
      <c r="C851" t="s">
        <v>321</v>
      </c>
      <c r="D851" t="s">
        <v>17</v>
      </c>
      <c r="E851">
        <v>3</v>
      </c>
      <c r="F851">
        <v>67</v>
      </c>
      <c r="G851">
        <v>1031</v>
      </c>
      <c r="H851" t="s">
        <v>11</v>
      </c>
      <c r="I851" t="s">
        <v>11</v>
      </c>
      <c r="J851" t="b">
        <f>IF(COUNTIFS('Player 1 Rounds'!A:A,Player_2[[#This Row],[Tournament]],'Player 1 Rounds'!C:C,Player_2[[#This Row],[Date]])&gt;0,TRUE(),FALSE())</f>
        <v>0</v>
      </c>
      <c r="K851" t="b">
        <f>IF(COUNTIFS('Player 1 Rounds'!A:A,Player_2[[#This Row],[Tournament]],'Player 1 Rounds'!C:C,Player_2[[#This Row],[Date]],'Player 1 Rounds'!D:D,Player_2[[#This Row],[Division]])&gt;0,TRUE(),FALSE())</f>
        <v>0</v>
      </c>
      <c r="L851" t="str">
        <f>RIGHT(Player_2[[#This Row],[Date]],4)</f>
        <v>2019</v>
      </c>
      <c r="M851" t="str">
        <f>LEFT(Player_2[[#This Row],[Date]],FIND("-",Player_2[[#This Row],[Date]],1)-1)</f>
        <v>5</v>
      </c>
      <c r="N851" t="str">
        <f>MID(Player_2[[#This Row],[Date]],FIND("-",Player_2[[#This Row],[Date]],1)+1,3)</f>
        <v>Apr</v>
      </c>
      <c r="O851" s="5">
        <f>DATEVALUE(Player_2[[#This Row],[Month]]&amp;" "&amp;Player_2[[#This Row],[Day]]&amp;", "&amp;Player_2[[#This Row],[Year]])</f>
        <v>43560</v>
      </c>
      <c r="P851">
        <f>COUNTIFS(A:A,Player_2[[#This Row],[Tournament]],E:E,Player_2[[#This Row],[Round]])</f>
        <v>1</v>
      </c>
      <c r="Q851" t="str">
        <f t="shared" si="13"/>
        <v>The 2019 Open at Tallahassee Sponsored by Dynamic Discs (Pro/Advanced Weekend)</v>
      </c>
      <c r="R851">
        <f>SUMIFS('Player 1 Rounds'!F:F,'Player 1 Rounds'!Q:Q,Q851,'Player 1 Rounds'!E:E,E851)</f>
        <v>0</v>
      </c>
      <c r="S851">
        <f>IF(AND(Player_2[[#This Row],[Opponent Score]]&gt;0,Player_2[[#This Row],[Opponent Score]]&gt;Player_2[[#This Row],[Score]],K:K=TRUE())=TRUE(),1,0)</f>
        <v>0</v>
      </c>
    </row>
    <row r="852" spans="1:19" x14ac:dyDescent="0.25">
      <c r="A852" t="s">
        <v>318</v>
      </c>
      <c r="B852" t="s">
        <v>9</v>
      </c>
      <c r="C852" t="s">
        <v>319</v>
      </c>
      <c r="D852" t="s">
        <v>17</v>
      </c>
      <c r="E852">
        <v>3</v>
      </c>
      <c r="F852">
        <v>50</v>
      </c>
      <c r="G852">
        <v>1094</v>
      </c>
      <c r="H852" t="s">
        <v>11</v>
      </c>
      <c r="I852" t="s">
        <v>11</v>
      </c>
      <c r="J852" t="b">
        <f>IF(COUNTIFS('Player 1 Rounds'!A:A,Player_2[[#This Row],[Tournament]],'Player 1 Rounds'!C:C,Player_2[[#This Row],[Date]])&gt;0,TRUE(),FALSE())</f>
        <v>0</v>
      </c>
      <c r="K852" t="b">
        <f>IF(COUNTIFS('Player 1 Rounds'!A:A,Player_2[[#This Row],[Tournament]],'Player 1 Rounds'!C:C,Player_2[[#This Row],[Date]],'Player 1 Rounds'!D:D,Player_2[[#This Row],[Division]])&gt;0,TRUE(),FALSE())</f>
        <v>0</v>
      </c>
      <c r="L852" t="str">
        <f>RIGHT(Player_2[[#This Row],[Date]],4)</f>
        <v>2019</v>
      </c>
      <c r="M852" t="str">
        <f>LEFT(Player_2[[#This Row],[Date]],FIND("-",Player_2[[#This Row],[Date]],1)-1)</f>
        <v>22</v>
      </c>
      <c r="N852" t="str">
        <f>MID(Player_2[[#This Row],[Date]],FIND("-",Player_2[[#This Row],[Date]],1)+1,3)</f>
        <v>Mar</v>
      </c>
      <c r="O852" s="5">
        <f>DATEVALUE(Player_2[[#This Row],[Month]]&amp;" "&amp;Player_2[[#This Row],[Day]]&amp;", "&amp;Player_2[[#This Row],[Year]])</f>
        <v>43546</v>
      </c>
      <c r="P852">
        <f>COUNTIFS(A:A,Player_2[[#This Row],[Tournament]],E:E,Player_2[[#This Row],[Round]])</f>
        <v>1</v>
      </c>
      <c r="Q852" t="str">
        <f t="shared" si="13"/>
        <v>2019 Discraft presents Sun King's Throw Down The Mountain VII (Weekend 3)</v>
      </c>
      <c r="R852">
        <f>SUMIFS('Player 1 Rounds'!F:F,'Player 1 Rounds'!Q:Q,Q852,'Player 1 Rounds'!E:E,E852)</f>
        <v>0</v>
      </c>
      <c r="S852">
        <f>IF(AND(Player_2[[#This Row],[Opponent Score]]&gt;0,Player_2[[#This Row],[Opponent Score]]&gt;Player_2[[#This Row],[Score]],K:K=TRUE())=TRUE(),1,0)</f>
        <v>0</v>
      </c>
    </row>
    <row r="853" spans="1:19" x14ac:dyDescent="0.25">
      <c r="A853" t="s">
        <v>313</v>
      </c>
      <c r="B853" t="s">
        <v>164</v>
      </c>
      <c r="C853" t="s">
        <v>314</v>
      </c>
      <c r="D853" t="s">
        <v>17</v>
      </c>
      <c r="E853">
        <v>3</v>
      </c>
      <c r="F853">
        <v>77</v>
      </c>
      <c r="G853">
        <v>1006</v>
      </c>
      <c r="H853" t="s">
        <v>11</v>
      </c>
      <c r="I853" t="s">
        <v>11</v>
      </c>
      <c r="J853" t="b">
        <f>IF(COUNTIFS('Player 1 Rounds'!A:A,Player_2[[#This Row],[Tournament]],'Player 1 Rounds'!C:C,Player_2[[#This Row],[Date]])&gt;0,TRUE(),FALSE())</f>
        <v>0</v>
      </c>
      <c r="K853" t="b">
        <f>IF(COUNTIFS('Player 1 Rounds'!A:A,Player_2[[#This Row],[Tournament]],'Player 1 Rounds'!C:C,Player_2[[#This Row],[Date]],'Player 1 Rounds'!D:D,Player_2[[#This Row],[Division]])&gt;0,TRUE(),FALSE())</f>
        <v>0</v>
      </c>
      <c r="L853" t="str">
        <f>RIGHT(Player_2[[#This Row],[Date]],4)</f>
        <v>2010</v>
      </c>
      <c r="M853" t="str">
        <f>LEFT(Player_2[[#This Row],[Date]],FIND("-",Player_2[[#This Row],[Date]],1)-1)</f>
        <v>20</v>
      </c>
      <c r="N853" t="str">
        <f>MID(Player_2[[#This Row],[Date]],FIND("-",Player_2[[#This Row],[Date]],1)+1,3)</f>
        <v>Aug</v>
      </c>
      <c r="O853" s="5">
        <f>DATEVALUE(Player_2[[#This Row],[Month]]&amp;" "&amp;Player_2[[#This Row],[Day]]&amp;", "&amp;Player_2[[#This Row],[Year]])</f>
        <v>40410</v>
      </c>
      <c r="P853">
        <f>COUNTIFS(A:A,Player_2[[#This Row],[Tournament]],E:E,Player_2[[#This Row],[Round]])</f>
        <v>2</v>
      </c>
      <c r="Q853" t="str">
        <f t="shared" si="13"/>
        <v>2010 Full Throttle Challenge at Solitude Mountain Resort</v>
      </c>
      <c r="R853">
        <f>SUMIFS('Player 1 Rounds'!F:F,'Player 1 Rounds'!Q:Q,Q853,'Player 1 Rounds'!E:E,E853)</f>
        <v>0</v>
      </c>
      <c r="S853">
        <f>IF(AND(Player_2[[#This Row],[Opponent Score]]&gt;0,Player_2[[#This Row],[Opponent Score]]&gt;Player_2[[#This Row],[Score]],K:K=TRUE())=TRUE(),1,0)</f>
        <v>0</v>
      </c>
    </row>
    <row r="854" spans="1:19" x14ac:dyDescent="0.25">
      <c r="A854" t="s">
        <v>234</v>
      </c>
      <c r="B854" t="s">
        <v>58</v>
      </c>
      <c r="C854" t="s">
        <v>291</v>
      </c>
      <c r="D854" t="s">
        <v>17</v>
      </c>
      <c r="E854">
        <v>3</v>
      </c>
      <c r="F854">
        <v>47</v>
      </c>
      <c r="G854">
        <v>1076</v>
      </c>
      <c r="H854" t="s">
        <v>11</v>
      </c>
      <c r="I854" t="s">
        <v>11</v>
      </c>
      <c r="J854" t="b">
        <f>IF(COUNTIFS('Player 1 Rounds'!A:A,Player_2[[#This Row],[Tournament]],'Player 1 Rounds'!C:C,Player_2[[#This Row],[Date]])&gt;0,TRUE(),FALSE())</f>
        <v>1</v>
      </c>
      <c r="K854" t="b">
        <f>IF(COUNTIFS('Player 1 Rounds'!A:A,Player_2[[#This Row],[Tournament]],'Player 1 Rounds'!C:C,Player_2[[#This Row],[Date]],'Player 1 Rounds'!D:D,Player_2[[#This Row],[Division]])&gt;0,TRUE(),FALSE())</f>
        <v>1</v>
      </c>
      <c r="L854" t="str">
        <f>RIGHT(Player_2[[#This Row],[Date]],4)</f>
        <v>2019</v>
      </c>
      <c r="M854" t="str">
        <f>LEFT(Player_2[[#This Row],[Date]],FIND("-",Player_2[[#This Row],[Date]],1)-1)</f>
        <v>21</v>
      </c>
      <c r="N854" t="str">
        <f>MID(Player_2[[#This Row],[Date]],FIND("-",Player_2[[#This Row],[Date]],1)+1,3)</f>
        <v>Feb</v>
      </c>
      <c r="O854" s="5">
        <f>DATEVALUE(Player_2[[#This Row],[Month]]&amp;" "&amp;Player_2[[#This Row],[Day]]&amp;", "&amp;Player_2[[#This Row],[Year]])</f>
        <v>43517</v>
      </c>
      <c r="P854">
        <f>COUNTIFS(A:A,Player_2[[#This Row],[Tournament]],E:E,Player_2[[#This Row],[Round]])</f>
        <v>2</v>
      </c>
      <c r="Q854" t="str">
        <f t="shared" si="13"/>
        <v>2019 Las Vegas Challenge presented by Innova Champion Discs - National Tour</v>
      </c>
      <c r="R854">
        <f>SUMIFS('Player 1 Rounds'!F:F,'Player 1 Rounds'!Q:Q,Q854,'Player 1 Rounds'!E:E,E854)</f>
        <v>48</v>
      </c>
      <c r="S854">
        <f>IF(AND(Player_2[[#This Row],[Opponent Score]]&gt;0,Player_2[[#This Row],[Opponent Score]]&gt;Player_2[[#This Row],[Score]],K:K=TRUE())=TRUE(),1,0)</f>
        <v>1</v>
      </c>
    </row>
    <row r="855" spans="1:19" x14ac:dyDescent="0.25">
      <c r="A855" t="s">
        <v>62</v>
      </c>
      <c r="B855" t="s">
        <v>58</v>
      </c>
      <c r="C855" t="s">
        <v>550</v>
      </c>
      <c r="D855" t="s">
        <v>17</v>
      </c>
      <c r="E855">
        <v>3</v>
      </c>
      <c r="F855">
        <v>73</v>
      </c>
      <c r="G855">
        <v>1017</v>
      </c>
      <c r="H855" t="s">
        <v>11</v>
      </c>
      <c r="I855" t="s">
        <v>11</v>
      </c>
      <c r="J855" t="b">
        <f>IF(COUNTIFS('Player 1 Rounds'!A:A,Player_2[[#This Row],[Tournament]],'Player 1 Rounds'!C:C,Player_2[[#This Row],[Date]])&gt;0,TRUE(),FALSE())</f>
        <v>0</v>
      </c>
      <c r="K855" t="b">
        <f>IF(COUNTIFS('Player 1 Rounds'!A:A,Player_2[[#This Row],[Tournament]],'Player 1 Rounds'!C:C,Player_2[[#This Row],[Date]],'Player 1 Rounds'!D:D,Player_2[[#This Row],[Division]])&gt;0,TRUE(),FALSE())</f>
        <v>0</v>
      </c>
      <c r="L855" t="str">
        <f>RIGHT(Player_2[[#This Row],[Date]],4)</f>
        <v>2008</v>
      </c>
      <c r="M855" t="str">
        <f>LEFT(Player_2[[#This Row],[Date]],FIND("-",Player_2[[#This Row],[Date]],1)-1)</f>
        <v>30</v>
      </c>
      <c r="N855" t="str">
        <f>MID(Player_2[[#This Row],[Date]],FIND("-",Player_2[[#This Row],[Date]],1)+1,3)</f>
        <v>May</v>
      </c>
      <c r="O855" s="5">
        <f>DATEVALUE(Player_2[[#This Row],[Month]]&amp;" "&amp;Player_2[[#This Row],[Day]]&amp;", "&amp;Player_2[[#This Row],[Year]])</f>
        <v>39598</v>
      </c>
      <c r="P855">
        <f>COUNTIFS(A:A,Player_2[[#This Row],[Tournament]],E:E,Player_2[[#This Row],[Round]])</f>
        <v>3</v>
      </c>
      <c r="Q855" t="str">
        <f t="shared" si="13"/>
        <v>2008 Minnesota Majestic</v>
      </c>
      <c r="R855">
        <f>SUMIFS('Player 1 Rounds'!F:F,'Player 1 Rounds'!Q:Q,Q855,'Player 1 Rounds'!E:E,E855)</f>
        <v>0</v>
      </c>
      <c r="S855">
        <f>IF(AND(Player_2[[#This Row],[Opponent Score]]&gt;0,Player_2[[#This Row],[Opponent Score]]&gt;Player_2[[#This Row],[Score]],K:K=TRUE())=TRUE(),1,0)</f>
        <v>0</v>
      </c>
    </row>
    <row r="856" spans="1:19" x14ac:dyDescent="0.25">
      <c r="A856" t="s">
        <v>292</v>
      </c>
      <c r="B856" t="s">
        <v>58</v>
      </c>
      <c r="C856" t="s">
        <v>293</v>
      </c>
      <c r="D856" t="s">
        <v>17</v>
      </c>
      <c r="E856">
        <v>3</v>
      </c>
      <c r="F856">
        <v>58</v>
      </c>
      <c r="G856">
        <v>1059</v>
      </c>
      <c r="H856" t="s">
        <v>11</v>
      </c>
      <c r="I856" t="s">
        <v>11</v>
      </c>
      <c r="J856" t="b">
        <f>IF(COUNTIFS('Player 1 Rounds'!A:A,Player_2[[#This Row],[Tournament]],'Player 1 Rounds'!C:C,Player_2[[#This Row],[Date]])&gt;0,TRUE(),FALSE())</f>
        <v>1</v>
      </c>
      <c r="K856" t="b">
        <f>IF(COUNTIFS('Player 1 Rounds'!A:A,Player_2[[#This Row],[Tournament]],'Player 1 Rounds'!C:C,Player_2[[#This Row],[Date]],'Player 1 Rounds'!D:D,Player_2[[#This Row],[Division]])&gt;0,TRUE(),FALSE())</f>
        <v>1</v>
      </c>
      <c r="L856" t="str">
        <f>RIGHT(Player_2[[#This Row],[Date]],4)</f>
        <v>2018</v>
      </c>
      <c r="M856" t="str">
        <f>LEFT(Player_2[[#This Row],[Date]],FIND("-",Player_2[[#This Row],[Date]],1)-1)</f>
        <v>12</v>
      </c>
      <c r="N856" t="str">
        <f>MID(Player_2[[#This Row],[Date]],FIND("-",Player_2[[#This Row],[Date]],1)+1,3)</f>
        <v>Oct</v>
      </c>
      <c r="O856" s="5">
        <f>DATEVALUE(Player_2[[#This Row],[Month]]&amp;" "&amp;Player_2[[#This Row],[Day]]&amp;", "&amp;Player_2[[#This Row],[Year]])</f>
        <v>43385</v>
      </c>
      <c r="P856">
        <f>COUNTIFS(A:A,Player_2[[#This Row],[Tournament]],E:E,Player_2[[#This Row],[Round]])</f>
        <v>1</v>
      </c>
      <c r="Q856" t="str">
        <f t="shared" si="13"/>
        <v>2018 The Ed Headrick Disc Golf Hall of Fame Classic presented by REC TEC Grills - National Tour Finale</v>
      </c>
      <c r="R856">
        <f>SUMIFS('Player 1 Rounds'!F:F,'Player 1 Rounds'!Q:Q,Q856,'Player 1 Rounds'!E:E,E856)</f>
        <v>62</v>
      </c>
      <c r="S856">
        <f>IF(AND(Player_2[[#This Row],[Opponent Score]]&gt;0,Player_2[[#This Row],[Opponent Score]]&gt;Player_2[[#This Row],[Score]],K:K=TRUE())=TRUE(),1,0)</f>
        <v>1</v>
      </c>
    </row>
    <row r="857" spans="1:19" x14ac:dyDescent="0.25">
      <c r="A857" t="s">
        <v>186</v>
      </c>
      <c r="B857" t="s">
        <v>14</v>
      </c>
      <c r="C857" t="s">
        <v>187</v>
      </c>
      <c r="D857" t="s">
        <v>17</v>
      </c>
      <c r="E857">
        <v>3</v>
      </c>
      <c r="F857">
        <v>57</v>
      </c>
      <c r="G857">
        <v>1012</v>
      </c>
      <c r="H857" t="s">
        <v>11</v>
      </c>
      <c r="I857" t="s">
        <v>11</v>
      </c>
      <c r="J857" t="b">
        <f>IF(COUNTIFS('Player 1 Rounds'!A:A,Player_2[[#This Row],[Tournament]],'Player 1 Rounds'!C:C,Player_2[[#This Row],[Date]])&gt;0,TRUE(),FALSE())</f>
        <v>0</v>
      </c>
      <c r="K857" t="b">
        <f>IF(COUNTIFS('Player 1 Rounds'!A:A,Player_2[[#This Row],[Tournament]],'Player 1 Rounds'!C:C,Player_2[[#This Row],[Date]],'Player 1 Rounds'!D:D,Player_2[[#This Row],[Division]])&gt;0,TRUE(),FALSE())</f>
        <v>0</v>
      </c>
      <c r="L857" t="str">
        <f>RIGHT(Player_2[[#This Row],[Date]],4)</f>
        <v>2010</v>
      </c>
      <c r="M857" t="str">
        <f>LEFT(Player_2[[#This Row],[Date]],FIND("-",Player_2[[#This Row],[Date]],1)-1)</f>
        <v>13</v>
      </c>
      <c r="N857" t="str">
        <f>MID(Player_2[[#This Row],[Date]],FIND("-",Player_2[[#This Row],[Date]],1)+1,3)</f>
        <v>Nov</v>
      </c>
      <c r="O857" s="5">
        <f>DATEVALUE(Player_2[[#This Row],[Month]]&amp;" "&amp;Player_2[[#This Row],[Day]]&amp;", "&amp;Player_2[[#This Row],[Year]])</f>
        <v>40495</v>
      </c>
      <c r="P857">
        <f>COUNTIFS(A:A,Player_2[[#This Row],[Tournament]],E:E,Player_2[[#This Row],[Round]])</f>
        <v>1</v>
      </c>
      <c r="Q857" t="str">
        <f t="shared" si="13"/>
        <v>2010 Moccasin Lake Open Pro</v>
      </c>
      <c r="R857">
        <f>SUMIFS('Player 1 Rounds'!F:F,'Player 1 Rounds'!Q:Q,Q857,'Player 1 Rounds'!E:E,E857)</f>
        <v>0</v>
      </c>
      <c r="S857">
        <f>IF(AND(Player_2[[#This Row],[Opponent Score]]&gt;0,Player_2[[#This Row],[Opponent Score]]&gt;Player_2[[#This Row],[Score]],K:K=TRUE())=TRUE(),1,0)</f>
        <v>0</v>
      </c>
    </row>
    <row r="858" spans="1:19" x14ac:dyDescent="0.25">
      <c r="A858" t="s">
        <v>295</v>
      </c>
      <c r="B858" t="s">
        <v>12</v>
      </c>
      <c r="C858" t="s">
        <v>296</v>
      </c>
      <c r="D858" t="s">
        <v>17</v>
      </c>
      <c r="E858">
        <v>3</v>
      </c>
      <c r="F858">
        <v>47</v>
      </c>
      <c r="G858">
        <v>1043</v>
      </c>
      <c r="H858" t="s">
        <v>11</v>
      </c>
      <c r="I858" t="s">
        <v>11</v>
      </c>
      <c r="J858" t="b">
        <f>IF(COUNTIFS('Player 1 Rounds'!A:A,Player_2[[#This Row],[Tournament]],'Player 1 Rounds'!C:C,Player_2[[#This Row],[Date]])&gt;0,TRUE(),FALSE())</f>
        <v>0</v>
      </c>
      <c r="K858" t="b">
        <f>IF(COUNTIFS('Player 1 Rounds'!A:A,Player_2[[#This Row],[Tournament]],'Player 1 Rounds'!C:C,Player_2[[#This Row],[Date]],'Player 1 Rounds'!D:D,Player_2[[#This Row],[Division]])&gt;0,TRUE(),FALSE())</f>
        <v>0</v>
      </c>
      <c r="L858" t="str">
        <f>RIGHT(Player_2[[#This Row],[Date]],4)</f>
        <v>2011</v>
      </c>
      <c r="M858" t="str">
        <f>LEFT(Player_2[[#This Row],[Date]],FIND("-",Player_2[[#This Row],[Date]],1)-1)</f>
        <v>29</v>
      </c>
      <c r="N858" t="str">
        <f>MID(Player_2[[#This Row],[Date]],FIND("-",Player_2[[#This Row],[Date]],1)+1,3)</f>
        <v>Jan</v>
      </c>
      <c r="O858" s="5">
        <f>DATEVALUE(Player_2[[#This Row],[Month]]&amp;" "&amp;Player_2[[#This Row],[Day]]&amp;", "&amp;Player_2[[#This Row],[Year]])</f>
        <v>40572</v>
      </c>
      <c r="P858">
        <f>COUNTIFS(A:A,Player_2[[#This Row],[Tournament]],E:E,Player_2[[#This Row],[Round]])</f>
        <v>1</v>
      </c>
      <c r="Q858" t="str">
        <f t="shared" si="13"/>
        <v>2011 15th Annual Fountain Hills Thrills</v>
      </c>
      <c r="R858">
        <f>SUMIFS('Player 1 Rounds'!F:F,'Player 1 Rounds'!Q:Q,Q858,'Player 1 Rounds'!E:E,E858)</f>
        <v>0</v>
      </c>
      <c r="S858">
        <f>IF(AND(Player_2[[#This Row],[Opponent Score]]&gt;0,Player_2[[#This Row],[Opponent Score]]&gt;Player_2[[#This Row],[Score]],K:K=TRUE())=TRUE(),1,0)</f>
        <v>0</v>
      </c>
    </row>
    <row r="859" spans="1:19" x14ac:dyDescent="0.25">
      <c r="A859" t="s">
        <v>91</v>
      </c>
      <c r="B859" t="s">
        <v>153</v>
      </c>
      <c r="C859" t="s">
        <v>294</v>
      </c>
      <c r="D859" t="s">
        <v>17</v>
      </c>
      <c r="E859">
        <v>3</v>
      </c>
      <c r="F859">
        <v>63</v>
      </c>
      <c r="G859">
        <v>1035</v>
      </c>
      <c r="H859" t="s">
        <v>11</v>
      </c>
      <c r="I859" t="s">
        <v>11</v>
      </c>
      <c r="J859" t="b">
        <f>IF(COUNTIFS('Player 1 Rounds'!A:A,Player_2[[#This Row],[Tournament]],'Player 1 Rounds'!C:C,Player_2[[#This Row],[Date]])&gt;0,TRUE(),FALSE())</f>
        <v>1</v>
      </c>
      <c r="K859" t="b">
        <f>IF(COUNTIFS('Player 1 Rounds'!A:A,Player_2[[#This Row],[Tournament]],'Player 1 Rounds'!C:C,Player_2[[#This Row],[Date]],'Player 1 Rounds'!D:D,Player_2[[#This Row],[Division]])&gt;0,TRUE(),FALSE())</f>
        <v>1</v>
      </c>
      <c r="L859" t="str">
        <f>RIGHT(Player_2[[#This Row],[Date]],4)</f>
        <v>2018</v>
      </c>
      <c r="M859" t="str">
        <f>LEFT(Player_2[[#This Row],[Date]],FIND("-",Player_2[[#This Row],[Date]],1)-1)</f>
        <v>3</v>
      </c>
      <c r="N859" t="str">
        <f>MID(Player_2[[#This Row],[Date]],FIND("-",Player_2[[#This Row],[Date]],1)+1,3)</f>
        <v>Oct</v>
      </c>
      <c r="O859" s="5">
        <f>DATEVALUE(Player_2[[#This Row],[Month]]&amp;" "&amp;Player_2[[#This Row],[Day]]&amp;", "&amp;Player_2[[#This Row],[Year]])</f>
        <v>43376</v>
      </c>
      <c r="P859">
        <f>COUNTIFS(A:A,Player_2[[#This Row],[Tournament]],E:E,Player_2[[#This Row],[Round]])</f>
        <v>6</v>
      </c>
      <c r="Q859" t="str">
        <f t="shared" si="13"/>
        <v>2018 United States Disc Golf Championship</v>
      </c>
      <c r="R859">
        <f>SUMIFS('Player 1 Rounds'!F:F,'Player 1 Rounds'!Q:Q,Q859,'Player 1 Rounds'!E:E,E859)</f>
        <v>61</v>
      </c>
      <c r="S859">
        <f>IF(AND(Player_2[[#This Row],[Opponent Score]]&gt;0,Player_2[[#This Row],[Opponent Score]]&gt;Player_2[[#This Row],[Score]],K:K=TRUE())=TRUE(),1,0)</f>
        <v>0</v>
      </c>
    </row>
    <row r="860" spans="1:19" x14ac:dyDescent="0.25">
      <c r="A860" t="s">
        <v>301</v>
      </c>
      <c r="B860" t="s">
        <v>14</v>
      </c>
      <c r="C860" t="s">
        <v>302</v>
      </c>
      <c r="D860" t="s">
        <v>17</v>
      </c>
      <c r="E860">
        <v>3</v>
      </c>
      <c r="F860">
        <v>61</v>
      </c>
      <c r="G860">
        <v>1037</v>
      </c>
      <c r="H860" t="s">
        <v>11</v>
      </c>
      <c r="I860" t="s">
        <v>11</v>
      </c>
      <c r="J860" t="b">
        <f>IF(COUNTIFS('Player 1 Rounds'!A:A,Player_2[[#This Row],[Tournament]],'Player 1 Rounds'!C:C,Player_2[[#This Row],[Date]])&gt;0,TRUE(),FALSE())</f>
        <v>0</v>
      </c>
      <c r="K860" t="b">
        <f>IF(COUNTIFS('Player 1 Rounds'!A:A,Player_2[[#This Row],[Tournament]],'Player 1 Rounds'!C:C,Player_2[[#This Row],[Date]],'Player 1 Rounds'!D:D,Player_2[[#This Row],[Division]])&gt;0,TRUE(),FALSE())</f>
        <v>0</v>
      </c>
      <c r="L860" t="str">
        <f>RIGHT(Player_2[[#This Row],[Date]],4)</f>
        <v>2010</v>
      </c>
      <c r="M860" t="str">
        <f>LEFT(Player_2[[#This Row],[Date]],FIND("-",Player_2[[#This Row],[Date]],1)-1)</f>
        <v>29</v>
      </c>
      <c r="N860" t="str">
        <f>MID(Player_2[[#This Row],[Date]],FIND("-",Player_2[[#This Row],[Date]],1)+1,3)</f>
        <v>Oct</v>
      </c>
      <c r="O860" s="5">
        <f>DATEVALUE(Player_2[[#This Row],[Month]]&amp;" "&amp;Player_2[[#This Row],[Day]]&amp;", "&amp;Player_2[[#This Row],[Year]])</f>
        <v>40480</v>
      </c>
      <c r="P860">
        <f>COUNTIFS(A:A,Player_2[[#This Row],[Tournament]],E:E,Player_2[[#This Row],[Round]])</f>
        <v>1</v>
      </c>
      <c r="Q860" t="str">
        <f t="shared" si="13"/>
        <v>2010 Halloween Classic Presented by DiscGolfValues.com</v>
      </c>
      <c r="R860">
        <f>SUMIFS('Player 1 Rounds'!F:F,'Player 1 Rounds'!Q:Q,Q860,'Player 1 Rounds'!E:E,E860)</f>
        <v>0</v>
      </c>
      <c r="S860">
        <f>IF(AND(Player_2[[#This Row],[Opponent Score]]&gt;0,Player_2[[#This Row],[Opponent Score]]&gt;Player_2[[#This Row],[Score]],K:K=TRUE())=TRUE(),1,0)</f>
        <v>0</v>
      </c>
    </row>
    <row r="861" spans="1:19" x14ac:dyDescent="0.25">
      <c r="A861" t="s">
        <v>91</v>
      </c>
      <c r="B861" t="s">
        <v>13</v>
      </c>
      <c r="C861" t="s">
        <v>159</v>
      </c>
      <c r="D861" t="s">
        <v>17</v>
      </c>
      <c r="E861">
        <v>3</v>
      </c>
      <c r="F861">
        <v>71</v>
      </c>
      <c r="G861">
        <v>998</v>
      </c>
      <c r="H861" t="s">
        <v>11</v>
      </c>
      <c r="I861" t="s">
        <v>11</v>
      </c>
      <c r="J861" t="b">
        <f>IF(COUNTIFS('Player 1 Rounds'!A:A,Player_2[[#This Row],[Tournament]],'Player 1 Rounds'!C:C,Player_2[[#This Row],[Date]])&gt;0,TRUE(),FALSE())</f>
        <v>1</v>
      </c>
      <c r="K861" t="b">
        <f>IF(COUNTIFS('Player 1 Rounds'!A:A,Player_2[[#This Row],[Tournament]],'Player 1 Rounds'!C:C,Player_2[[#This Row],[Date]],'Player 1 Rounds'!D:D,Player_2[[#This Row],[Division]])&gt;0,TRUE(),FALSE())</f>
        <v>1</v>
      </c>
      <c r="L861" t="str">
        <f>RIGHT(Player_2[[#This Row],[Date]],4)</f>
        <v>2010</v>
      </c>
      <c r="M861" t="str">
        <f>LEFT(Player_2[[#This Row],[Date]],FIND("-",Player_2[[#This Row],[Date]],1)-1)</f>
        <v>6</v>
      </c>
      <c r="N861" t="str">
        <f>MID(Player_2[[#This Row],[Date]],FIND("-",Player_2[[#This Row],[Date]],1)+1,3)</f>
        <v>Oct</v>
      </c>
      <c r="O861" s="5">
        <f>DATEVALUE(Player_2[[#This Row],[Month]]&amp;" "&amp;Player_2[[#This Row],[Day]]&amp;", "&amp;Player_2[[#This Row],[Year]])</f>
        <v>40457</v>
      </c>
      <c r="P861">
        <f>COUNTIFS(A:A,Player_2[[#This Row],[Tournament]],E:E,Player_2[[#This Row],[Round]])</f>
        <v>6</v>
      </c>
      <c r="Q861" t="str">
        <f t="shared" si="13"/>
        <v>2010 United States Disc Golf Championship</v>
      </c>
      <c r="R861">
        <f>SUMIFS('Player 1 Rounds'!F:F,'Player 1 Rounds'!Q:Q,Q861,'Player 1 Rounds'!E:E,E861)</f>
        <v>77</v>
      </c>
      <c r="S861">
        <f>IF(AND(Player_2[[#This Row],[Opponent Score]]&gt;0,Player_2[[#This Row],[Opponent Score]]&gt;Player_2[[#This Row],[Score]],K:K=TRUE())=TRUE(),1,0)</f>
        <v>1</v>
      </c>
    </row>
    <row r="862" spans="1:19" x14ac:dyDescent="0.25">
      <c r="A862" t="s">
        <v>70</v>
      </c>
      <c r="B862" t="s">
        <v>58</v>
      </c>
      <c r="C862" t="s">
        <v>561</v>
      </c>
      <c r="D862" t="s">
        <v>17</v>
      </c>
      <c r="E862">
        <v>3</v>
      </c>
      <c r="F862">
        <v>66</v>
      </c>
      <c r="G862">
        <v>1015</v>
      </c>
      <c r="H862" t="s">
        <v>11</v>
      </c>
      <c r="I862" t="s">
        <v>11</v>
      </c>
      <c r="J862" t="b">
        <f>IF(COUNTIFS('Player 1 Rounds'!A:A,Player_2[[#This Row],[Tournament]],'Player 1 Rounds'!C:C,Player_2[[#This Row],[Date]])&gt;0,TRUE(),FALSE())</f>
        <v>0</v>
      </c>
      <c r="K862" t="b">
        <f>IF(COUNTIFS('Player 1 Rounds'!A:A,Player_2[[#This Row],[Tournament]],'Player 1 Rounds'!C:C,Player_2[[#This Row],[Date]],'Player 1 Rounds'!D:D,Player_2[[#This Row],[Division]])&gt;0,TRUE(),FALSE())</f>
        <v>0</v>
      </c>
      <c r="L862" t="str">
        <f>RIGHT(Player_2[[#This Row],[Date]],4)</f>
        <v>2008</v>
      </c>
      <c r="M862" t="str">
        <f>LEFT(Player_2[[#This Row],[Date]],FIND("-",Player_2[[#This Row],[Date]],1)-1)</f>
        <v>6</v>
      </c>
      <c r="N862" t="str">
        <f>MID(Player_2[[#This Row],[Date]],FIND("-",Player_2[[#This Row],[Date]],1)+1,3)</f>
        <v>Jun</v>
      </c>
      <c r="O862" s="5">
        <f>DATEVALUE(Player_2[[#This Row],[Month]]&amp;" "&amp;Player_2[[#This Row],[Day]]&amp;", "&amp;Player_2[[#This Row],[Year]])</f>
        <v>39605</v>
      </c>
      <c r="P862">
        <f>COUNTIFS(A:A,Player_2[[#This Row],[Tournament]],E:E,Player_2[[#This Row],[Round]])</f>
        <v>2</v>
      </c>
      <c r="Q862" t="str">
        <f t="shared" si="13"/>
        <v>2008 Kansas City Wide Open</v>
      </c>
      <c r="R862">
        <f>SUMIFS('Player 1 Rounds'!F:F,'Player 1 Rounds'!Q:Q,Q862,'Player 1 Rounds'!E:E,E862)</f>
        <v>0</v>
      </c>
      <c r="S862">
        <f>IF(AND(Player_2[[#This Row],[Opponent Score]]&gt;0,Player_2[[#This Row],[Opponent Score]]&gt;Player_2[[#This Row],[Score]],K:K=TRUE())=TRUE(),1,0)</f>
        <v>0</v>
      </c>
    </row>
    <row r="863" spans="1:19" x14ac:dyDescent="0.25">
      <c r="A863" t="s">
        <v>284</v>
      </c>
      <c r="B863" t="s">
        <v>9</v>
      </c>
      <c r="C863" t="s">
        <v>285</v>
      </c>
      <c r="D863" t="s">
        <v>17</v>
      </c>
      <c r="E863">
        <v>3</v>
      </c>
      <c r="F863">
        <v>50</v>
      </c>
      <c r="G863">
        <v>1071</v>
      </c>
      <c r="H863" t="s">
        <v>11</v>
      </c>
      <c r="I863" t="s">
        <v>11</v>
      </c>
      <c r="J863" t="b">
        <f>IF(COUNTIFS('Player 1 Rounds'!A:A,Player_2[[#This Row],[Tournament]],'Player 1 Rounds'!C:C,Player_2[[#This Row],[Date]])&gt;0,TRUE(),FALSE())</f>
        <v>0</v>
      </c>
      <c r="K863" t="b">
        <f>IF(COUNTIFS('Player 1 Rounds'!A:A,Player_2[[#This Row],[Tournament]],'Player 1 Rounds'!C:C,Player_2[[#This Row],[Date]],'Player 1 Rounds'!D:D,Player_2[[#This Row],[Division]])&gt;0,TRUE(),FALSE())</f>
        <v>0</v>
      </c>
      <c r="L863" t="str">
        <f>RIGHT(Player_2[[#This Row],[Date]],4)</f>
        <v>2019</v>
      </c>
      <c r="M863" t="str">
        <f>LEFT(Player_2[[#This Row],[Date]],FIND("-",Player_2[[#This Row],[Date]],1)-1)</f>
        <v>15</v>
      </c>
      <c r="N863" t="str">
        <f>MID(Player_2[[#This Row],[Date]],FIND("-",Player_2[[#This Row],[Date]],1)+1,3)</f>
        <v>Feb</v>
      </c>
      <c r="O863" s="5">
        <f>DATEVALUE(Player_2[[#This Row],[Month]]&amp;" "&amp;Player_2[[#This Row],[Day]]&amp;", "&amp;Player_2[[#This Row],[Year]])</f>
        <v>43511</v>
      </c>
      <c r="P863">
        <f>COUNTIFS(A:A,Player_2[[#This Row],[Tournament]],E:E,Player_2[[#This Row],[Round]])</f>
        <v>1</v>
      </c>
      <c r="Q863" t="str">
        <f t="shared" si="13"/>
        <v>2019 The 41st Annual Wintertime Open (Pros) Presented By Supreme Flight</v>
      </c>
      <c r="R863">
        <f>SUMIFS('Player 1 Rounds'!F:F,'Player 1 Rounds'!Q:Q,Q863,'Player 1 Rounds'!E:E,E863)</f>
        <v>0</v>
      </c>
      <c r="S863">
        <f>IF(AND(Player_2[[#This Row],[Opponent Score]]&gt;0,Player_2[[#This Row],[Opponent Score]]&gt;Player_2[[#This Row],[Score]],K:K=TRUE())=TRUE(),1,0)</f>
        <v>0</v>
      </c>
    </row>
    <row r="864" spans="1:19" x14ac:dyDescent="0.25">
      <c r="A864" t="s">
        <v>297</v>
      </c>
      <c r="B864" t="s">
        <v>9</v>
      </c>
      <c r="C864" t="s">
        <v>298</v>
      </c>
      <c r="D864" t="s">
        <v>17</v>
      </c>
      <c r="E864">
        <v>3</v>
      </c>
      <c r="F864">
        <v>54</v>
      </c>
      <c r="G864">
        <v>1060</v>
      </c>
      <c r="H864" t="s">
        <v>11</v>
      </c>
      <c r="I864" t="s">
        <v>11</v>
      </c>
      <c r="J864" t="b">
        <f>IF(COUNTIFS('Player 1 Rounds'!A:A,Player_2[[#This Row],[Tournament]],'Player 1 Rounds'!C:C,Player_2[[#This Row],[Date]])&gt;0,TRUE(),FALSE())</f>
        <v>0</v>
      </c>
      <c r="K864" t="b">
        <f>IF(COUNTIFS('Player 1 Rounds'!A:A,Player_2[[#This Row],[Tournament]],'Player 1 Rounds'!C:C,Player_2[[#This Row],[Date]],'Player 1 Rounds'!D:D,Player_2[[#This Row],[Division]])&gt;0,TRUE(),FALSE())</f>
        <v>0</v>
      </c>
      <c r="L864" t="str">
        <f>RIGHT(Player_2[[#This Row],[Date]],4)</f>
        <v>2018</v>
      </c>
      <c r="M864" t="str">
        <f>LEFT(Player_2[[#This Row],[Date]],FIND("-",Player_2[[#This Row],[Date]],1)-1)</f>
        <v>26</v>
      </c>
      <c r="N864" t="str">
        <f>MID(Player_2[[#This Row],[Date]],FIND("-",Player_2[[#This Row],[Date]],1)+1,3)</f>
        <v>Oct</v>
      </c>
      <c r="O864" s="5">
        <f>DATEVALUE(Player_2[[#This Row],[Month]]&amp;" "&amp;Player_2[[#This Row],[Day]]&amp;", "&amp;Player_2[[#This Row],[Year]])</f>
        <v>43399</v>
      </c>
      <c r="P864">
        <f>COUNTIFS(A:A,Player_2[[#This Row],[Tournament]],E:E,Player_2[[#This Row],[Round]])</f>
        <v>1</v>
      </c>
      <c r="Q864" t="str">
        <f t="shared" si="13"/>
        <v>2018 Sun King presents Monster on the Mountain powered by Discraft/DGA</v>
      </c>
      <c r="R864">
        <f>SUMIFS('Player 1 Rounds'!F:F,'Player 1 Rounds'!Q:Q,Q864,'Player 1 Rounds'!E:E,E864)</f>
        <v>0</v>
      </c>
      <c r="S864">
        <f>IF(AND(Player_2[[#This Row],[Opponent Score]]&gt;0,Player_2[[#This Row],[Opponent Score]]&gt;Player_2[[#This Row],[Score]],K:K=TRUE())=TRUE(),1,0)</f>
        <v>0</v>
      </c>
    </row>
    <row r="865" spans="1:19" x14ac:dyDescent="0.25">
      <c r="A865" t="s">
        <v>299</v>
      </c>
      <c r="B865" t="s">
        <v>14</v>
      </c>
      <c r="C865" t="s">
        <v>300</v>
      </c>
      <c r="D865" t="s">
        <v>17</v>
      </c>
      <c r="E865">
        <v>3</v>
      </c>
      <c r="F865">
        <v>52</v>
      </c>
      <c r="G865">
        <v>1016</v>
      </c>
      <c r="H865" t="s">
        <v>11</v>
      </c>
      <c r="I865" t="s">
        <v>11</v>
      </c>
      <c r="J865" t="b">
        <f>IF(COUNTIFS('Player 1 Rounds'!A:A,Player_2[[#This Row],[Tournament]],'Player 1 Rounds'!C:C,Player_2[[#This Row],[Date]])&gt;0,TRUE(),FALSE())</f>
        <v>0</v>
      </c>
      <c r="K865" t="b">
        <f>IF(COUNTIFS('Player 1 Rounds'!A:A,Player_2[[#This Row],[Tournament]],'Player 1 Rounds'!C:C,Player_2[[#This Row],[Date]],'Player 1 Rounds'!D:D,Player_2[[#This Row],[Division]])&gt;0,TRUE(),FALSE())</f>
        <v>0</v>
      </c>
      <c r="L865" t="str">
        <f>RIGHT(Player_2[[#This Row],[Date]],4)</f>
        <v>2010</v>
      </c>
      <c r="M865" t="str">
        <f>LEFT(Player_2[[#This Row],[Date]],FIND("-",Player_2[[#This Row],[Date]],1)-1)</f>
        <v>16</v>
      </c>
      <c r="N865" t="str">
        <f>MID(Player_2[[#This Row],[Date]],FIND("-",Player_2[[#This Row],[Date]],1)+1,3)</f>
        <v>Oct</v>
      </c>
      <c r="O865" s="5">
        <f>DATEVALUE(Player_2[[#This Row],[Month]]&amp;" "&amp;Player_2[[#This Row],[Day]]&amp;", "&amp;Player_2[[#This Row],[Year]])</f>
        <v>40467</v>
      </c>
      <c r="P865">
        <f>COUNTIFS(A:A,Player_2[[#This Row],[Tournament]],E:E,Player_2[[#This Row],[Round]])</f>
        <v>1</v>
      </c>
      <c r="Q865" t="str">
        <f t="shared" si="13"/>
        <v>2010 25th Annual Shelly Sharpe Memorial Presented by Sierra Nevada Brewing Co.</v>
      </c>
      <c r="R865">
        <f>SUMIFS('Player 1 Rounds'!F:F,'Player 1 Rounds'!Q:Q,Q865,'Player 1 Rounds'!E:E,E865)</f>
        <v>0</v>
      </c>
      <c r="S865">
        <f>IF(AND(Player_2[[#This Row],[Opponent Score]]&gt;0,Player_2[[#This Row],[Opponent Score]]&gt;Player_2[[#This Row],[Score]],K:K=TRUE())=TRUE(),1,0)</f>
        <v>0</v>
      </c>
    </row>
    <row r="866" spans="1:19" x14ac:dyDescent="0.25">
      <c r="A866" t="s">
        <v>167</v>
      </c>
      <c r="B866" t="s">
        <v>13</v>
      </c>
      <c r="C866" t="s">
        <v>168</v>
      </c>
      <c r="D866" t="s">
        <v>17</v>
      </c>
      <c r="E866">
        <v>3</v>
      </c>
      <c r="F866">
        <v>48</v>
      </c>
      <c r="G866">
        <v>1043</v>
      </c>
      <c r="H866" t="s">
        <v>11</v>
      </c>
      <c r="I866" t="s">
        <v>11</v>
      </c>
      <c r="J866" t="b">
        <f>IF(COUNTIFS('Player 1 Rounds'!A:A,Player_2[[#This Row],[Tournament]],'Player 1 Rounds'!C:C,Player_2[[#This Row],[Date]])&gt;0,TRUE(),FALSE())</f>
        <v>0</v>
      </c>
      <c r="K866" t="b">
        <f>IF(COUNTIFS('Player 1 Rounds'!A:A,Player_2[[#This Row],[Tournament]],'Player 1 Rounds'!C:C,Player_2[[#This Row],[Date]],'Player 1 Rounds'!D:D,Player_2[[#This Row],[Division]])&gt;0,TRUE(),FALSE())</f>
        <v>0</v>
      </c>
      <c r="L866" t="str">
        <f>RIGHT(Player_2[[#This Row],[Date]],4)</f>
        <v>2010</v>
      </c>
      <c r="M866" t="str">
        <f>LEFT(Player_2[[#This Row],[Date]],FIND("-",Player_2[[#This Row],[Date]],1)-1)</f>
        <v>27</v>
      </c>
      <c r="N866" t="str">
        <f>MID(Player_2[[#This Row],[Date]],FIND("-",Player_2[[#This Row],[Date]],1)+1,3)</f>
        <v>Jul</v>
      </c>
      <c r="O866" s="5">
        <f>DATEVALUE(Player_2[[#This Row],[Month]]&amp;" "&amp;Player_2[[#This Row],[Day]]&amp;", "&amp;Player_2[[#This Row],[Year]])</f>
        <v>40386</v>
      </c>
      <c r="P866">
        <f>COUNTIFS(A:A,Player_2[[#This Row],[Tournament]],E:E,Player_2[[#This Row],[Round]])</f>
        <v>1</v>
      </c>
      <c r="Q866" t="str">
        <f t="shared" si="13"/>
        <v>2010 PDGA Professional Disc Golf World Championships</v>
      </c>
      <c r="R866">
        <f>SUMIFS('Player 1 Rounds'!F:F,'Player 1 Rounds'!Q:Q,Q866,'Player 1 Rounds'!E:E,E866)</f>
        <v>0</v>
      </c>
      <c r="S866">
        <f>IF(AND(Player_2[[#This Row],[Opponent Score]]&gt;0,Player_2[[#This Row],[Opponent Score]]&gt;Player_2[[#This Row],[Score]],K:K=TRUE())=TRUE(),1,0)</f>
        <v>0</v>
      </c>
    </row>
    <row r="867" spans="1:19" x14ac:dyDescent="0.25">
      <c r="A867" t="s">
        <v>362</v>
      </c>
      <c r="B867" t="s">
        <v>9</v>
      </c>
      <c r="C867" t="s">
        <v>705</v>
      </c>
      <c r="D867" t="s">
        <v>17</v>
      </c>
      <c r="E867">
        <v>3</v>
      </c>
      <c r="F867">
        <v>52</v>
      </c>
      <c r="G867">
        <v>1089</v>
      </c>
      <c r="H867" t="s">
        <v>11</v>
      </c>
      <c r="I867" t="s">
        <v>11</v>
      </c>
      <c r="J867" t="b">
        <f>IF(COUNTIFS('Player 1 Rounds'!A:A,Player_2[[#This Row],[Tournament]],'Player 1 Rounds'!C:C,Player_2[[#This Row],[Date]])&gt;0,TRUE(),FALSE())</f>
        <v>1</v>
      </c>
      <c r="K867" t="b">
        <f>IF(COUNTIFS('Player 1 Rounds'!A:A,Player_2[[#This Row],[Tournament]],'Player 1 Rounds'!C:C,Player_2[[#This Row],[Date]],'Player 1 Rounds'!D:D,Player_2[[#This Row],[Division]])&gt;0,TRUE(),FALSE())</f>
        <v>1</v>
      </c>
      <c r="L867" t="str">
        <f>RIGHT(Player_2[[#This Row],[Date]],4)</f>
        <v>2019</v>
      </c>
      <c r="M867" t="str">
        <f>LEFT(Player_2[[#This Row],[Date]],FIND("-",Player_2[[#This Row],[Date]],1)-1)</f>
        <v>21</v>
      </c>
      <c r="N867" t="str">
        <f>MID(Player_2[[#This Row],[Date]],FIND("-",Player_2[[#This Row],[Date]],1)+1,3)</f>
        <v>Jun</v>
      </c>
      <c r="O867" s="5">
        <f>DATEVALUE(Player_2[[#This Row],[Month]]&amp;" "&amp;Player_2[[#This Row],[Day]]&amp;", "&amp;Player_2[[#This Row],[Year]])</f>
        <v>43637</v>
      </c>
      <c r="P867">
        <f>COUNTIFS(A:A,Player_2[[#This Row],[Tournament]],E:E,Player_2[[#This Row],[Round]])</f>
        <v>2</v>
      </c>
      <c r="Q867" t="str">
        <f t="shared" si="13"/>
        <v>2019 DGPT - Discraft Ledgestone Insurance Open</v>
      </c>
      <c r="R867">
        <f>SUMIFS('Player 1 Rounds'!F:F,'Player 1 Rounds'!Q:Q,Q867,'Player 1 Rounds'!E:E,E867)</f>
        <v>55</v>
      </c>
      <c r="S867">
        <f>IF(AND(Player_2[[#This Row],[Opponent Score]]&gt;0,Player_2[[#This Row],[Opponent Score]]&gt;Player_2[[#This Row],[Score]],K:K=TRUE())=TRUE(),1,0)</f>
        <v>1</v>
      </c>
    </row>
    <row r="868" spans="1:19" x14ac:dyDescent="0.25">
      <c r="A868" t="s">
        <v>722</v>
      </c>
      <c r="B868" t="s">
        <v>9</v>
      </c>
      <c r="C868" t="s">
        <v>723</v>
      </c>
      <c r="D868" t="s">
        <v>17</v>
      </c>
      <c r="E868">
        <v>3</v>
      </c>
      <c r="F868">
        <v>55</v>
      </c>
      <c r="G868">
        <v>1033</v>
      </c>
      <c r="H868" t="s">
        <v>11</v>
      </c>
      <c r="I868" t="s">
        <v>11</v>
      </c>
      <c r="J868" t="b">
        <f>IF(COUNTIFS('Player 1 Rounds'!A:A,Player_2[[#This Row],[Tournament]],'Player 1 Rounds'!C:C,Player_2[[#This Row],[Date]])&gt;0,TRUE(),FALSE())</f>
        <v>0</v>
      </c>
      <c r="K868" t="b">
        <f>IF(COUNTIFS('Player 1 Rounds'!A:A,Player_2[[#This Row],[Tournament]],'Player 1 Rounds'!C:C,Player_2[[#This Row],[Date]],'Player 1 Rounds'!D:D,Player_2[[#This Row],[Division]])&gt;0,TRUE(),FALSE())</f>
        <v>0</v>
      </c>
      <c r="L868" t="str">
        <f>RIGHT(Player_2[[#This Row],[Date]],4)</f>
        <v>2019</v>
      </c>
      <c r="M868" t="str">
        <f>LEFT(Player_2[[#This Row],[Date]],FIND("-",Player_2[[#This Row],[Date]],1)-1)</f>
        <v>29</v>
      </c>
      <c r="N868" t="str">
        <f>MID(Player_2[[#This Row],[Date]],FIND("-",Player_2[[#This Row],[Date]],1)+1,3)</f>
        <v>Jun</v>
      </c>
      <c r="O868" s="5">
        <f>DATEVALUE(Player_2[[#This Row],[Month]]&amp;" "&amp;Player_2[[#This Row],[Day]]&amp;", "&amp;Player_2[[#This Row],[Year]])</f>
        <v>43645</v>
      </c>
      <c r="P868">
        <f>COUNTIFS(A:A,Player_2[[#This Row],[Tournament]],E:E,Player_2[[#This Row],[Round]])</f>
        <v>1</v>
      </c>
      <c r="Q868" t="str">
        <f t="shared" si="13"/>
        <v>2019 Discraft's CCR Open</v>
      </c>
      <c r="R868">
        <f>SUMIFS('Player 1 Rounds'!F:F,'Player 1 Rounds'!Q:Q,Q868,'Player 1 Rounds'!E:E,E868)</f>
        <v>0</v>
      </c>
      <c r="S868">
        <f>IF(AND(Player_2[[#This Row],[Opponent Score]]&gt;0,Player_2[[#This Row],[Opponent Score]]&gt;Player_2[[#This Row],[Score]],K:K=TRUE())=TRUE(),1,0)</f>
        <v>0</v>
      </c>
    </row>
    <row r="869" spans="1:19" x14ac:dyDescent="0.25">
      <c r="A869" t="s">
        <v>720</v>
      </c>
      <c r="B869" t="s">
        <v>9</v>
      </c>
      <c r="C869" t="s">
        <v>721</v>
      </c>
      <c r="D869" t="s">
        <v>17</v>
      </c>
      <c r="E869">
        <v>3</v>
      </c>
      <c r="F869">
        <v>56</v>
      </c>
      <c r="G869">
        <v>1003</v>
      </c>
      <c r="H869" t="s">
        <v>11</v>
      </c>
      <c r="I869" t="s">
        <v>11</v>
      </c>
      <c r="J869" t="b">
        <f>IF(COUNTIFS('Player 1 Rounds'!A:A,Player_2[[#This Row],[Tournament]],'Player 1 Rounds'!C:C,Player_2[[#This Row],[Date]])&gt;0,TRUE(),FALSE())</f>
        <v>0</v>
      </c>
      <c r="K869" t="b">
        <f>IF(COUNTIFS('Player 1 Rounds'!A:A,Player_2[[#This Row],[Tournament]],'Player 1 Rounds'!C:C,Player_2[[#This Row],[Date]],'Player 1 Rounds'!D:D,Player_2[[#This Row],[Division]])&gt;0,TRUE(),FALSE())</f>
        <v>0</v>
      </c>
      <c r="L869" t="str">
        <f>RIGHT(Player_2[[#This Row],[Date]],4)</f>
        <v>2009</v>
      </c>
      <c r="M869" t="str">
        <f>LEFT(Player_2[[#This Row],[Date]],FIND("-",Player_2[[#This Row],[Date]],1)-1)</f>
        <v>5</v>
      </c>
      <c r="N869" t="str">
        <f>MID(Player_2[[#This Row],[Date]],FIND("-",Player_2[[#This Row],[Date]],1)+1,3)</f>
        <v>Sep</v>
      </c>
      <c r="O869" s="5">
        <f>DATEVALUE(Player_2[[#This Row],[Month]]&amp;" "&amp;Player_2[[#This Row],[Day]]&amp;", "&amp;Player_2[[#This Row],[Year]])</f>
        <v>40061</v>
      </c>
      <c r="P869">
        <f>COUNTIFS(A:A,Player_2[[#This Row],[Tournament]],E:E,Player_2[[#This Row],[Round]])</f>
        <v>1</v>
      </c>
      <c r="Q869" t="str">
        <f t="shared" si="13"/>
        <v>End of the Trail Classic 2009</v>
      </c>
      <c r="R869">
        <f>SUMIFS('Player 1 Rounds'!F:F,'Player 1 Rounds'!Q:Q,Q869,'Player 1 Rounds'!E:E,E869)</f>
        <v>0</v>
      </c>
      <c r="S869">
        <f>IF(AND(Player_2[[#This Row],[Opponent Score]]&gt;0,Player_2[[#This Row],[Opponent Score]]&gt;Player_2[[#This Row],[Score]],K:K=TRUE())=TRUE(),1,0)</f>
        <v>0</v>
      </c>
    </row>
    <row r="870" spans="1:19" x14ac:dyDescent="0.25">
      <c r="A870" t="s">
        <v>750</v>
      </c>
      <c r="B870" t="s">
        <v>9</v>
      </c>
      <c r="C870" t="s">
        <v>751</v>
      </c>
      <c r="D870" t="s">
        <v>17</v>
      </c>
      <c r="E870">
        <v>3</v>
      </c>
      <c r="F870">
        <v>53</v>
      </c>
      <c r="G870">
        <v>1013</v>
      </c>
      <c r="H870" t="s">
        <v>11</v>
      </c>
      <c r="I870" t="s">
        <v>11</v>
      </c>
      <c r="J870" t="b">
        <f>IF(COUNTIFS('Player 1 Rounds'!A:A,Player_2[[#This Row],[Tournament]],'Player 1 Rounds'!C:C,Player_2[[#This Row],[Date]])&gt;0,TRUE(),FALSE())</f>
        <v>0</v>
      </c>
      <c r="K870" t="b">
        <f>IF(COUNTIFS('Player 1 Rounds'!A:A,Player_2[[#This Row],[Tournament]],'Player 1 Rounds'!C:C,Player_2[[#This Row],[Date]],'Player 1 Rounds'!D:D,Player_2[[#This Row],[Division]])&gt;0,TRUE(),FALSE())</f>
        <v>0</v>
      </c>
      <c r="L870" t="str">
        <f>RIGHT(Player_2[[#This Row],[Date]],4)</f>
        <v>2019</v>
      </c>
      <c r="M870" t="str">
        <f>LEFT(Player_2[[#This Row],[Date]],FIND("-",Player_2[[#This Row],[Date]],1)-1)</f>
        <v>25</v>
      </c>
      <c r="N870" t="str">
        <f>MID(Player_2[[#This Row],[Date]],FIND("-",Player_2[[#This Row],[Date]],1)+1,3)</f>
        <v>May</v>
      </c>
      <c r="O870" s="5">
        <f>DATEVALUE(Player_2[[#This Row],[Month]]&amp;" "&amp;Player_2[[#This Row],[Day]]&amp;", "&amp;Player_2[[#This Row],[Year]])</f>
        <v>43610</v>
      </c>
      <c r="P870">
        <f>COUNTIFS(A:A,Player_2[[#This Row],[Tournament]],E:E,Player_2[[#This Row],[Round]])</f>
        <v>1</v>
      </c>
      <c r="Q870" t="str">
        <f t="shared" si="13"/>
        <v>2019 Two Days in May</v>
      </c>
      <c r="R870">
        <f>SUMIFS('Player 1 Rounds'!F:F,'Player 1 Rounds'!Q:Q,Q870,'Player 1 Rounds'!E:E,E870)</f>
        <v>0</v>
      </c>
      <c r="S870">
        <f>IF(AND(Player_2[[#This Row],[Opponent Score]]&gt;0,Player_2[[#This Row],[Opponent Score]]&gt;Player_2[[#This Row],[Score]],K:K=TRUE())=TRUE(),1,0)</f>
        <v>0</v>
      </c>
    </row>
    <row r="871" spans="1:19" x14ac:dyDescent="0.25">
      <c r="A871" t="s">
        <v>706</v>
      </c>
      <c r="B871" t="s">
        <v>164</v>
      </c>
      <c r="C871" t="s">
        <v>707</v>
      </c>
      <c r="D871" t="s">
        <v>17</v>
      </c>
      <c r="E871">
        <v>3</v>
      </c>
      <c r="F871">
        <v>52</v>
      </c>
      <c r="G871">
        <v>1052</v>
      </c>
      <c r="H871" t="s">
        <v>11</v>
      </c>
      <c r="I871" t="s">
        <v>11</v>
      </c>
      <c r="J871" t="b">
        <f>IF(COUNTIFS('Player 1 Rounds'!A:A,Player_2[[#This Row],[Tournament]],'Player 1 Rounds'!C:C,Player_2[[#This Row],[Date]])&gt;0,TRUE(),FALSE())</f>
        <v>0</v>
      </c>
      <c r="K871" t="b">
        <f>IF(COUNTIFS('Player 1 Rounds'!A:A,Player_2[[#This Row],[Tournament]],'Player 1 Rounds'!C:C,Player_2[[#This Row],[Date]],'Player 1 Rounds'!D:D,Player_2[[#This Row],[Division]])&gt;0,TRUE(),FALSE())</f>
        <v>0</v>
      </c>
      <c r="L871" t="str">
        <f>RIGHT(Player_2[[#This Row],[Date]],4)</f>
        <v>2019</v>
      </c>
      <c r="M871" t="str">
        <f>LEFT(Player_2[[#This Row],[Date]],FIND("-",Player_2[[#This Row],[Date]],1)-1)</f>
        <v>14</v>
      </c>
      <c r="N871" t="str">
        <f>MID(Player_2[[#This Row],[Date]],FIND("-",Player_2[[#This Row],[Date]],1)+1,3)</f>
        <v>Jun</v>
      </c>
      <c r="O871" s="5">
        <f>DATEVALUE(Player_2[[#This Row],[Month]]&amp;" "&amp;Player_2[[#This Row],[Day]]&amp;", "&amp;Player_2[[#This Row],[Year]])</f>
        <v>43630</v>
      </c>
      <c r="P871">
        <f>COUNTIFS(A:A,Player_2[[#This Row],[Tournament]],E:E,Player_2[[#This Row],[Round]])</f>
        <v>1</v>
      </c>
      <c r="Q871" t="str">
        <f t="shared" si="13"/>
        <v>2019 The 37th Annual Kansas City Wide Open Presented by Discraft</v>
      </c>
      <c r="R871">
        <f>SUMIFS('Player 1 Rounds'!F:F,'Player 1 Rounds'!Q:Q,Q871,'Player 1 Rounds'!E:E,E871)</f>
        <v>0</v>
      </c>
      <c r="S871">
        <f>IF(AND(Player_2[[#This Row],[Opponent Score]]&gt;0,Player_2[[#This Row],[Opponent Score]]&gt;Player_2[[#This Row],[Score]],K:K=TRUE())=TRUE(),1,0)</f>
        <v>0</v>
      </c>
    </row>
    <row r="872" spans="1:19" x14ac:dyDescent="0.25">
      <c r="A872" t="s">
        <v>607</v>
      </c>
      <c r="B872" t="s">
        <v>58</v>
      </c>
      <c r="C872" t="s">
        <v>608</v>
      </c>
      <c r="D872" t="s">
        <v>17</v>
      </c>
      <c r="E872">
        <v>3</v>
      </c>
      <c r="F872">
        <v>56</v>
      </c>
      <c r="G872">
        <v>1066</v>
      </c>
      <c r="H872" t="s">
        <v>11</v>
      </c>
      <c r="I872" t="s">
        <v>11</v>
      </c>
      <c r="J872" t="b">
        <f>IF(COUNTIFS('Player 1 Rounds'!A:A,Player_2[[#This Row],[Tournament]],'Player 1 Rounds'!C:C,Player_2[[#This Row],[Date]])&gt;0,TRUE(),FALSE())</f>
        <v>1</v>
      </c>
      <c r="K872" t="b">
        <f>IF(COUNTIFS('Player 1 Rounds'!A:A,Player_2[[#This Row],[Tournament]],'Player 1 Rounds'!C:C,Player_2[[#This Row],[Date]],'Player 1 Rounds'!D:D,Player_2[[#This Row],[Division]])&gt;0,TRUE(),FALSE())</f>
        <v>1</v>
      </c>
      <c r="L872" t="str">
        <f>RIGHT(Player_2[[#This Row],[Date]],4)</f>
        <v>2021</v>
      </c>
      <c r="M872" t="str">
        <f>LEFT(Player_2[[#This Row],[Date]],FIND("-",Player_2[[#This Row],[Date]],1)-1)</f>
        <v>28</v>
      </c>
      <c r="N872" t="str">
        <f>MID(Player_2[[#This Row],[Date]],FIND("-",Player_2[[#This Row],[Date]],1)+1,3)</f>
        <v>Apr</v>
      </c>
      <c r="O872" s="5">
        <f>DATEVALUE(Player_2[[#This Row],[Month]]&amp;" "&amp;Player_2[[#This Row],[Day]]&amp;", "&amp;Player_2[[#This Row],[Year]])</f>
        <v>44314</v>
      </c>
      <c r="P872">
        <f>COUNTIFS(A:A,Player_2[[#This Row],[Tournament]],E:E,Player_2[[#This Row],[Round]])</f>
        <v>1</v>
      </c>
      <c r="Q872" t="str">
        <f t="shared" si="13"/>
        <v>2021 Dynamic Discs Open - National Tour</v>
      </c>
      <c r="R872">
        <f>SUMIFS('Player 1 Rounds'!F:F,'Player 1 Rounds'!Q:Q,Q872,'Player 1 Rounds'!E:E,E872)</f>
        <v>58</v>
      </c>
      <c r="S872">
        <f>IF(AND(Player_2[[#This Row],[Opponent Score]]&gt;0,Player_2[[#This Row],[Opponent Score]]&gt;Player_2[[#This Row],[Score]],K:K=TRUE())=TRUE(),1,0)</f>
        <v>1</v>
      </c>
    </row>
    <row r="873" spans="1:19" x14ac:dyDescent="0.25">
      <c r="A873" t="s">
        <v>729</v>
      </c>
      <c r="B873" t="s">
        <v>9</v>
      </c>
      <c r="C873" t="s">
        <v>730</v>
      </c>
      <c r="D873" t="s">
        <v>17</v>
      </c>
      <c r="E873">
        <v>3</v>
      </c>
      <c r="F873">
        <v>51</v>
      </c>
      <c r="G873">
        <v>1066</v>
      </c>
      <c r="H873" t="s">
        <v>11</v>
      </c>
      <c r="I873" t="s">
        <v>11</v>
      </c>
      <c r="J873" t="b">
        <f>IF(COUNTIFS('Player 1 Rounds'!A:A,Player_2[[#This Row],[Tournament]],'Player 1 Rounds'!C:C,Player_2[[#This Row],[Date]])&gt;0,TRUE(),FALSE())</f>
        <v>0</v>
      </c>
      <c r="K873" t="b">
        <f>IF(COUNTIFS('Player 1 Rounds'!A:A,Player_2[[#This Row],[Tournament]],'Player 1 Rounds'!C:C,Player_2[[#This Row],[Date]],'Player 1 Rounds'!D:D,Player_2[[#This Row],[Division]])&gt;0,TRUE(),FALSE())</f>
        <v>0</v>
      </c>
      <c r="L873" t="str">
        <f>RIGHT(Player_2[[#This Row],[Date]],4)</f>
        <v>2019</v>
      </c>
      <c r="M873" t="str">
        <f>LEFT(Player_2[[#This Row],[Date]],FIND("-",Player_2[[#This Row],[Date]],1)-1)</f>
        <v>5</v>
      </c>
      <c r="N873" t="str">
        <f>MID(Player_2[[#This Row],[Date]],FIND("-",Player_2[[#This Row],[Date]],1)+1,3)</f>
        <v>Jul</v>
      </c>
      <c r="O873" s="5">
        <f>DATEVALUE(Player_2[[#This Row],[Month]]&amp;" "&amp;Player_2[[#This Row],[Day]]&amp;", "&amp;Player_2[[#This Row],[Year]])</f>
        <v>43651</v>
      </c>
      <c r="P873">
        <f>COUNTIFS(A:A,Player_2[[#This Row],[Tournament]],E:E,Player_2[[#This Row],[Round]])</f>
        <v>1</v>
      </c>
      <c r="Q873" t="str">
        <f t="shared" si="13"/>
        <v>DGPT - 2019 Great Lakes Open presented by DISCRAFT</v>
      </c>
      <c r="R873">
        <f>SUMIFS('Player 1 Rounds'!F:F,'Player 1 Rounds'!Q:Q,Q873,'Player 1 Rounds'!E:E,E873)</f>
        <v>0</v>
      </c>
      <c r="S873">
        <f>IF(AND(Player_2[[#This Row],[Opponent Score]]&gt;0,Player_2[[#This Row],[Opponent Score]]&gt;Player_2[[#This Row],[Score]],K:K=TRUE())=TRUE(),1,0)</f>
        <v>0</v>
      </c>
    </row>
    <row r="874" spans="1:19" x14ac:dyDescent="0.25">
      <c r="A874" t="s">
        <v>548</v>
      </c>
      <c r="B874" t="s">
        <v>14</v>
      </c>
      <c r="C874" t="s">
        <v>731</v>
      </c>
      <c r="D874" t="s">
        <v>17</v>
      </c>
      <c r="E874">
        <v>3</v>
      </c>
      <c r="F874">
        <v>44</v>
      </c>
      <c r="G874">
        <v>1031</v>
      </c>
      <c r="H874" t="s">
        <v>11</v>
      </c>
      <c r="I874" t="s">
        <v>11</v>
      </c>
      <c r="J874" t="b">
        <f>IF(COUNTIFS('Player 1 Rounds'!A:A,Player_2[[#This Row],[Tournament]],'Player 1 Rounds'!C:C,Player_2[[#This Row],[Date]])&gt;0,TRUE(),FALSE())</f>
        <v>0</v>
      </c>
      <c r="K874" t="b">
        <f>IF(COUNTIFS('Player 1 Rounds'!A:A,Player_2[[#This Row],[Tournament]],'Player 1 Rounds'!C:C,Player_2[[#This Row],[Date]],'Player 1 Rounds'!D:D,Player_2[[#This Row],[Division]])&gt;0,TRUE(),FALSE())</f>
        <v>0</v>
      </c>
      <c r="L874" t="str">
        <f>RIGHT(Player_2[[#This Row],[Date]],4)</f>
        <v>2009</v>
      </c>
      <c r="M874" t="str">
        <f>LEFT(Player_2[[#This Row],[Date]],FIND("-",Player_2[[#This Row],[Date]],1)-1)</f>
        <v>27</v>
      </c>
      <c r="N874" t="str">
        <f>MID(Player_2[[#This Row],[Date]],FIND("-",Player_2[[#This Row],[Date]],1)+1,3)</f>
        <v>Jun</v>
      </c>
      <c r="O874" s="5">
        <f>DATEVALUE(Player_2[[#This Row],[Month]]&amp;" "&amp;Player_2[[#This Row],[Day]]&amp;", "&amp;Player_2[[#This Row],[Year]])</f>
        <v>39991</v>
      </c>
      <c r="P874">
        <f>COUNTIFS(A:A,Player_2[[#This Row],[Tournament]],E:E,Player_2[[#This Row],[Round]])</f>
        <v>4</v>
      </c>
      <c r="Q874" t="str">
        <f t="shared" si="13"/>
        <v>2009 Evergreen Open</v>
      </c>
      <c r="R874">
        <f>SUMIFS('Player 1 Rounds'!F:F,'Player 1 Rounds'!Q:Q,Q874,'Player 1 Rounds'!E:E,E874)</f>
        <v>0</v>
      </c>
      <c r="S874">
        <f>IF(AND(Player_2[[#This Row],[Opponent Score]]&gt;0,Player_2[[#This Row],[Opponent Score]]&gt;Player_2[[#This Row],[Score]],K:K=TRUE())=TRUE(),1,0)</f>
        <v>0</v>
      </c>
    </row>
    <row r="875" spans="1:19" x14ac:dyDescent="0.25">
      <c r="A875" t="s">
        <v>604</v>
      </c>
      <c r="B875" t="s">
        <v>14</v>
      </c>
      <c r="C875" t="s">
        <v>605</v>
      </c>
      <c r="D875" t="s">
        <v>17</v>
      </c>
      <c r="E875">
        <v>3</v>
      </c>
      <c r="F875">
        <v>52</v>
      </c>
      <c r="G875">
        <v>1008</v>
      </c>
      <c r="H875" t="s">
        <v>11</v>
      </c>
      <c r="I875" t="s">
        <v>11</v>
      </c>
      <c r="J875" t="b">
        <f>IF(COUNTIFS('Player 1 Rounds'!A:A,Player_2[[#This Row],[Tournament]],'Player 1 Rounds'!C:C,Player_2[[#This Row],[Date]])&gt;0,TRUE(),FALSE())</f>
        <v>0</v>
      </c>
      <c r="K875" t="b">
        <f>IF(COUNTIFS('Player 1 Rounds'!A:A,Player_2[[#This Row],[Tournament]],'Player 1 Rounds'!C:C,Player_2[[#This Row],[Date]],'Player 1 Rounds'!D:D,Player_2[[#This Row],[Division]])&gt;0,TRUE(),FALSE())</f>
        <v>0</v>
      </c>
      <c r="L875" t="str">
        <f>RIGHT(Player_2[[#This Row],[Date]],4)</f>
        <v>2008</v>
      </c>
      <c r="M875" t="str">
        <f>LEFT(Player_2[[#This Row],[Date]],FIND("-",Player_2[[#This Row],[Date]],1)-1)</f>
        <v>26</v>
      </c>
      <c r="N875" t="str">
        <f>MID(Player_2[[#This Row],[Date]],FIND("-",Player_2[[#This Row],[Date]],1)+1,3)</f>
        <v>Jul</v>
      </c>
      <c r="O875" s="5">
        <f>DATEVALUE(Player_2[[#This Row],[Month]]&amp;" "&amp;Player_2[[#This Row],[Day]]&amp;", "&amp;Player_2[[#This Row],[Year]])</f>
        <v>39655</v>
      </c>
      <c r="P875">
        <f>COUNTIFS(A:A,Player_2[[#This Row],[Tournament]],E:E,Player_2[[#This Row],[Round]])</f>
        <v>1</v>
      </c>
      <c r="Q875" t="str">
        <f t="shared" si="13"/>
        <v>2008 Alabama Summer Sizzler</v>
      </c>
      <c r="R875">
        <f>SUMIFS('Player 1 Rounds'!F:F,'Player 1 Rounds'!Q:Q,Q875,'Player 1 Rounds'!E:E,E875)</f>
        <v>0</v>
      </c>
      <c r="S875">
        <f>IF(AND(Player_2[[#This Row],[Opponent Score]]&gt;0,Player_2[[#This Row],[Opponent Score]]&gt;Player_2[[#This Row],[Score]],K:K=TRUE())=TRUE(),1,0)</f>
        <v>0</v>
      </c>
    </row>
    <row r="876" spans="1:19" x14ac:dyDescent="0.25">
      <c r="A876" t="s">
        <v>600</v>
      </c>
      <c r="B876" t="s">
        <v>14</v>
      </c>
      <c r="C876" t="s">
        <v>601</v>
      </c>
      <c r="D876" t="s">
        <v>17</v>
      </c>
      <c r="E876">
        <v>3</v>
      </c>
      <c r="F876">
        <v>63</v>
      </c>
      <c r="G876">
        <v>1002</v>
      </c>
      <c r="H876" t="s">
        <v>11</v>
      </c>
      <c r="I876" t="s">
        <v>11</v>
      </c>
      <c r="J876" t="b">
        <f>IF(COUNTIFS('Player 1 Rounds'!A:A,Player_2[[#This Row],[Tournament]],'Player 1 Rounds'!C:C,Player_2[[#This Row],[Date]])&gt;0,TRUE(),FALSE())</f>
        <v>0</v>
      </c>
      <c r="K876" t="b">
        <f>IF(COUNTIFS('Player 1 Rounds'!A:A,Player_2[[#This Row],[Tournament]],'Player 1 Rounds'!C:C,Player_2[[#This Row],[Date]],'Player 1 Rounds'!D:D,Player_2[[#This Row],[Division]])&gt;0,TRUE(),FALSE())</f>
        <v>0</v>
      </c>
      <c r="L876" t="str">
        <f>RIGHT(Player_2[[#This Row],[Date]],4)</f>
        <v>2008</v>
      </c>
      <c r="M876" t="str">
        <f>LEFT(Player_2[[#This Row],[Date]],FIND("-",Player_2[[#This Row],[Date]],1)-1)</f>
        <v>19</v>
      </c>
      <c r="N876" t="str">
        <f>MID(Player_2[[#This Row],[Date]],FIND("-",Player_2[[#This Row],[Date]],1)+1,3)</f>
        <v>Jul</v>
      </c>
      <c r="O876" s="5">
        <f>DATEVALUE(Player_2[[#This Row],[Month]]&amp;" "&amp;Player_2[[#This Row],[Day]]&amp;", "&amp;Player_2[[#This Row],[Year]])</f>
        <v>39648</v>
      </c>
      <c r="P876">
        <f>COUNTIFS(A:A,Player_2[[#This Row],[Tournament]],E:E,Player_2[[#This Row],[Round]])</f>
        <v>1</v>
      </c>
      <c r="Q876" t="str">
        <f t="shared" si="13"/>
        <v>2008 Santa Maria Open</v>
      </c>
      <c r="R876">
        <f>SUMIFS('Player 1 Rounds'!F:F,'Player 1 Rounds'!Q:Q,Q876,'Player 1 Rounds'!E:E,E876)</f>
        <v>0</v>
      </c>
      <c r="S876">
        <f>IF(AND(Player_2[[#This Row],[Opponent Score]]&gt;0,Player_2[[#This Row],[Opponent Score]]&gt;Player_2[[#This Row],[Score]],K:K=TRUE())=TRUE(),1,0)</f>
        <v>0</v>
      </c>
    </row>
    <row r="877" spans="1:19" x14ac:dyDescent="0.25">
      <c r="A877" t="s">
        <v>97</v>
      </c>
      <c r="B877" t="s">
        <v>13</v>
      </c>
      <c r="C877" t="s">
        <v>98</v>
      </c>
      <c r="D877" t="s">
        <v>17</v>
      </c>
      <c r="E877">
        <v>3</v>
      </c>
      <c r="F877">
        <v>52</v>
      </c>
      <c r="G877">
        <v>1055</v>
      </c>
      <c r="H877" t="s">
        <v>11</v>
      </c>
      <c r="I877" t="s">
        <v>11</v>
      </c>
      <c r="J877" t="b">
        <f>IF(COUNTIFS('Player 1 Rounds'!A:A,Player_2[[#This Row],[Tournament]],'Player 1 Rounds'!C:C,Player_2[[#This Row],[Date]])&gt;0,TRUE(),FALSE())</f>
        <v>0</v>
      </c>
      <c r="K877" t="b">
        <f>IF(COUNTIFS('Player 1 Rounds'!A:A,Player_2[[#This Row],[Tournament]],'Player 1 Rounds'!C:C,Player_2[[#This Row],[Date]],'Player 1 Rounds'!D:D,Player_2[[#This Row],[Division]])&gt;0,TRUE(),FALSE())</f>
        <v>0</v>
      </c>
      <c r="L877" t="str">
        <f>RIGHT(Player_2[[#This Row],[Date]],4)</f>
        <v>2009</v>
      </c>
      <c r="M877" t="str">
        <f>LEFT(Player_2[[#This Row],[Date]],FIND("-",Player_2[[#This Row],[Date]],1)-1)</f>
        <v>27</v>
      </c>
      <c r="N877" t="str">
        <f>MID(Player_2[[#This Row],[Date]],FIND("-",Player_2[[#This Row],[Date]],1)+1,3)</f>
        <v>Jul</v>
      </c>
      <c r="O877" s="5">
        <f>DATEVALUE(Player_2[[#This Row],[Month]]&amp;" "&amp;Player_2[[#This Row],[Day]]&amp;", "&amp;Player_2[[#This Row],[Year]])</f>
        <v>40021</v>
      </c>
      <c r="P877">
        <f>COUNTIFS(A:A,Player_2[[#This Row],[Tournament]],E:E,Player_2[[#This Row],[Round]])</f>
        <v>1</v>
      </c>
      <c r="Q877" t="str">
        <f t="shared" si="13"/>
        <v>2009 PDGA Professional Disc Golf World Championships</v>
      </c>
      <c r="R877">
        <f>SUMIFS('Player 1 Rounds'!F:F,'Player 1 Rounds'!Q:Q,Q877,'Player 1 Rounds'!E:E,E877)</f>
        <v>0</v>
      </c>
      <c r="S877">
        <f>IF(AND(Player_2[[#This Row],[Opponent Score]]&gt;0,Player_2[[#This Row],[Opponent Score]]&gt;Player_2[[#This Row],[Score]],K:K=TRUE())=TRUE(),1,0)</f>
        <v>0</v>
      </c>
    </row>
    <row r="878" spans="1:19" x14ac:dyDescent="0.25">
      <c r="A878" t="s">
        <v>754</v>
      </c>
      <c r="B878" t="s">
        <v>14</v>
      </c>
      <c r="C878" t="s">
        <v>755</v>
      </c>
      <c r="D878" t="s">
        <v>17</v>
      </c>
      <c r="E878">
        <v>3</v>
      </c>
      <c r="F878">
        <v>58</v>
      </c>
      <c r="G878">
        <v>931</v>
      </c>
      <c r="H878" t="s">
        <v>11</v>
      </c>
      <c r="I878" t="s">
        <v>11</v>
      </c>
      <c r="J878" t="b">
        <f>IF(COUNTIFS('Player 1 Rounds'!A:A,Player_2[[#This Row],[Tournament]],'Player 1 Rounds'!C:C,Player_2[[#This Row],[Date]])&gt;0,TRUE(),FALSE())</f>
        <v>0</v>
      </c>
      <c r="K878" t="b">
        <f>IF(COUNTIFS('Player 1 Rounds'!A:A,Player_2[[#This Row],[Tournament]],'Player 1 Rounds'!C:C,Player_2[[#This Row],[Date]],'Player 1 Rounds'!D:D,Player_2[[#This Row],[Division]])&gt;0,TRUE(),FALSE())</f>
        <v>0</v>
      </c>
      <c r="L878" t="str">
        <f>RIGHT(Player_2[[#This Row],[Date]],4)</f>
        <v>2009</v>
      </c>
      <c r="M878" t="str">
        <f>LEFT(Player_2[[#This Row],[Date]],FIND("-",Player_2[[#This Row],[Date]],1)-1)</f>
        <v>26</v>
      </c>
      <c r="N878" t="str">
        <f>MID(Player_2[[#This Row],[Date]],FIND("-",Player_2[[#This Row],[Date]],1)+1,3)</f>
        <v>Sep</v>
      </c>
      <c r="O878" s="5">
        <f>DATEVALUE(Player_2[[#This Row],[Month]]&amp;" "&amp;Player_2[[#This Row],[Day]]&amp;", "&amp;Player_2[[#This Row],[Year]])</f>
        <v>40082</v>
      </c>
      <c r="P878">
        <f>COUNTIFS(A:A,Player_2[[#This Row],[Tournament]],E:E,Player_2[[#This Row],[Round]])</f>
        <v>1</v>
      </c>
      <c r="Q878" t="str">
        <f t="shared" si="13"/>
        <v>2009 Sun Valley Open (Pro)</v>
      </c>
      <c r="R878">
        <f>SUMIFS('Player 1 Rounds'!F:F,'Player 1 Rounds'!Q:Q,Q878,'Player 1 Rounds'!E:E,E878)</f>
        <v>0</v>
      </c>
      <c r="S878">
        <f>IF(AND(Player_2[[#This Row],[Opponent Score]]&gt;0,Player_2[[#This Row],[Opponent Score]]&gt;Player_2[[#This Row],[Score]],K:K=TRUE())=TRUE(),1,0)</f>
        <v>0</v>
      </c>
    </row>
    <row r="879" spans="1:19" x14ac:dyDescent="0.25">
      <c r="A879" t="s">
        <v>303</v>
      </c>
      <c r="B879" t="s">
        <v>9</v>
      </c>
      <c r="C879" t="s">
        <v>304</v>
      </c>
      <c r="D879" t="s">
        <v>17</v>
      </c>
      <c r="E879">
        <v>3</v>
      </c>
      <c r="F879">
        <v>70</v>
      </c>
      <c r="G879">
        <v>1077</v>
      </c>
      <c r="H879" t="s">
        <v>11</v>
      </c>
      <c r="I879" t="s">
        <v>11</v>
      </c>
      <c r="J879" t="b">
        <f>IF(COUNTIFS('Player 1 Rounds'!A:A,Player_2[[#This Row],[Tournament]],'Player 1 Rounds'!C:C,Player_2[[#This Row],[Date]])&gt;0,TRUE(),FALSE())</f>
        <v>0</v>
      </c>
      <c r="K879" t="b">
        <f>IF(COUNTIFS('Player 1 Rounds'!A:A,Player_2[[#This Row],[Tournament]],'Player 1 Rounds'!C:C,Player_2[[#This Row],[Date]],'Player 1 Rounds'!D:D,Player_2[[#This Row],[Division]])&gt;0,TRUE(),FALSE())</f>
        <v>0</v>
      </c>
      <c r="L879" t="str">
        <f>RIGHT(Player_2[[#This Row],[Date]],4)</f>
        <v>2019</v>
      </c>
      <c r="M879" t="str">
        <f>LEFT(Player_2[[#This Row],[Date]],FIND("-",Player_2[[#This Row],[Date]],1)-1)</f>
        <v>19</v>
      </c>
      <c r="N879" t="str">
        <f>MID(Player_2[[#This Row],[Date]],FIND("-",Player_2[[#This Row],[Date]],1)+1,3)</f>
        <v>Apr</v>
      </c>
      <c r="O879" s="5">
        <f>DATEVALUE(Player_2[[#This Row],[Month]]&amp;" "&amp;Player_2[[#This Row],[Day]]&amp;", "&amp;Player_2[[#This Row],[Year]])</f>
        <v>43574</v>
      </c>
      <c r="P879">
        <f>COUNTIFS(A:A,Player_2[[#This Row],[Tournament]],E:E,Player_2[[#This Row],[Round]])</f>
        <v>1</v>
      </c>
      <c r="Q879" t="str">
        <f t="shared" si="13"/>
        <v>The Rumble 2019 presented by Discraft and Clint's Draft House</v>
      </c>
      <c r="R879">
        <f>SUMIFS('Player 1 Rounds'!F:F,'Player 1 Rounds'!Q:Q,Q879,'Player 1 Rounds'!E:E,E879)</f>
        <v>0</v>
      </c>
      <c r="S879">
        <f>IF(AND(Player_2[[#This Row],[Opponent Score]]&gt;0,Player_2[[#This Row],[Opponent Score]]&gt;Player_2[[#This Row],[Score]],K:K=TRUE())=TRUE(),1,0)</f>
        <v>0</v>
      </c>
    </row>
    <row r="880" spans="1:19" x14ac:dyDescent="0.25">
      <c r="A880" t="s">
        <v>306</v>
      </c>
      <c r="B880" t="s">
        <v>12</v>
      </c>
      <c r="C880" t="s">
        <v>307</v>
      </c>
      <c r="D880" t="s">
        <v>17</v>
      </c>
      <c r="E880">
        <v>3</v>
      </c>
      <c r="F880">
        <v>52</v>
      </c>
      <c r="G880">
        <v>998</v>
      </c>
      <c r="H880" t="s">
        <v>11</v>
      </c>
      <c r="I880" t="s">
        <v>11</v>
      </c>
      <c r="J880" t="b">
        <f>IF(COUNTIFS('Player 1 Rounds'!A:A,Player_2[[#This Row],[Tournament]],'Player 1 Rounds'!C:C,Player_2[[#This Row],[Date]])&gt;0,TRUE(),FALSE())</f>
        <v>0</v>
      </c>
      <c r="K880" t="b">
        <f>IF(COUNTIFS('Player 1 Rounds'!A:A,Player_2[[#This Row],[Tournament]],'Player 1 Rounds'!C:C,Player_2[[#This Row],[Date]],'Player 1 Rounds'!D:D,Player_2[[#This Row],[Division]])&gt;0,TRUE(),FALSE())</f>
        <v>0</v>
      </c>
      <c r="L880" t="str">
        <f>RIGHT(Player_2[[#This Row],[Date]],4)</f>
        <v>2010</v>
      </c>
      <c r="M880" t="str">
        <f>LEFT(Player_2[[#This Row],[Date]],FIND("-",Player_2[[#This Row],[Date]],1)-1)</f>
        <v>30</v>
      </c>
      <c r="N880" t="str">
        <f>MID(Player_2[[#This Row],[Date]],FIND("-",Player_2[[#This Row],[Date]],1)+1,3)</f>
        <v>Jan</v>
      </c>
      <c r="O880" s="5">
        <f>DATEVALUE(Player_2[[#This Row],[Month]]&amp;" "&amp;Player_2[[#This Row],[Day]]&amp;", "&amp;Player_2[[#This Row],[Year]])</f>
        <v>40208</v>
      </c>
      <c r="P880">
        <f>COUNTIFS(A:A,Player_2[[#This Row],[Tournament]],E:E,Player_2[[#This Row],[Round]])</f>
        <v>1</v>
      </c>
      <c r="Q880" t="str">
        <f t="shared" si="13"/>
        <v>2010 Fountain Hills Thrills</v>
      </c>
      <c r="R880">
        <f>SUMIFS('Player 1 Rounds'!F:F,'Player 1 Rounds'!Q:Q,Q880,'Player 1 Rounds'!E:E,E880)</f>
        <v>0</v>
      </c>
      <c r="S880">
        <f>IF(AND(Player_2[[#This Row],[Opponent Score]]&gt;0,Player_2[[#This Row],[Opponent Score]]&gt;Player_2[[#This Row],[Score]],K:K=TRUE())=TRUE(),1,0)</f>
        <v>0</v>
      </c>
    </row>
    <row r="881" spans="1:19" x14ac:dyDescent="0.25">
      <c r="A881" t="s">
        <v>59</v>
      </c>
      <c r="B881" t="s">
        <v>58</v>
      </c>
      <c r="C881" t="s">
        <v>606</v>
      </c>
      <c r="D881" t="s">
        <v>17</v>
      </c>
      <c r="E881">
        <v>3</v>
      </c>
      <c r="F881">
        <v>64</v>
      </c>
      <c r="G881">
        <v>1004</v>
      </c>
      <c r="H881" t="s">
        <v>11</v>
      </c>
      <c r="I881" t="s">
        <v>11</v>
      </c>
      <c r="J881" t="b">
        <f>IF(COUNTIFS('Player 1 Rounds'!A:A,Player_2[[#This Row],[Tournament]],'Player 1 Rounds'!C:C,Player_2[[#This Row],[Date]])&gt;0,TRUE(),FALSE())</f>
        <v>0</v>
      </c>
      <c r="K881" t="b">
        <f>IF(COUNTIFS('Player 1 Rounds'!A:A,Player_2[[#This Row],[Tournament]],'Player 1 Rounds'!C:C,Player_2[[#This Row],[Date]],'Player 1 Rounds'!D:D,Player_2[[#This Row],[Division]])&gt;0,TRUE(),FALSE())</f>
        <v>0</v>
      </c>
      <c r="L881" t="str">
        <f>RIGHT(Player_2[[#This Row],[Date]],4)</f>
        <v>2008</v>
      </c>
      <c r="M881" t="str">
        <f>LEFT(Player_2[[#This Row],[Date]],FIND("-",Player_2[[#This Row],[Date]],1)-1)</f>
        <v>20</v>
      </c>
      <c r="N881" t="str">
        <f>MID(Player_2[[#This Row],[Date]],FIND("-",Player_2[[#This Row],[Date]],1)+1,3)</f>
        <v>Jun</v>
      </c>
      <c r="O881" s="5">
        <f>DATEVALUE(Player_2[[#This Row],[Month]]&amp;" "&amp;Player_2[[#This Row],[Day]]&amp;", "&amp;Player_2[[#This Row],[Year]])</f>
        <v>39619</v>
      </c>
      <c r="P881">
        <f>COUNTIFS(A:A,Player_2[[#This Row],[Tournament]],E:E,Player_2[[#This Row],[Round]])</f>
        <v>3</v>
      </c>
      <c r="Q881" t="str">
        <f t="shared" si="13"/>
        <v>2008 Golden State Classic</v>
      </c>
      <c r="R881">
        <f>SUMIFS('Player 1 Rounds'!F:F,'Player 1 Rounds'!Q:Q,Q881,'Player 1 Rounds'!E:E,E881)</f>
        <v>0</v>
      </c>
      <c r="S881">
        <f>IF(AND(Player_2[[#This Row],[Opponent Score]]&gt;0,Player_2[[#This Row],[Opponent Score]]&gt;Player_2[[#This Row],[Score]],K:K=TRUE())=TRUE(),1,0)</f>
        <v>0</v>
      </c>
    </row>
    <row r="882" spans="1:19" x14ac:dyDescent="0.25">
      <c r="A882" t="s">
        <v>553</v>
      </c>
      <c r="B882" t="s">
        <v>58</v>
      </c>
      <c r="C882" t="s">
        <v>554</v>
      </c>
      <c r="D882" t="s">
        <v>17</v>
      </c>
      <c r="E882">
        <v>3</v>
      </c>
      <c r="F882">
        <v>60</v>
      </c>
      <c r="G882">
        <v>1038</v>
      </c>
      <c r="H882" t="s">
        <v>11</v>
      </c>
      <c r="I882" t="s">
        <v>11</v>
      </c>
      <c r="J882" t="b">
        <f>IF(COUNTIFS('Player 1 Rounds'!A:A,Player_2[[#This Row],[Tournament]],'Player 1 Rounds'!C:C,Player_2[[#This Row],[Date]])&gt;0,TRUE(),FALSE())</f>
        <v>1</v>
      </c>
      <c r="K882" t="b">
        <f>IF(COUNTIFS('Player 1 Rounds'!A:A,Player_2[[#This Row],[Tournament]],'Player 1 Rounds'!C:C,Player_2[[#This Row],[Date]],'Player 1 Rounds'!D:D,Player_2[[#This Row],[Division]])&gt;0,TRUE(),FALSE())</f>
        <v>1</v>
      </c>
      <c r="L882" t="str">
        <f>RIGHT(Player_2[[#This Row],[Date]],4)</f>
        <v>2021</v>
      </c>
      <c r="M882" t="str">
        <f>LEFT(Player_2[[#This Row],[Date]],FIND("-",Player_2[[#This Row],[Date]],1)-1)</f>
        <v>14</v>
      </c>
      <c r="N882" t="str">
        <f>MID(Player_2[[#This Row],[Date]],FIND("-",Player_2[[#This Row],[Date]],1)+1,3)</f>
        <v>May</v>
      </c>
      <c r="O882" s="5">
        <f>DATEVALUE(Player_2[[#This Row],[Month]]&amp;" "&amp;Player_2[[#This Row],[Day]]&amp;", "&amp;Player_2[[#This Row],[Year]])</f>
        <v>44330</v>
      </c>
      <c r="P882">
        <f>COUNTIFS(A:A,Player_2[[#This Row],[Tournament]],E:E,Player_2[[#This Row],[Round]])</f>
        <v>1</v>
      </c>
      <c r="Q882" t="str">
        <f t="shared" si="13"/>
        <v>2021 DGPT - OTB Open presented by Innova</v>
      </c>
      <c r="R882">
        <f>SUMIFS('Player 1 Rounds'!F:F,'Player 1 Rounds'!Q:Q,Q882,'Player 1 Rounds'!E:E,E882)</f>
        <v>58</v>
      </c>
      <c r="S882">
        <f>IF(AND(Player_2[[#This Row],[Opponent Score]]&gt;0,Player_2[[#This Row],[Opponent Score]]&gt;Player_2[[#This Row],[Score]],K:K=TRUE())=TRUE(),1,0)</f>
        <v>0</v>
      </c>
    </row>
    <row r="883" spans="1:19" x14ac:dyDescent="0.25">
      <c r="A883" t="s">
        <v>93</v>
      </c>
      <c r="B883" t="s">
        <v>58</v>
      </c>
      <c r="C883" t="s">
        <v>181</v>
      </c>
      <c r="D883" t="s">
        <v>17</v>
      </c>
      <c r="E883">
        <v>3</v>
      </c>
      <c r="F883">
        <v>53</v>
      </c>
      <c r="G883">
        <v>991</v>
      </c>
      <c r="H883" t="s">
        <v>11</v>
      </c>
      <c r="I883" t="s">
        <v>11</v>
      </c>
      <c r="J883" t="b">
        <f>IF(COUNTIFS('Player 1 Rounds'!A:A,Player_2[[#This Row],[Tournament]],'Player 1 Rounds'!C:C,Player_2[[#This Row],[Date]])&gt;0,TRUE(),FALSE())</f>
        <v>0</v>
      </c>
      <c r="K883" t="b">
        <f>IF(COUNTIFS('Player 1 Rounds'!A:A,Player_2[[#This Row],[Tournament]],'Player 1 Rounds'!C:C,Player_2[[#This Row],[Date]],'Player 1 Rounds'!D:D,Player_2[[#This Row],[Division]])&gt;0,TRUE(),FALSE())</f>
        <v>0</v>
      </c>
      <c r="L883" t="str">
        <f>RIGHT(Player_2[[#This Row],[Date]],4)</f>
        <v>2010</v>
      </c>
      <c r="M883" t="str">
        <f>LEFT(Player_2[[#This Row],[Date]],FIND("-",Player_2[[#This Row],[Date]],1)-1)</f>
        <v>3</v>
      </c>
      <c r="N883" t="str">
        <f>MID(Player_2[[#This Row],[Date]],FIND("-",Player_2[[#This Row],[Date]],1)+1,3)</f>
        <v>Mar</v>
      </c>
      <c r="O883" s="5">
        <f>DATEVALUE(Player_2[[#This Row],[Month]]&amp;" "&amp;Player_2[[#This Row],[Day]]&amp;", "&amp;Player_2[[#This Row],[Year]])</f>
        <v>40240</v>
      </c>
      <c r="P883">
        <f>COUNTIFS(A:A,Player_2[[#This Row],[Tournament]],E:E,Player_2[[#This Row],[Round]])</f>
        <v>3</v>
      </c>
      <c r="Q883" t="str">
        <f t="shared" si="13"/>
        <v>2010 The Memorial Championship presented by Discraft</v>
      </c>
      <c r="R883">
        <f>SUMIFS('Player 1 Rounds'!F:F,'Player 1 Rounds'!Q:Q,Q883,'Player 1 Rounds'!E:E,E883)</f>
        <v>0</v>
      </c>
      <c r="S883">
        <f>IF(AND(Player_2[[#This Row],[Opponent Score]]&gt;0,Player_2[[#This Row],[Opponent Score]]&gt;Player_2[[#This Row],[Score]],K:K=TRUE())=TRUE(),1,0)</f>
        <v>0</v>
      </c>
    </row>
    <row r="884" spans="1:19" x14ac:dyDescent="0.25">
      <c r="A884" t="s">
        <v>310</v>
      </c>
      <c r="B884" t="s">
        <v>58</v>
      </c>
      <c r="C884" t="s">
        <v>311</v>
      </c>
      <c r="D884" t="s">
        <v>17</v>
      </c>
      <c r="E884">
        <v>3</v>
      </c>
      <c r="F884">
        <v>59</v>
      </c>
      <c r="G884">
        <v>1057</v>
      </c>
      <c r="H884" t="s">
        <v>11</v>
      </c>
      <c r="I884" t="s">
        <v>11</v>
      </c>
      <c r="J884" t="b">
        <f>IF(COUNTIFS('Player 1 Rounds'!A:A,Player_2[[#This Row],[Tournament]],'Player 1 Rounds'!C:C,Player_2[[#This Row],[Date]])&gt;0,TRUE(),FALSE())</f>
        <v>1</v>
      </c>
      <c r="K884" t="b">
        <f>IF(COUNTIFS('Player 1 Rounds'!A:A,Player_2[[#This Row],[Tournament]],'Player 1 Rounds'!C:C,Player_2[[#This Row],[Date]],'Player 1 Rounds'!D:D,Player_2[[#This Row],[Division]])&gt;0,TRUE(),FALSE())</f>
        <v>1</v>
      </c>
      <c r="L884" t="str">
        <f>RIGHT(Player_2[[#This Row],[Date]],4)</f>
        <v>2019</v>
      </c>
      <c r="M884" t="str">
        <f>LEFT(Player_2[[#This Row],[Date]],FIND("-",Player_2[[#This Row],[Date]],1)-1)</f>
        <v>24</v>
      </c>
      <c r="N884" t="str">
        <f>MID(Player_2[[#This Row],[Date]],FIND("-",Player_2[[#This Row],[Date]],1)+1,3)</f>
        <v>Apr</v>
      </c>
      <c r="O884" s="5">
        <f>DATEVALUE(Player_2[[#This Row],[Month]]&amp;" "&amp;Player_2[[#This Row],[Day]]&amp;", "&amp;Player_2[[#This Row],[Year]])</f>
        <v>43579</v>
      </c>
      <c r="P884">
        <f>COUNTIFS(A:A,Player_2[[#This Row],[Tournament]],E:E,Player_2[[#This Row],[Round]])</f>
        <v>1</v>
      </c>
      <c r="Q884" t="str">
        <f t="shared" si="13"/>
        <v>2019 Dynamic Discs Glass Blown Open - National Tour</v>
      </c>
      <c r="R884">
        <f>SUMIFS('Player 1 Rounds'!F:F,'Player 1 Rounds'!Q:Q,Q884,'Player 1 Rounds'!E:E,E884)</f>
        <v>61</v>
      </c>
      <c r="S884">
        <f>IF(AND(Player_2[[#This Row],[Opponent Score]]&gt;0,Player_2[[#This Row],[Opponent Score]]&gt;Player_2[[#This Row],[Score]],K:K=TRUE())=TRUE(),1,0)</f>
        <v>1</v>
      </c>
    </row>
    <row r="885" spans="1:19" x14ac:dyDescent="0.25">
      <c r="A885" t="s">
        <v>91</v>
      </c>
      <c r="B885" t="s">
        <v>13</v>
      </c>
      <c r="C885" t="s">
        <v>92</v>
      </c>
      <c r="D885" t="s">
        <v>17</v>
      </c>
      <c r="E885">
        <v>3</v>
      </c>
      <c r="F885">
        <v>70</v>
      </c>
      <c r="G885">
        <v>990</v>
      </c>
      <c r="H885" t="s">
        <v>11</v>
      </c>
      <c r="I885" t="s">
        <v>11</v>
      </c>
      <c r="J885" t="b">
        <f>IF(COUNTIFS('Player 1 Rounds'!A:A,Player_2[[#This Row],[Tournament]],'Player 1 Rounds'!C:C,Player_2[[#This Row],[Date]])&gt;0,TRUE(),FALSE())</f>
        <v>0</v>
      </c>
      <c r="K885" t="b">
        <f>IF(COUNTIFS('Player 1 Rounds'!A:A,Player_2[[#This Row],[Tournament]],'Player 1 Rounds'!C:C,Player_2[[#This Row],[Date]],'Player 1 Rounds'!D:D,Player_2[[#This Row],[Division]])&gt;0,TRUE(),FALSE())</f>
        <v>0</v>
      </c>
      <c r="L885" t="str">
        <f>RIGHT(Player_2[[#This Row],[Date]],4)</f>
        <v>2009</v>
      </c>
      <c r="M885" t="str">
        <f>LEFT(Player_2[[#This Row],[Date]],FIND("-",Player_2[[#This Row],[Date]],1)-1)</f>
        <v>7</v>
      </c>
      <c r="N885" t="str">
        <f>MID(Player_2[[#This Row],[Date]],FIND("-",Player_2[[#This Row],[Date]],1)+1,3)</f>
        <v>Oct</v>
      </c>
      <c r="O885" s="5">
        <f>DATEVALUE(Player_2[[#This Row],[Month]]&amp;" "&amp;Player_2[[#This Row],[Day]]&amp;", "&amp;Player_2[[#This Row],[Year]])</f>
        <v>40093</v>
      </c>
      <c r="P885">
        <f>COUNTIFS(A:A,Player_2[[#This Row],[Tournament]],E:E,Player_2[[#This Row],[Round]])</f>
        <v>6</v>
      </c>
      <c r="Q885" t="str">
        <f t="shared" si="13"/>
        <v>2009 United States Disc Golf Championship</v>
      </c>
      <c r="R885">
        <f>SUMIFS('Player 1 Rounds'!F:F,'Player 1 Rounds'!Q:Q,Q885,'Player 1 Rounds'!E:E,E885)</f>
        <v>0</v>
      </c>
      <c r="S885">
        <f>IF(AND(Player_2[[#This Row],[Opponent Score]]&gt;0,Player_2[[#This Row],[Opponent Score]]&gt;Player_2[[#This Row],[Score]],K:K=TRUE())=TRUE(),1,0)</f>
        <v>0</v>
      </c>
    </row>
    <row r="886" spans="1:19" x14ac:dyDescent="0.25">
      <c r="A886" t="s">
        <v>76</v>
      </c>
      <c r="B886" t="s">
        <v>58</v>
      </c>
      <c r="C886" t="s">
        <v>128</v>
      </c>
      <c r="D886" t="s">
        <v>17</v>
      </c>
      <c r="E886">
        <v>3</v>
      </c>
      <c r="F886">
        <v>78</v>
      </c>
      <c r="G886">
        <v>1017</v>
      </c>
      <c r="H886" t="s">
        <v>11</v>
      </c>
      <c r="I886" t="s">
        <v>11</v>
      </c>
      <c r="J886" t="b">
        <f>IF(COUNTIFS('Player 1 Rounds'!A:A,Player_2[[#This Row],[Tournament]],'Player 1 Rounds'!C:C,Player_2[[#This Row],[Date]])&gt;0,TRUE(),FALSE())</f>
        <v>0</v>
      </c>
      <c r="K886" t="b">
        <f>IF(COUNTIFS('Player 1 Rounds'!A:A,Player_2[[#This Row],[Tournament]],'Player 1 Rounds'!C:C,Player_2[[#This Row],[Date]],'Player 1 Rounds'!D:D,Player_2[[#This Row],[Division]])&gt;0,TRUE(),FALSE())</f>
        <v>0</v>
      </c>
      <c r="L886" t="str">
        <f>RIGHT(Player_2[[#This Row],[Date]],4)</f>
        <v>2008</v>
      </c>
      <c r="M886" t="str">
        <f>LEFT(Player_2[[#This Row],[Date]],FIND("-",Player_2[[#This Row],[Date]],1)-1)</f>
        <v>12</v>
      </c>
      <c r="N886" t="str">
        <f>MID(Player_2[[#This Row],[Date]],FIND("-",Player_2[[#This Row],[Date]],1)+1,3)</f>
        <v>Jul</v>
      </c>
      <c r="O886" s="5">
        <f>DATEVALUE(Player_2[[#This Row],[Month]]&amp;" "&amp;Player_2[[#This Row],[Day]]&amp;", "&amp;Player_2[[#This Row],[Year]])</f>
        <v>39641</v>
      </c>
      <c r="P886">
        <f>COUNTIFS(A:A,Player_2[[#This Row],[Tournament]],E:E,Player_2[[#This Row],[Round]])</f>
        <v>4</v>
      </c>
      <c r="Q886" t="str">
        <f t="shared" si="13"/>
        <v>2008 Brent Hambrick Memorial Open</v>
      </c>
      <c r="R886">
        <f>SUMIFS('Player 1 Rounds'!F:F,'Player 1 Rounds'!Q:Q,Q886,'Player 1 Rounds'!E:E,E886)</f>
        <v>0</v>
      </c>
      <c r="S886">
        <f>IF(AND(Player_2[[#This Row],[Opponent Score]]&gt;0,Player_2[[#This Row],[Opponent Score]]&gt;Player_2[[#This Row],[Score]],K:K=TRUE())=TRUE(),1,0)</f>
        <v>0</v>
      </c>
    </row>
    <row r="887" spans="1:19" x14ac:dyDescent="0.25">
      <c r="A887" t="s">
        <v>341</v>
      </c>
      <c r="B887" t="s">
        <v>58</v>
      </c>
      <c r="C887" t="s">
        <v>747</v>
      </c>
      <c r="D887" t="s">
        <v>17</v>
      </c>
      <c r="E887">
        <v>3</v>
      </c>
      <c r="F887">
        <v>55</v>
      </c>
      <c r="G887">
        <v>1040</v>
      </c>
      <c r="H887" t="s">
        <v>11</v>
      </c>
      <c r="I887" t="s">
        <v>11</v>
      </c>
      <c r="J887" t="b">
        <f>IF(COUNTIFS('Player 1 Rounds'!A:A,Player_2[[#This Row],[Tournament]],'Player 1 Rounds'!C:C,Player_2[[#This Row],[Date]])&gt;0,TRUE(),FALSE())</f>
        <v>1</v>
      </c>
      <c r="K887" t="b">
        <f>IF(COUNTIFS('Player 1 Rounds'!A:A,Player_2[[#This Row],[Tournament]],'Player 1 Rounds'!C:C,Player_2[[#This Row],[Date]],'Player 1 Rounds'!D:D,Player_2[[#This Row],[Division]])&gt;0,TRUE(),FALSE())</f>
        <v>1</v>
      </c>
      <c r="L887" t="str">
        <f>RIGHT(Player_2[[#This Row],[Date]],4)</f>
        <v>2019</v>
      </c>
      <c r="M887" t="str">
        <f>LEFT(Player_2[[#This Row],[Date]],FIND("-",Player_2[[#This Row],[Date]],1)-1)</f>
        <v>17</v>
      </c>
      <c r="N887" t="str">
        <f>MID(Player_2[[#This Row],[Date]],FIND("-",Player_2[[#This Row],[Date]],1)+1,3)</f>
        <v>May</v>
      </c>
      <c r="O887" s="5">
        <f>DATEVALUE(Player_2[[#This Row],[Month]]&amp;" "&amp;Player_2[[#This Row],[Day]]&amp;", "&amp;Player_2[[#This Row],[Year]])</f>
        <v>43602</v>
      </c>
      <c r="P887">
        <f>COUNTIFS(A:A,Player_2[[#This Row],[Tournament]],E:E,Player_2[[#This Row],[Round]])</f>
        <v>2</v>
      </c>
      <c r="Q887" t="str">
        <f t="shared" si="13"/>
        <v>2019 Santa Cruz Masters Cup presented by Innova - National Tour</v>
      </c>
      <c r="R887">
        <f>SUMIFS('Player 1 Rounds'!F:F,'Player 1 Rounds'!Q:Q,Q887,'Player 1 Rounds'!E:E,E887)</f>
        <v>55</v>
      </c>
      <c r="S887">
        <f>IF(AND(Player_2[[#This Row],[Opponent Score]]&gt;0,Player_2[[#This Row],[Opponent Score]]&gt;Player_2[[#This Row],[Score]],K:K=TRUE())=TRUE(),1,0)</f>
        <v>0</v>
      </c>
    </row>
    <row r="888" spans="1:19" x14ac:dyDescent="0.25">
      <c r="A888" t="s">
        <v>555</v>
      </c>
      <c r="B888" t="s">
        <v>9</v>
      </c>
      <c r="C888" t="s">
        <v>556</v>
      </c>
      <c r="D888" t="s">
        <v>17</v>
      </c>
      <c r="E888">
        <v>3</v>
      </c>
      <c r="F888">
        <v>53</v>
      </c>
      <c r="G888">
        <v>1022</v>
      </c>
      <c r="H888" t="s">
        <v>11</v>
      </c>
      <c r="I888" t="s">
        <v>11</v>
      </c>
      <c r="J888" t="b">
        <f>IF(COUNTIFS('Player 1 Rounds'!A:A,Player_2[[#This Row],[Tournament]],'Player 1 Rounds'!C:C,Player_2[[#This Row],[Date]])&gt;0,TRUE(),FALSE())</f>
        <v>0</v>
      </c>
      <c r="K888" t="b">
        <f>IF(COUNTIFS('Player 1 Rounds'!A:A,Player_2[[#This Row],[Tournament]],'Player 1 Rounds'!C:C,Player_2[[#This Row],[Date]],'Player 1 Rounds'!D:D,Player_2[[#This Row],[Division]])&gt;0,TRUE(),FALSE())</f>
        <v>0</v>
      </c>
      <c r="L888" t="str">
        <f>RIGHT(Player_2[[#This Row],[Date]],4)</f>
        <v>2021</v>
      </c>
      <c r="M888" t="str">
        <f>LEFT(Player_2[[#This Row],[Date]],FIND("-",Player_2[[#This Row],[Date]],1)-1)</f>
        <v>8</v>
      </c>
      <c r="N888" t="str">
        <f>MID(Player_2[[#This Row],[Date]],FIND("-",Player_2[[#This Row],[Date]],1)+1,3)</f>
        <v>May</v>
      </c>
      <c r="O888" s="5">
        <f>DATEVALUE(Player_2[[#This Row],[Month]]&amp;" "&amp;Player_2[[#This Row],[Day]]&amp;", "&amp;Player_2[[#This Row],[Year]])</f>
        <v>44324</v>
      </c>
      <c r="P888">
        <f>COUNTIFS(A:A,Player_2[[#This Row],[Tournament]],E:E,Player_2[[#This Row],[Round]])</f>
        <v>1</v>
      </c>
      <c r="Q888" t="str">
        <f t="shared" si="13"/>
        <v>2021 Huk Central presented by Southern Wesleyan University - Pro</v>
      </c>
      <c r="R888">
        <f>SUMIFS('Player 1 Rounds'!F:F,'Player 1 Rounds'!Q:Q,Q888,'Player 1 Rounds'!E:E,E888)</f>
        <v>0</v>
      </c>
      <c r="S888">
        <f>IF(AND(Player_2[[#This Row],[Opponent Score]]&gt;0,Player_2[[#This Row],[Opponent Score]]&gt;Player_2[[#This Row],[Score]],K:K=TRUE())=TRUE(),1,0)</f>
        <v>0</v>
      </c>
    </row>
    <row r="889" spans="1:19" x14ac:dyDescent="0.25">
      <c r="A889" t="s">
        <v>752</v>
      </c>
      <c r="B889" t="s">
        <v>9</v>
      </c>
      <c r="C889" t="s">
        <v>753</v>
      </c>
      <c r="D889" t="s">
        <v>17</v>
      </c>
      <c r="E889">
        <v>3</v>
      </c>
      <c r="F889">
        <v>52</v>
      </c>
      <c r="G889">
        <v>1082</v>
      </c>
      <c r="H889" t="s">
        <v>11</v>
      </c>
      <c r="I889" t="s">
        <v>11</v>
      </c>
      <c r="J889" t="b">
        <f>IF(COUNTIFS('Player 1 Rounds'!A:A,Player_2[[#This Row],[Tournament]],'Player 1 Rounds'!C:C,Player_2[[#This Row],[Date]])&gt;0,TRUE(),FALSE())</f>
        <v>1</v>
      </c>
      <c r="K889" t="b">
        <f>IF(COUNTIFS('Player 1 Rounds'!A:A,Player_2[[#This Row],[Tournament]],'Player 1 Rounds'!C:C,Player_2[[#This Row],[Date]],'Player 1 Rounds'!D:D,Player_2[[#This Row],[Division]])&gt;0,TRUE(),FALSE())</f>
        <v>1</v>
      </c>
      <c r="L889" t="str">
        <f>RIGHT(Player_2[[#This Row],[Date]],4)</f>
        <v>2019</v>
      </c>
      <c r="M889" t="str">
        <f>LEFT(Player_2[[#This Row],[Date]],FIND("-",Player_2[[#This Row],[Date]],1)-1)</f>
        <v>10</v>
      </c>
      <c r="N889" t="str">
        <f>MID(Player_2[[#This Row],[Date]],FIND("-",Player_2[[#This Row],[Date]],1)+1,3)</f>
        <v>May</v>
      </c>
      <c r="O889" s="5">
        <f>DATEVALUE(Player_2[[#This Row],[Month]]&amp;" "&amp;Player_2[[#This Row],[Day]]&amp;", "&amp;Player_2[[#This Row],[Year]])</f>
        <v>43595</v>
      </c>
      <c r="P889">
        <f>COUNTIFS(A:A,Player_2[[#This Row],[Tournament]],E:E,Player_2[[#This Row],[Round]])</f>
        <v>1</v>
      </c>
      <c r="Q889" t="str">
        <f t="shared" si="13"/>
        <v>2019 DGPT - AbsoluteXtracts presents the San Francisco Open driven by Innova at Gleneagles DGC</v>
      </c>
      <c r="R889">
        <f>SUMIFS('Player 1 Rounds'!F:F,'Player 1 Rounds'!Q:Q,Q889,'Player 1 Rounds'!E:E,E889)</f>
        <v>53</v>
      </c>
      <c r="S889">
        <f>IF(AND(Player_2[[#This Row],[Opponent Score]]&gt;0,Player_2[[#This Row],[Opponent Score]]&gt;Player_2[[#This Row],[Score]],K:K=TRUE())=TRUE(),1,0)</f>
        <v>1</v>
      </c>
    </row>
    <row r="890" spans="1:19" x14ac:dyDescent="0.25">
      <c r="A890" t="s">
        <v>276</v>
      </c>
      <c r="B890" t="s">
        <v>12</v>
      </c>
      <c r="C890" t="s">
        <v>574</v>
      </c>
      <c r="D890" t="s">
        <v>17</v>
      </c>
      <c r="E890">
        <v>3</v>
      </c>
      <c r="F890">
        <v>46</v>
      </c>
      <c r="G890">
        <v>1001</v>
      </c>
      <c r="H890" t="s">
        <v>11</v>
      </c>
      <c r="I890" t="s">
        <v>11</v>
      </c>
      <c r="J890" t="b">
        <f>IF(COUNTIFS('Player 1 Rounds'!A:A,Player_2[[#This Row],[Tournament]],'Player 1 Rounds'!C:C,Player_2[[#This Row],[Date]])&gt;0,TRUE(),FALSE())</f>
        <v>0</v>
      </c>
      <c r="K890" t="b">
        <f>IF(COUNTIFS('Player 1 Rounds'!A:A,Player_2[[#This Row],[Tournament]],'Player 1 Rounds'!C:C,Player_2[[#This Row],[Date]],'Player 1 Rounds'!D:D,Player_2[[#This Row],[Division]])&gt;0,TRUE(),FALSE())</f>
        <v>0</v>
      </c>
      <c r="L890" t="str">
        <f>RIGHT(Player_2[[#This Row],[Date]],4)</f>
        <v>2008</v>
      </c>
      <c r="M890" t="str">
        <f>LEFT(Player_2[[#This Row],[Date]],FIND("-",Player_2[[#This Row],[Date]],1)-1)</f>
        <v>22</v>
      </c>
      <c r="N890" t="str">
        <f>MID(Player_2[[#This Row],[Date]],FIND("-",Player_2[[#This Row],[Date]],1)+1,3)</f>
        <v>Mar</v>
      </c>
      <c r="O890" s="5">
        <f>DATEVALUE(Player_2[[#This Row],[Month]]&amp;" "&amp;Player_2[[#This Row],[Day]]&amp;", "&amp;Player_2[[#This Row],[Year]])</f>
        <v>39529</v>
      </c>
      <c r="P890">
        <f>COUNTIFS(A:A,Player_2[[#This Row],[Tournament]],E:E,Player_2[[#This Row],[Round]])</f>
        <v>4</v>
      </c>
      <c r="Q890" t="str">
        <f t="shared" si="13"/>
        <v>2008 Sylmar Open</v>
      </c>
      <c r="R890">
        <f>SUMIFS('Player 1 Rounds'!F:F,'Player 1 Rounds'!Q:Q,Q890,'Player 1 Rounds'!E:E,E890)</f>
        <v>0</v>
      </c>
      <c r="S890">
        <f>IF(AND(Player_2[[#This Row],[Opponent Score]]&gt;0,Player_2[[#This Row],[Opponent Score]]&gt;Player_2[[#This Row],[Score]],K:K=TRUE())=TRUE(),1,0)</f>
        <v>0</v>
      </c>
    </row>
    <row r="891" spans="1:19" x14ac:dyDescent="0.25">
      <c r="A891" t="s">
        <v>392</v>
      </c>
      <c r="B891" t="s">
        <v>14</v>
      </c>
      <c r="C891" t="s">
        <v>393</v>
      </c>
      <c r="D891" t="s">
        <v>17</v>
      </c>
      <c r="E891">
        <v>3</v>
      </c>
      <c r="F891">
        <v>57</v>
      </c>
      <c r="G891">
        <v>1060</v>
      </c>
      <c r="H891" t="s">
        <v>11</v>
      </c>
      <c r="I891" t="s">
        <v>11</v>
      </c>
      <c r="J891" t="b">
        <f>IF(COUNTIFS('Player 1 Rounds'!A:A,Player_2[[#This Row],[Tournament]],'Player 1 Rounds'!C:C,Player_2[[#This Row],[Date]])&gt;0,TRUE(),FALSE())</f>
        <v>0</v>
      </c>
      <c r="K891" t="b">
        <f>IF(COUNTIFS('Player 1 Rounds'!A:A,Player_2[[#This Row],[Tournament]],'Player 1 Rounds'!C:C,Player_2[[#This Row],[Date]],'Player 1 Rounds'!D:D,Player_2[[#This Row],[Division]])&gt;0,TRUE(),FALSE())</f>
        <v>0</v>
      </c>
      <c r="L891" t="str">
        <f>RIGHT(Player_2[[#This Row],[Date]],4)</f>
        <v>2013</v>
      </c>
      <c r="M891" t="str">
        <f>LEFT(Player_2[[#This Row],[Date]],FIND("-",Player_2[[#This Row],[Date]],1)-1)</f>
        <v>22</v>
      </c>
      <c r="N891" t="str">
        <f>MID(Player_2[[#This Row],[Date]],FIND("-",Player_2[[#This Row],[Date]],1)+1,3)</f>
        <v>Jun</v>
      </c>
      <c r="O891" s="5">
        <f>DATEVALUE(Player_2[[#This Row],[Month]]&amp;" "&amp;Player_2[[#This Row],[Day]]&amp;", "&amp;Player_2[[#This Row],[Year]])</f>
        <v>41447</v>
      </c>
      <c r="P891">
        <f>COUNTIFS(A:A,Player_2[[#This Row],[Tournament]],E:E,Player_2[[#This Row],[Round]])</f>
        <v>1</v>
      </c>
      <c r="Q891" t="str">
        <f t="shared" si="13"/>
        <v>2013 Riverpark Open IX</v>
      </c>
      <c r="R891">
        <f>SUMIFS('Player 1 Rounds'!F:F,'Player 1 Rounds'!Q:Q,Q891,'Player 1 Rounds'!E:E,E891)</f>
        <v>0</v>
      </c>
      <c r="S891">
        <f>IF(AND(Player_2[[#This Row],[Opponent Score]]&gt;0,Player_2[[#This Row],[Opponent Score]]&gt;Player_2[[#This Row],[Score]],K:K=TRUE())=TRUE(),1,0)</f>
        <v>0</v>
      </c>
    </row>
    <row r="892" spans="1:19" x14ac:dyDescent="0.25">
      <c r="A892" t="s">
        <v>397</v>
      </c>
      <c r="B892" t="s">
        <v>13</v>
      </c>
      <c r="C892" t="s">
        <v>398</v>
      </c>
      <c r="D892" t="s">
        <v>17</v>
      </c>
      <c r="E892">
        <v>3</v>
      </c>
      <c r="F892">
        <v>52</v>
      </c>
      <c r="G892">
        <v>1084</v>
      </c>
      <c r="H892" t="s">
        <v>11</v>
      </c>
      <c r="I892" t="s">
        <v>11</v>
      </c>
      <c r="J892" t="b">
        <f>IF(COUNTIFS('Player 1 Rounds'!A:A,Player_2[[#This Row],[Tournament]],'Player 1 Rounds'!C:C,Player_2[[#This Row],[Date]])&gt;0,TRUE(),FALSE())</f>
        <v>1</v>
      </c>
      <c r="K892" t="b">
        <f>IF(COUNTIFS('Player 1 Rounds'!A:A,Player_2[[#This Row],[Tournament]],'Player 1 Rounds'!C:C,Player_2[[#This Row],[Date]],'Player 1 Rounds'!D:D,Player_2[[#This Row],[Division]])&gt;0,TRUE(),FALSE())</f>
        <v>1</v>
      </c>
      <c r="L892" t="str">
        <f>RIGHT(Player_2[[#This Row],[Date]],4)</f>
        <v>2015</v>
      </c>
      <c r="M892" t="str">
        <f>LEFT(Player_2[[#This Row],[Date]],FIND("-",Player_2[[#This Row],[Date]],1)-1)</f>
        <v>8</v>
      </c>
      <c r="N892" t="str">
        <f>MID(Player_2[[#This Row],[Date]],FIND("-",Player_2[[#This Row],[Date]],1)+1,3)</f>
        <v>Jul</v>
      </c>
      <c r="O892" s="5">
        <f>DATEVALUE(Player_2[[#This Row],[Month]]&amp;" "&amp;Player_2[[#This Row],[Day]]&amp;", "&amp;Player_2[[#This Row],[Year]])</f>
        <v>42193</v>
      </c>
      <c r="P892">
        <f>COUNTIFS(A:A,Player_2[[#This Row],[Tournament]],E:E,Player_2[[#This Row],[Round]])</f>
        <v>1</v>
      </c>
      <c r="Q892" t="str">
        <f t="shared" si="13"/>
        <v>2015 Scandinavian Open presented by Latitude 64</v>
      </c>
      <c r="R892">
        <f>SUMIFS('Player 1 Rounds'!F:F,'Player 1 Rounds'!Q:Q,Q892,'Player 1 Rounds'!E:E,E892)</f>
        <v>63</v>
      </c>
      <c r="S892">
        <f>IF(AND(Player_2[[#This Row],[Opponent Score]]&gt;0,Player_2[[#This Row],[Opponent Score]]&gt;Player_2[[#This Row],[Score]],K:K=TRUE())=TRUE(),1,0)</f>
        <v>1</v>
      </c>
    </row>
    <row r="893" spans="1:19" x14ac:dyDescent="0.25">
      <c r="A893" t="s">
        <v>394</v>
      </c>
      <c r="B893" t="s">
        <v>58</v>
      </c>
      <c r="C893" t="s">
        <v>395</v>
      </c>
      <c r="D893" t="s">
        <v>17</v>
      </c>
      <c r="E893">
        <v>3</v>
      </c>
      <c r="F893">
        <v>54</v>
      </c>
      <c r="G893">
        <v>1074</v>
      </c>
      <c r="H893" t="s">
        <v>11</v>
      </c>
      <c r="I893" t="s">
        <v>11</v>
      </c>
      <c r="J893" t="b">
        <f>IF(COUNTIFS('Player 1 Rounds'!A:A,Player_2[[#This Row],[Tournament]],'Player 1 Rounds'!C:C,Player_2[[#This Row],[Date]])&gt;0,TRUE(),FALSE())</f>
        <v>0</v>
      </c>
      <c r="K893" t="b">
        <f>IF(COUNTIFS('Player 1 Rounds'!A:A,Player_2[[#This Row],[Tournament]],'Player 1 Rounds'!C:C,Player_2[[#This Row],[Date]],'Player 1 Rounds'!D:D,Player_2[[#This Row],[Division]])&gt;0,TRUE(),FALSE())</f>
        <v>0</v>
      </c>
      <c r="L893" t="str">
        <f>RIGHT(Player_2[[#This Row],[Date]],4)</f>
        <v>2013</v>
      </c>
      <c r="M893" t="str">
        <f>LEFT(Player_2[[#This Row],[Date]],FIND("-",Player_2[[#This Row],[Date]],1)-1)</f>
        <v>14</v>
      </c>
      <c r="N893" t="str">
        <f>MID(Player_2[[#This Row],[Date]],FIND("-",Player_2[[#This Row],[Date]],1)+1,3)</f>
        <v>Jun</v>
      </c>
      <c r="O893" s="5">
        <f>DATEVALUE(Player_2[[#This Row],[Month]]&amp;" "&amp;Player_2[[#This Row],[Day]]&amp;", "&amp;Player_2[[#This Row],[Year]])</f>
        <v>41439</v>
      </c>
      <c r="P893">
        <f>COUNTIFS(A:A,Player_2[[#This Row],[Tournament]],E:E,Player_2[[#This Row],[Round]])</f>
        <v>1</v>
      </c>
      <c r="Q893" t="str">
        <f t="shared" si="13"/>
        <v>2013 Grip Equipment Presents The 31st Kansas City Wide Open</v>
      </c>
      <c r="R893">
        <f>SUMIFS('Player 1 Rounds'!F:F,'Player 1 Rounds'!Q:Q,Q893,'Player 1 Rounds'!E:E,E893)</f>
        <v>0</v>
      </c>
      <c r="S893">
        <f>IF(AND(Player_2[[#This Row],[Opponent Score]]&gt;0,Player_2[[#This Row],[Opponent Score]]&gt;Player_2[[#This Row],[Score]],K:K=TRUE())=TRUE(),1,0)</f>
        <v>0</v>
      </c>
    </row>
    <row r="894" spans="1:19" x14ac:dyDescent="0.25">
      <c r="A894" t="s">
        <v>81</v>
      </c>
      <c r="B894" t="s">
        <v>58</v>
      </c>
      <c r="C894" t="s">
        <v>102</v>
      </c>
      <c r="D894" t="s">
        <v>17</v>
      </c>
      <c r="E894">
        <v>3</v>
      </c>
      <c r="F894">
        <v>58</v>
      </c>
      <c r="G894">
        <v>1008</v>
      </c>
      <c r="H894" t="s">
        <v>11</v>
      </c>
      <c r="I894" t="s">
        <v>11</v>
      </c>
      <c r="J894" t="b">
        <f>IF(COUNTIFS('Player 1 Rounds'!A:A,Player_2[[#This Row],[Tournament]],'Player 1 Rounds'!C:C,Player_2[[#This Row],[Date]])&gt;0,TRUE(),FALSE())</f>
        <v>1</v>
      </c>
      <c r="K894" t="b">
        <f>IF(COUNTIFS('Player 1 Rounds'!A:A,Player_2[[#This Row],[Tournament]],'Player 1 Rounds'!C:C,Player_2[[#This Row],[Date]],'Player 1 Rounds'!D:D,Player_2[[#This Row],[Division]])&gt;0,TRUE(),FALSE())</f>
        <v>1</v>
      </c>
      <c r="L894" t="str">
        <f>RIGHT(Player_2[[#This Row],[Date]],4)</f>
        <v>2013</v>
      </c>
      <c r="M894" t="str">
        <f>LEFT(Player_2[[#This Row],[Date]],FIND("-",Player_2[[#This Row],[Date]],1)-1)</f>
        <v>28</v>
      </c>
      <c r="N894" t="str">
        <f>MID(Player_2[[#This Row],[Date]],FIND("-",Player_2[[#This Row],[Date]],1)+1,3)</f>
        <v>Jun</v>
      </c>
      <c r="O894" s="5">
        <f>DATEVALUE(Player_2[[#This Row],[Month]]&amp;" "&amp;Player_2[[#This Row],[Day]]&amp;", "&amp;Player_2[[#This Row],[Year]])</f>
        <v>41453</v>
      </c>
      <c r="P894">
        <f>COUNTIFS(A:A,Player_2[[#This Row],[Tournament]],E:E,Player_2[[#This Row],[Round]])</f>
        <v>4</v>
      </c>
      <c r="Q894" t="str">
        <f t="shared" si="13"/>
        <v>2013 Beaver State Fling</v>
      </c>
      <c r="R894">
        <f>SUMIFS('Player 1 Rounds'!F:F,'Player 1 Rounds'!Q:Q,Q894,'Player 1 Rounds'!E:E,E894)</f>
        <v>55</v>
      </c>
      <c r="S894">
        <f>IF(AND(Player_2[[#This Row],[Opponent Score]]&gt;0,Player_2[[#This Row],[Opponent Score]]&gt;Player_2[[#This Row],[Score]],K:K=TRUE())=TRUE(),1,0)</f>
        <v>0</v>
      </c>
    </row>
    <row r="895" spans="1:19" x14ac:dyDescent="0.25">
      <c r="A895" t="s">
        <v>389</v>
      </c>
      <c r="B895" t="s">
        <v>58</v>
      </c>
      <c r="C895" t="s">
        <v>390</v>
      </c>
      <c r="D895" t="s">
        <v>17</v>
      </c>
      <c r="E895">
        <v>3</v>
      </c>
      <c r="F895">
        <v>53</v>
      </c>
      <c r="G895">
        <v>1061</v>
      </c>
      <c r="H895" t="s">
        <v>11</v>
      </c>
      <c r="I895" t="s">
        <v>11</v>
      </c>
      <c r="J895" t="b">
        <f>IF(COUNTIFS('Player 1 Rounds'!A:A,Player_2[[#This Row],[Tournament]],'Player 1 Rounds'!C:C,Player_2[[#This Row],[Date]])&gt;0,TRUE(),FALSE())</f>
        <v>1</v>
      </c>
      <c r="K895" t="b">
        <f>IF(COUNTIFS('Player 1 Rounds'!A:A,Player_2[[#This Row],[Tournament]],'Player 1 Rounds'!C:C,Player_2[[#This Row],[Date]],'Player 1 Rounds'!D:D,Player_2[[#This Row],[Division]])&gt;0,TRUE(),FALSE())</f>
        <v>1</v>
      </c>
      <c r="L895" t="str">
        <f>RIGHT(Player_2[[#This Row],[Date]],4)</f>
        <v>2015</v>
      </c>
      <c r="M895" t="str">
        <f>LEFT(Player_2[[#This Row],[Date]],FIND("-",Player_2[[#This Row],[Date]],1)-1)</f>
        <v>25</v>
      </c>
      <c r="N895" t="str">
        <f>MID(Player_2[[#This Row],[Date]],FIND("-",Player_2[[#This Row],[Date]],1)+1,3)</f>
        <v>Jun</v>
      </c>
      <c r="O895" s="5">
        <f>DATEVALUE(Player_2[[#This Row],[Month]]&amp;" "&amp;Player_2[[#This Row],[Day]]&amp;", "&amp;Player_2[[#This Row],[Year]])</f>
        <v>42180</v>
      </c>
      <c r="P895">
        <f>COUNTIFS(A:A,Player_2[[#This Row],[Tournament]],E:E,Player_2[[#This Row],[Round]])</f>
        <v>2</v>
      </c>
      <c r="Q895" t="str">
        <f t="shared" si="13"/>
        <v>2015 Vibram presents the Maple Hill Open</v>
      </c>
      <c r="R895">
        <f>SUMIFS('Player 1 Rounds'!F:F,'Player 1 Rounds'!Q:Q,Q895,'Player 1 Rounds'!E:E,E895)</f>
        <v>52</v>
      </c>
      <c r="S895">
        <f>IF(AND(Player_2[[#This Row],[Opponent Score]]&gt;0,Player_2[[#This Row],[Opponent Score]]&gt;Player_2[[#This Row],[Score]],K:K=TRUE())=TRUE(),1,0)</f>
        <v>0</v>
      </c>
    </row>
    <row r="896" spans="1:19" x14ac:dyDescent="0.25">
      <c r="A896" t="s">
        <v>635</v>
      </c>
      <c r="B896" t="s">
        <v>14</v>
      </c>
      <c r="C896" t="s">
        <v>65</v>
      </c>
      <c r="D896" t="s">
        <v>16</v>
      </c>
      <c r="E896">
        <v>3</v>
      </c>
      <c r="F896">
        <v>47</v>
      </c>
      <c r="G896">
        <v>1004</v>
      </c>
      <c r="H896" t="s">
        <v>11</v>
      </c>
      <c r="I896" t="s">
        <v>11</v>
      </c>
      <c r="J896" t="b">
        <f>IF(COUNTIFS('Player 1 Rounds'!A:A,Player_2[[#This Row],[Tournament]],'Player 1 Rounds'!C:C,Player_2[[#This Row],[Date]])&gt;0,TRUE(),FALSE())</f>
        <v>0</v>
      </c>
      <c r="K896" t="b">
        <f>IF(COUNTIFS('Player 1 Rounds'!A:A,Player_2[[#This Row],[Tournament]],'Player 1 Rounds'!C:C,Player_2[[#This Row],[Date]],'Player 1 Rounds'!D:D,Player_2[[#This Row],[Division]])&gt;0,TRUE(),FALSE())</f>
        <v>0</v>
      </c>
      <c r="L896" t="str">
        <f>RIGHT(Player_2[[#This Row],[Date]],4)</f>
        <v>2007</v>
      </c>
      <c r="M896" t="str">
        <f>LEFT(Player_2[[#This Row],[Date]],FIND("-",Player_2[[#This Row],[Date]],1)-1)</f>
        <v>10</v>
      </c>
      <c r="N896" t="str">
        <f>MID(Player_2[[#This Row],[Date]],FIND("-",Player_2[[#This Row],[Date]],1)+1,3)</f>
        <v>Mar</v>
      </c>
      <c r="O896" s="5">
        <f>DATEVALUE(Player_2[[#This Row],[Month]]&amp;" "&amp;Player_2[[#This Row],[Day]]&amp;", "&amp;Player_2[[#This Row],[Year]])</f>
        <v>39151</v>
      </c>
      <c r="P896">
        <f>COUNTIFS(A:A,Player_2[[#This Row],[Tournament]],E:E,Player_2[[#This Row],[Round]])</f>
        <v>1</v>
      </c>
      <c r="Q896" t="str">
        <f t="shared" si="13"/>
        <v>2007 Plastic Pilots El Dorado Open 11</v>
      </c>
      <c r="R896">
        <f>SUMIFS('Player 1 Rounds'!F:F,'Player 1 Rounds'!Q:Q,Q896,'Player 1 Rounds'!E:E,E896)</f>
        <v>0</v>
      </c>
      <c r="S896">
        <f>IF(AND(Player_2[[#This Row],[Opponent Score]]&gt;0,Player_2[[#This Row],[Opponent Score]]&gt;Player_2[[#This Row],[Score]],K:K=TRUE())=TRUE(),1,0)</f>
        <v>0</v>
      </c>
    </row>
    <row r="897" spans="1:19" x14ac:dyDescent="0.25">
      <c r="A897" t="s">
        <v>162</v>
      </c>
      <c r="B897" t="s">
        <v>13</v>
      </c>
      <c r="C897" t="s">
        <v>163</v>
      </c>
      <c r="D897" t="s">
        <v>17</v>
      </c>
      <c r="E897">
        <v>3</v>
      </c>
      <c r="F897">
        <v>59</v>
      </c>
      <c r="G897">
        <v>1025</v>
      </c>
      <c r="H897" t="s">
        <v>11</v>
      </c>
      <c r="I897" t="s">
        <v>11</v>
      </c>
      <c r="J897" t="b">
        <f>IF(COUNTIFS('Player 1 Rounds'!A:A,Player_2[[#This Row],[Tournament]],'Player 1 Rounds'!C:C,Player_2[[#This Row],[Date]])&gt;0,TRUE(),FALSE())</f>
        <v>1</v>
      </c>
      <c r="K897" t="b">
        <f>IF(COUNTIFS('Player 1 Rounds'!A:A,Player_2[[#This Row],[Tournament]],'Player 1 Rounds'!C:C,Player_2[[#This Row],[Date]],'Player 1 Rounds'!D:D,Player_2[[#This Row],[Division]])&gt;0,TRUE(),FALSE())</f>
        <v>1</v>
      </c>
      <c r="L897" t="str">
        <f>RIGHT(Player_2[[#This Row],[Date]],4)</f>
        <v>2015</v>
      </c>
      <c r="M897" t="str">
        <f>LEFT(Player_2[[#This Row],[Date]],FIND("-",Player_2[[#This Row],[Date]],1)-1)</f>
        <v>4</v>
      </c>
      <c r="N897" t="str">
        <f>MID(Player_2[[#This Row],[Date]],FIND("-",Player_2[[#This Row],[Date]],1)+1,3)</f>
        <v>Aug</v>
      </c>
      <c r="O897" s="5">
        <f>DATEVALUE(Player_2[[#This Row],[Month]]&amp;" "&amp;Player_2[[#This Row],[Day]]&amp;", "&amp;Player_2[[#This Row],[Year]])</f>
        <v>42220</v>
      </c>
      <c r="P897">
        <f>COUNTIFS(A:A,Player_2[[#This Row],[Tournament]],E:E,Player_2[[#This Row],[Round]])</f>
        <v>1</v>
      </c>
      <c r="Q897" t="str">
        <f t="shared" si="13"/>
        <v>2015 PDGA Professional Disc Golf World Championships</v>
      </c>
      <c r="R897">
        <f>SUMIFS('Player 1 Rounds'!F:F,'Player 1 Rounds'!Q:Q,Q897,'Player 1 Rounds'!E:E,E897)</f>
        <v>53</v>
      </c>
      <c r="S897">
        <f>IF(AND(Player_2[[#This Row],[Opponent Score]]&gt;0,Player_2[[#This Row],[Opponent Score]]&gt;Player_2[[#This Row],[Score]],K:K=TRUE())=TRUE(),1,0)</f>
        <v>0</v>
      </c>
    </row>
    <row r="898" spans="1:19" x14ac:dyDescent="0.25">
      <c r="A898" t="s">
        <v>191</v>
      </c>
      <c r="B898" t="s">
        <v>58</v>
      </c>
      <c r="C898" t="s">
        <v>510</v>
      </c>
      <c r="D898" t="s">
        <v>17</v>
      </c>
      <c r="E898">
        <v>3</v>
      </c>
      <c r="F898">
        <v>55</v>
      </c>
      <c r="G898">
        <v>1035</v>
      </c>
      <c r="H898" t="s">
        <v>11</v>
      </c>
      <c r="I898" t="s">
        <v>11</v>
      </c>
      <c r="J898" t="b">
        <f>IF(COUNTIFS('Player 1 Rounds'!A:A,Player_2[[#This Row],[Tournament]],'Player 1 Rounds'!C:C,Player_2[[#This Row],[Date]])&gt;0,TRUE(),FALSE())</f>
        <v>1</v>
      </c>
      <c r="K898" t="b">
        <f>IF(COUNTIFS('Player 1 Rounds'!A:A,Player_2[[#This Row],[Tournament]],'Player 1 Rounds'!C:C,Player_2[[#This Row],[Date]],'Player 1 Rounds'!D:D,Player_2[[#This Row],[Division]])&gt;0,TRUE(),FALSE())</f>
        <v>1</v>
      </c>
      <c r="L898" t="str">
        <f>RIGHT(Player_2[[#This Row],[Date]],4)</f>
        <v>2013</v>
      </c>
      <c r="M898" t="str">
        <f>LEFT(Player_2[[#This Row],[Date]],FIND("-",Player_2[[#This Row],[Date]],1)-1)</f>
        <v>31</v>
      </c>
      <c r="N898" t="str">
        <f>MID(Player_2[[#This Row],[Date]],FIND("-",Player_2[[#This Row],[Date]],1)+1,3)</f>
        <v>May</v>
      </c>
      <c r="O898" s="5">
        <f>DATEVALUE(Player_2[[#This Row],[Month]]&amp;" "&amp;Player_2[[#This Row],[Day]]&amp;", "&amp;Player_2[[#This Row],[Year]])</f>
        <v>41425</v>
      </c>
      <c r="P898">
        <f>COUNTIFS(A:A,Player_2[[#This Row],[Tournament]],E:E,Player_2[[#This Row],[Round]])</f>
        <v>1</v>
      </c>
      <c r="Q898" t="str">
        <f t="shared" ref="Q898:Q961" si="14">IF(ISERROR(FIND(L898,A898,1))=TRUE(),L898&amp;" "&amp;A898,A898)</f>
        <v>2013 Discraft Great Lakes Open</v>
      </c>
      <c r="R898">
        <f>SUMIFS('Player 1 Rounds'!F:F,'Player 1 Rounds'!Q:Q,Q898,'Player 1 Rounds'!E:E,E898)</f>
        <v>53</v>
      </c>
      <c r="S898">
        <f>IF(AND(Player_2[[#This Row],[Opponent Score]]&gt;0,Player_2[[#This Row],[Opponent Score]]&gt;Player_2[[#This Row],[Score]],K:K=TRUE())=TRUE(),1,0)</f>
        <v>0</v>
      </c>
    </row>
    <row r="899" spans="1:19" x14ac:dyDescent="0.25">
      <c r="A899" t="s">
        <v>557</v>
      </c>
      <c r="B899" t="s">
        <v>626</v>
      </c>
      <c r="C899" t="s">
        <v>642</v>
      </c>
      <c r="D899" t="s">
        <v>17</v>
      </c>
      <c r="E899">
        <v>3</v>
      </c>
      <c r="F899">
        <v>57</v>
      </c>
      <c r="G899">
        <v>1058</v>
      </c>
      <c r="H899" t="s">
        <v>10</v>
      </c>
      <c r="I899" t="s">
        <v>10</v>
      </c>
      <c r="J899" t="b">
        <f>IF(COUNTIFS('Player 1 Rounds'!A:A,Player_2[[#This Row],[Tournament]],'Player 1 Rounds'!C:C,Player_2[[#This Row],[Date]])&gt;0,TRUE(),FALSE())</f>
        <v>0</v>
      </c>
      <c r="K899" t="b">
        <f>IF(COUNTIFS('Player 1 Rounds'!A:A,Player_2[[#This Row],[Tournament]],'Player 1 Rounds'!C:C,Player_2[[#This Row],[Date]],'Player 1 Rounds'!D:D,Player_2[[#This Row],[Division]])&gt;0,TRUE(),FALSE())</f>
        <v>0</v>
      </c>
      <c r="L899" t="str">
        <f>RIGHT(Player_2[[#This Row],[Date]],4)</f>
        <v>2022</v>
      </c>
      <c r="M899" t="str">
        <f>LEFT(Player_2[[#This Row],[Date]],FIND("-",Player_2[[#This Row],[Date]],1)-1)</f>
        <v>2</v>
      </c>
      <c r="N899" t="str">
        <f>MID(Player_2[[#This Row],[Date]],FIND("-",Player_2[[#This Row],[Date]],1)+1,3)</f>
        <v>Jun</v>
      </c>
      <c r="O899" s="5">
        <f>DATEVALUE(Player_2[[#This Row],[Month]]&amp;" "&amp;Player_2[[#This Row],[Day]]&amp;", "&amp;Player_2[[#This Row],[Year]])</f>
        <v>44714</v>
      </c>
      <c r="P899">
        <f>COUNTIFS(A:A,Player_2[[#This Row],[Tournament]],E:E,Player_2[[#This Row],[Round]])</f>
        <v>2</v>
      </c>
      <c r="Q899" t="str">
        <f t="shared" si="14"/>
        <v>2022 DGPT - Portland Open presented by Dynamic Discs</v>
      </c>
      <c r="R899">
        <f>SUMIFS('Player 1 Rounds'!F:F,'Player 1 Rounds'!Q:Q,Q899,'Player 1 Rounds'!E:E,E899)</f>
        <v>0</v>
      </c>
      <c r="S899">
        <f>IF(AND(Player_2[[#This Row],[Opponent Score]]&gt;0,Player_2[[#This Row],[Opponent Score]]&gt;Player_2[[#This Row],[Score]],K:K=TRUE())=TRUE(),1,0)</f>
        <v>0</v>
      </c>
    </row>
    <row r="900" spans="1:19" x14ac:dyDescent="0.25">
      <c r="A900" t="s">
        <v>640</v>
      </c>
      <c r="B900" t="s">
        <v>9</v>
      </c>
      <c r="C900" t="s">
        <v>641</v>
      </c>
      <c r="D900" t="s">
        <v>17</v>
      </c>
      <c r="E900">
        <v>3</v>
      </c>
      <c r="F900">
        <v>55</v>
      </c>
      <c r="G900">
        <v>1038</v>
      </c>
      <c r="H900" t="s">
        <v>10</v>
      </c>
      <c r="I900" t="s">
        <v>10</v>
      </c>
      <c r="J900" t="b">
        <f>IF(COUNTIFS('Player 1 Rounds'!A:A,Player_2[[#This Row],[Tournament]],'Player 1 Rounds'!C:C,Player_2[[#This Row],[Date]])&gt;0,TRUE(),FALSE())</f>
        <v>0</v>
      </c>
      <c r="K900" t="b">
        <f>IF(COUNTIFS('Player 1 Rounds'!A:A,Player_2[[#This Row],[Tournament]],'Player 1 Rounds'!C:C,Player_2[[#This Row],[Date]],'Player 1 Rounds'!D:D,Player_2[[#This Row],[Division]])&gt;0,TRUE(),FALSE())</f>
        <v>0</v>
      </c>
      <c r="L900" t="str">
        <f>RIGHT(Player_2[[#This Row],[Date]],4)</f>
        <v>2022</v>
      </c>
      <c r="M900" t="str">
        <f>LEFT(Player_2[[#This Row],[Date]],FIND("-",Player_2[[#This Row],[Date]],1)-1)</f>
        <v>10</v>
      </c>
      <c r="N900" t="str">
        <f>MID(Player_2[[#This Row],[Date]],FIND("-",Player_2[[#This Row],[Date]],1)+1,3)</f>
        <v>Jun</v>
      </c>
      <c r="O900" s="5">
        <f>DATEVALUE(Player_2[[#This Row],[Month]]&amp;" "&amp;Player_2[[#This Row],[Day]]&amp;", "&amp;Player_2[[#This Row],[Year]])</f>
        <v>44722</v>
      </c>
      <c r="P900">
        <f>COUNTIFS(A:A,Player_2[[#This Row],[Tournament]],E:E,Player_2[[#This Row],[Round]])</f>
        <v>1</v>
      </c>
      <c r="Q900" t="str">
        <f t="shared" si="14"/>
        <v>Discraft presents the 2022 Beaver State Fling sponsored by Resistance Discs—DGPT Silver Series</v>
      </c>
      <c r="R900">
        <f>SUMIFS('Player 1 Rounds'!F:F,'Player 1 Rounds'!Q:Q,Q900,'Player 1 Rounds'!E:E,E900)</f>
        <v>0</v>
      </c>
      <c r="S900">
        <f>IF(AND(Player_2[[#This Row],[Opponent Score]]&gt;0,Player_2[[#This Row],[Opponent Score]]&gt;Player_2[[#This Row],[Score]],K:K=TRUE())=TRUE(),1,0)</f>
        <v>0</v>
      </c>
    </row>
    <row r="901" spans="1:19" x14ac:dyDescent="0.25">
      <c r="A901" t="s">
        <v>86</v>
      </c>
      <c r="B901" t="s">
        <v>13</v>
      </c>
      <c r="C901" t="s">
        <v>396</v>
      </c>
      <c r="D901" t="s">
        <v>17</v>
      </c>
      <c r="E901">
        <v>3</v>
      </c>
      <c r="F901">
        <v>60</v>
      </c>
      <c r="G901">
        <v>1025</v>
      </c>
      <c r="H901" t="s">
        <v>11</v>
      </c>
      <c r="I901" t="s">
        <v>11</v>
      </c>
      <c r="J901" t="b">
        <f>IF(COUNTIFS('Player 1 Rounds'!A:A,Player_2[[#This Row],[Tournament]],'Player 1 Rounds'!C:C,Player_2[[#This Row],[Date]])&gt;0,TRUE(),FALSE())</f>
        <v>1</v>
      </c>
      <c r="K901" t="b">
        <f>IF(COUNTIFS('Player 1 Rounds'!A:A,Player_2[[#This Row],[Tournament]],'Player 1 Rounds'!C:C,Player_2[[#This Row],[Date]],'Player 1 Rounds'!D:D,Player_2[[#This Row],[Division]])&gt;0,TRUE(),FALSE())</f>
        <v>1</v>
      </c>
      <c r="L901" t="str">
        <f>RIGHT(Player_2[[#This Row],[Date]],4)</f>
        <v>2015</v>
      </c>
      <c r="M901" t="str">
        <f>LEFT(Player_2[[#This Row],[Date]],FIND("-",Player_2[[#This Row],[Date]],1)-1)</f>
        <v>16</v>
      </c>
      <c r="N901" t="str">
        <f>MID(Player_2[[#This Row],[Date]],FIND("-",Player_2[[#This Row],[Date]],1)+1,3)</f>
        <v>Jul</v>
      </c>
      <c r="O901" s="5">
        <f>DATEVALUE(Player_2[[#This Row],[Month]]&amp;" "&amp;Player_2[[#This Row],[Day]]&amp;", "&amp;Player_2[[#This Row],[Year]])</f>
        <v>42201</v>
      </c>
      <c r="P901">
        <f>COUNTIFS(A:A,Player_2[[#This Row],[Tournament]],E:E,Player_2[[#This Row],[Round]])</f>
        <v>5</v>
      </c>
      <c r="Q901" t="str">
        <f t="shared" si="14"/>
        <v>2015 European Open</v>
      </c>
      <c r="R901">
        <f>SUMIFS('Player 1 Rounds'!F:F,'Player 1 Rounds'!Q:Q,Q901,'Player 1 Rounds'!E:E,E901)</f>
        <v>54</v>
      </c>
      <c r="S901">
        <f>IF(AND(Player_2[[#This Row],[Opponent Score]]&gt;0,Player_2[[#This Row],[Opponent Score]]&gt;Player_2[[#This Row],[Score]],K:K=TRUE())=TRUE(),1,0)</f>
        <v>0</v>
      </c>
    </row>
    <row r="902" spans="1:19" x14ac:dyDescent="0.25">
      <c r="A902" t="s">
        <v>76</v>
      </c>
      <c r="B902" t="s">
        <v>9</v>
      </c>
      <c r="C902" t="s">
        <v>511</v>
      </c>
      <c r="D902" t="s">
        <v>17</v>
      </c>
      <c r="E902">
        <v>3</v>
      </c>
      <c r="F902">
        <v>71</v>
      </c>
      <c r="G902">
        <v>1051</v>
      </c>
      <c r="H902" t="s">
        <v>11</v>
      </c>
      <c r="I902" t="s">
        <v>11</v>
      </c>
      <c r="J902" t="b">
        <f>IF(COUNTIFS('Player 1 Rounds'!A:A,Player_2[[#This Row],[Tournament]],'Player 1 Rounds'!C:C,Player_2[[#This Row],[Date]])&gt;0,TRUE(),FALSE())</f>
        <v>1</v>
      </c>
      <c r="K902" t="b">
        <f>IF(COUNTIFS('Player 1 Rounds'!A:A,Player_2[[#This Row],[Tournament]],'Player 1 Rounds'!C:C,Player_2[[#This Row],[Date]],'Player 1 Rounds'!D:D,Player_2[[#This Row],[Division]])&gt;0,TRUE(),FALSE())</f>
        <v>1</v>
      </c>
      <c r="L902" t="str">
        <f>RIGHT(Player_2[[#This Row],[Date]],4)</f>
        <v>2013</v>
      </c>
      <c r="M902" t="str">
        <f>LEFT(Player_2[[#This Row],[Date]],FIND("-",Player_2[[#This Row],[Date]],1)-1)</f>
        <v>8</v>
      </c>
      <c r="N902" t="str">
        <f>MID(Player_2[[#This Row],[Date]],FIND("-",Player_2[[#This Row],[Date]],1)+1,3)</f>
        <v>Jun</v>
      </c>
      <c r="O902" s="5">
        <f>DATEVALUE(Player_2[[#This Row],[Month]]&amp;" "&amp;Player_2[[#This Row],[Day]]&amp;", "&amp;Player_2[[#This Row],[Year]])</f>
        <v>41433</v>
      </c>
      <c r="P902">
        <f>COUNTIFS(A:A,Player_2[[#This Row],[Tournament]],E:E,Player_2[[#This Row],[Round]])</f>
        <v>4</v>
      </c>
      <c r="Q902" t="str">
        <f t="shared" si="14"/>
        <v>2013 Brent Hambrick Memorial Open</v>
      </c>
      <c r="R902">
        <f>SUMIFS('Player 1 Rounds'!F:F,'Player 1 Rounds'!Q:Q,Q902,'Player 1 Rounds'!E:E,E902)</f>
        <v>73</v>
      </c>
      <c r="S902">
        <f>IF(AND(Player_2[[#This Row],[Opponent Score]]&gt;0,Player_2[[#This Row],[Opponent Score]]&gt;Player_2[[#This Row],[Score]],K:K=TRUE())=TRUE(),1,0)</f>
        <v>1</v>
      </c>
    </row>
    <row r="903" spans="1:19" x14ac:dyDescent="0.25">
      <c r="A903" t="s">
        <v>639</v>
      </c>
      <c r="B903" t="s">
        <v>14</v>
      </c>
      <c r="C903" t="s">
        <v>101</v>
      </c>
      <c r="D903" t="s">
        <v>16</v>
      </c>
      <c r="E903">
        <v>3</v>
      </c>
      <c r="F903">
        <v>66</v>
      </c>
      <c r="G903">
        <v>945</v>
      </c>
      <c r="H903" t="s">
        <v>11</v>
      </c>
      <c r="I903" t="s">
        <v>11</v>
      </c>
      <c r="J903" t="b">
        <f>IF(COUNTIFS('Player 1 Rounds'!A:A,Player_2[[#This Row],[Tournament]],'Player 1 Rounds'!C:C,Player_2[[#This Row],[Date]])&gt;0,TRUE(),FALSE())</f>
        <v>0</v>
      </c>
      <c r="K903" t="b">
        <f>IF(COUNTIFS('Player 1 Rounds'!A:A,Player_2[[#This Row],[Tournament]],'Player 1 Rounds'!C:C,Player_2[[#This Row],[Date]],'Player 1 Rounds'!D:D,Player_2[[#This Row],[Division]])&gt;0,TRUE(),FALSE())</f>
        <v>0</v>
      </c>
      <c r="L903" t="str">
        <f>RIGHT(Player_2[[#This Row],[Date]],4)</f>
        <v>2007</v>
      </c>
      <c r="M903" t="str">
        <f>LEFT(Player_2[[#This Row],[Date]],FIND("-",Player_2[[#This Row],[Date]],1)-1)</f>
        <v>10</v>
      </c>
      <c r="N903" t="str">
        <f>MID(Player_2[[#This Row],[Date]],FIND("-",Player_2[[#This Row],[Date]],1)+1,3)</f>
        <v>Feb</v>
      </c>
      <c r="O903" s="5">
        <f>DATEVALUE(Player_2[[#This Row],[Month]]&amp;" "&amp;Player_2[[#This Row],[Day]]&amp;", "&amp;Player_2[[#This Row],[Year]])</f>
        <v>39123</v>
      </c>
      <c r="P903">
        <f>COUNTIFS(A:A,Player_2[[#This Row],[Tournament]],E:E,Player_2[[#This Row],[Round]])</f>
        <v>1</v>
      </c>
      <c r="Q903" t="str">
        <f t="shared" si="14"/>
        <v>2007 29th Wintertime Open</v>
      </c>
      <c r="R903">
        <f>SUMIFS('Player 1 Rounds'!F:F,'Player 1 Rounds'!Q:Q,Q903,'Player 1 Rounds'!E:E,E903)</f>
        <v>0</v>
      </c>
      <c r="S903">
        <f>IF(AND(Player_2[[#This Row],[Opponent Score]]&gt;0,Player_2[[#This Row],[Opponent Score]]&gt;Player_2[[#This Row],[Score]],K:K=TRUE())=TRUE(),1,0)</f>
        <v>0</v>
      </c>
    </row>
    <row r="904" spans="1:19" x14ac:dyDescent="0.25">
      <c r="A904" t="s">
        <v>409</v>
      </c>
      <c r="B904" t="s">
        <v>58</v>
      </c>
      <c r="C904" t="s">
        <v>410</v>
      </c>
      <c r="D904" t="s">
        <v>17</v>
      </c>
      <c r="E904">
        <v>3</v>
      </c>
      <c r="F904">
        <v>57</v>
      </c>
      <c r="G904">
        <v>1017</v>
      </c>
      <c r="H904" t="s">
        <v>11</v>
      </c>
      <c r="I904" t="s">
        <v>11</v>
      </c>
      <c r="J904" t="b">
        <f>IF(COUNTIFS('Player 1 Rounds'!A:A,Player_2[[#This Row],[Tournament]],'Player 1 Rounds'!C:C,Player_2[[#This Row],[Date]])&gt;0,TRUE(),FALSE())</f>
        <v>1</v>
      </c>
      <c r="K904" t="b">
        <f>IF(COUNTIFS('Player 1 Rounds'!A:A,Player_2[[#This Row],[Tournament]],'Player 1 Rounds'!C:C,Player_2[[#This Row],[Date]],'Player 1 Rounds'!D:D,Player_2[[#This Row],[Division]])&gt;0,TRUE(),FALSE())</f>
        <v>1</v>
      </c>
      <c r="L904" t="str">
        <f>RIGHT(Player_2[[#This Row],[Date]],4)</f>
        <v>2015</v>
      </c>
      <c r="M904" t="str">
        <f>LEFT(Player_2[[#This Row],[Date]],FIND("-",Player_2[[#This Row],[Date]],1)-1)</f>
        <v>12</v>
      </c>
      <c r="N904" t="str">
        <f>MID(Player_2[[#This Row],[Date]],FIND("-",Player_2[[#This Row],[Date]],1)+1,3)</f>
        <v>Jun</v>
      </c>
      <c r="O904" s="5">
        <f>DATEVALUE(Player_2[[#This Row],[Month]]&amp;" "&amp;Player_2[[#This Row],[Day]]&amp;", "&amp;Player_2[[#This Row],[Year]])</f>
        <v>42167</v>
      </c>
      <c r="P904">
        <f>COUNTIFS(A:A,Player_2[[#This Row],[Tournament]],E:E,Player_2[[#This Row],[Round]])</f>
        <v>1</v>
      </c>
      <c r="Q904" t="str">
        <f t="shared" si="14"/>
        <v>2015 Beaver State Fling - Pro</v>
      </c>
      <c r="R904">
        <f>SUMIFS('Player 1 Rounds'!F:F,'Player 1 Rounds'!Q:Q,Q904,'Player 1 Rounds'!E:E,E904)</f>
        <v>53</v>
      </c>
      <c r="S904">
        <f>IF(AND(Player_2[[#This Row],[Opponent Score]]&gt;0,Player_2[[#This Row],[Opponent Score]]&gt;Player_2[[#This Row],[Score]],K:K=TRUE())=TRUE(),1,0)</f>
        <v>0</v>
      </c>
    </row>
    <row r="905" spans="1:19" x14ac:dyDescent="0.25">
      <c r="A905" t="s">
        <v>405</v>
      </c>
      <c r="B905" t="s">
        <v>9</v>
      </c>
      <c r="C905" t="s">
        <v>406</v>
      </c>
      <c r="D905" t="s">
        <v>17</v>
      </c>
      <c r="E905">
        <v>3</v>
      </c>
      <c r="F905">
        <v>64</v>
      </c>
      <c r="G905">
        <v>1040</v>
      </c>
      <c r="H905" t="s">
        <v>11</v>
      </c>
      <c r="I905" t="s">
        <v>11</v>
      </c>
      <c r="J905" t="b">
        <f>IF(COUNTIFS('Player 1 Rounds'!A:A,Player_2[[#This Row],[Tournament]],'Player 1 Rounds'!C:C,Player_2[[#This Row],[Date]])&gt;0,TRUE(),FALSE())</f>
        <v>0</v>
      </c>
      <c r="K905" t="b">
        <f>IF(COUNTIFS('Player 1 Rounds'!A:A,Player_2[[#This Row],[Tournament]],'Player 1 Rounds'!C:C,Player_2[[#This Row],[Date]],'Player 1 Rounds'!D:D,Player_2[[#This Row],[Division]])&gt;0,TRUE(),FALSE())</f>
        <v>0</v>
      </c>
      <c r="L905" t="str">
        <f>RIGHT(Player_2[[#This Row],[Date]],4)</f>
        <v>2013</v>
      </c>
      <c r="M905" t="str">
        <f>LEFT(Player_2[[#This Row],[Date]],FIND("-",Player_2[[#This Row],[Date]],1)-1)</f>
        <v>17</v>
      </c>
      <c r="N905" t="str">
        <f>MID(Player_2[[#This Row],[Date]],FIND("-",Player_2[[#This Row],[Date]],1)+1,3)</f>
        <v>Aug</v>
      </c>
      <c r="O905" s="5">
        <f>DATEVALUE(Player_2[[#This Row],[Month]]&amp;" "&amp;Player_2[[#This Row],[Day]]&amp;", "&amp;Player_2[[#This Row],[Year]])</f>
        <v>41503</v>
      </c>
      <c r="P905">
        <f>COUNTIFS(A:A,Player_2[[#This Row],[Tournament]],E:E,Player_2[[#This Row],[Round]])</f>
        <v>1</v>
      </c>
      <c r="Q905" t="str">
        <f t="shared" si="14"/>
        <v>2013 Greater Hartford Disc Golf Open Sponsored by Olde Burnside Brewing Company</v>
      </c>
      <c r="R905">
        <f>SUMIFS('Player 1 Rounds'!F:F,'Player 1 Rounds'!Q:Q,Q905,'Player 1 Rounds'!E:E,E905)</f>
        <v>0</v>
      </c>
      <c r="S905">
        <f>IF(AND(Player_2[[#This Row],[Opponent Score]]&gt;0,Player_2[[#This Row],[Opponent Score]]&gt;Player_2[[#This Row],[Score]],K:K=TRUE())=TRUE(),1,0)</f>
        <v>0</v>
      </c>
    </row>
    <row r="906" spans="1:19" x14ac:dyDescent="0.25">
      <c r="A906" t="s">
        <v>622</v>
      </c>
      <c r="B906" t="s">
        <v>14</v>
      </c>
      <c r="C906" t="s">
        <v>90</v>
      </c>
      <c r="D906" t="s">
        <v>16</v>
      </c>
      <c r="E906">
        <v>3</v>
      </c>
      <c r="F906">
        <v>55</v>
      </c>
      <c r="G906">
        <v>954</v>
      </c>
      <c r="H906" t="s">
        <v>11</v>
      </c>
      <c r="I906" t="s">
        <v>11</v>
      </c>
      <c r="J906" t="b">
        <f>IF(COUNTIFS('Player 1 Rounds'!A:A,Player_2[[#This Row],[Tournament]],'Player 1 Rounds'!C:C,Player_2[[#This Row],[Date]])&gt;0,TRUE(),FALSE())</f>
        <v>0</v>
      </c>
      <c r="K906" t="b">
        <f>IF(COUNTIFS('Player 1 Rounds'!A:A,Player_2[[#This Row],[Tournament]],'Player 1 Rounds'!C:C,Player_2[[#This Row],[Date]],'Player 1 Rounds'!D:D,Player_2[[#This Row],[Division]])&gt;0,TRUE(),FALSE())</f>
        <v>0</v>
      </c>
      <c r="L906" t="str">
        <f>RIGHT(Player_2[[#This Row],[Date]],4)</f>
        <v>2006</v>
      </c>
      <c r="M906" t="str">
        <f>LEFT(Player_2[[#This Row],[Date]],FIND("-",Player_2[[#This Row],[Date]],1)-1)</f>
        <v>11</v>
      </c>
      <c r="N906" t="str">
        <f>MID(Player_2[[#This Row],[Date]],FIND("-",Player_2[[#This Row],[Date]],1)+1,3)</f>
        <v>Nov</v>
      </c>
      <c r="O906" s="5">
        <f>DATEVALUE(Player_2[[#This Row],[Month]]&amp;" "&amp;Player_2[[#This Row],[Day]]&amp;", "&amp;Player_2[[#This Row],[Year]])</f>
        <v>39032</v>
      </c>
      <c r="P906">
        <f>COUNTIFS(A:A,Player_2[[#This Row],[Tournament]],E:E,Player_2[[#This Row],[Round]])</f>
        <v>2</v>
      </c>
      <c r="Q906" t="str">
        <f t="shared" si="14"/>
        <v>2006 Southern California Championships</v>
      </c>
      <c r="R906">
        <f>SUMIFS('Player 1 Rounds'!F:F,'Player 1 Rounds'!Q:Q,Q906,'Player 1 Rounds'!E:E,E906)</f>
        <v>0</v>
      </c>
      <c r="S906">
        <f>IF(AND(Player_2[[#This Row],[Opponent Score]]&gt;0,Player_2[[#This Row],[Opponent Score]]&gt;Player_2[[#This Row],[Score]],K:K=TRUE())=TRUE(),1,0)</f>
        <v>0</v>
      </c>
    </row>
    <row r="907" spans="1:19" x14ac:dyDescent="0.25">
      <c r="A907" t="s">
        <v>403</v>
      </c>
      <c r="B907" t="s">
        <v>9</v>
      </c>
      <c r="C907" t="s">
        <v>404</v>
      </c>
      <c r="D907" t="s">
        <v>17</v>
      </c>
      <c r="E907">
        <v>3</v>
      </c>
      <c r="F907">
        <v>54</v>
      </c>
      <c r="G907">
        <v>1024</v>
      </c>
      <c r="H907" t="s">
        <v>11</v>
      </c>
      <c r="I907" t="s">
        <v>11</v>
      </c>
      <c r="J907" t="b">
        <f>IF(COUNTIFS('Player 1 Rounds'!A:A,Player_2[[#This Row],[Tournament]],'Player 1 Rounds'!C:C,Player_2[[#This Row],[Date]])&gt;0,TRUE(),FALSE())</f>
        <v>0</v>
      </c>
      <c r="K907" t="b">
        <f>IF(COUNTIFS('Player 1 Rounds'!A:A,Player_2[[#This Row],[Tournament]],'Player 1 Rounds'!C:C,Player_2[[#This Row],[Date]],'Player 1 Rounds'!D:D,Player_2[[#This Row],[Division]])&gt;0,TRUE(),FALSE())</f>
        <v>0</v>
      </c>
      <c r="L907" t="str">
        <f>RIGHT(Player_2[[#This Row],[Date]],4)</f>
        <v>2013</v>
      </c>
      <c r="M907" t="str">
        <f>LEFT(Player_2[[#This Row],[Date]],FIND("-",Player_2[[#This Row],[Date]],1)-1)</f>
        <v>31</v>
      </c>
      <c r="N907" t="str">
        <f>MID(Player_2[[#This Row],[Date]],FIND("-",Player_2[[#This Row],[Date]],1)+1,3)</f>
        <v>Aug</v>
      </c>
      <c r="O907" s="5">
        <f>DATEVALUE(Player_2[[#This Row],[Month]]&amp;" "&amp;Player_2[[#This Row],[Day]]&amp;", "&amp;Player_2[[#This Row],[Year]])</f>
        <v>41517</v>
      </c>
      <c r="P907">
        <f>COUNTIFS(A:A,Player_2[[#This Row],[Tournament]],E:E,Player_2[[#This Row],[Round]])</f>
        <v>1</v>
      </c>
      <c r="Q907" t="str">
        <f t="shared" si="14"/>
        <v>End of the Trail (SJVC) Classic 2013</v>
      </c>
      <c r="R907">
        <f>SUMIFS('Player 1 Rounds'!F:F,'Player 1 Rounds'!Q:Q,Q907,'Player 1 Rounds'!E:E,E907)</f>
        <v>0</v>
      </c>
      <c r="S907">
        <f>IF(AND(Player_2[[#This Row],[Opponent Score]]&gt;0,Player_2[[#This Row],[Opponent Score]]&gt;Player_2[[#This Row],[Score]],K:K=TRUE())=TRUE(),1,0)</f>
        <v>0</v>
      </c>
    </row>
    <row r="908" spans="1:19" x14ac:dyDescent="0.25">
      <c r="A908" t="s">
        <v>545</v>
      </c>
      <c r="B908" t="s">
        <v>626</v>
      </c>
      <c r="C908" t="s">
        <v>655</v>
      </c>
      <c r="D908" t="s">
        <v>17</v>
      </c>
      <c r="E908">
        <v>3</v>
      </c>
      <c r="F908">
        <v>60</v>
      </c>
      <c r="G908">
        <v>1026</v>
      </c>
      <c r="H908" t="s">
        <v>10</v>
      </c>
      <c r="I908" t="s">
        <v>10</v>
      </c>
      <c r="J908" t="b">
        <f>IF(COUNTIFS('Player 1 Rounds'!A:A,Player_2[[#This Row],[Tournament]],'Player 1 Rounds'!C:C,Player_2[[#This Row],[Date]])&gt;0,TRUE(),FALSE())</f>
        <v>1</v>
      </c>
      <c r="K908" t="b">
        <f>IF(COUNTIFS('Player 1 Rounds'!A:A,Player_2[[#This Row],[Tournament]],'Player 1 Rounds'!C:C,Player_2[[#This Row],[Date]],'Player 1 Rounds'!D:D,Player_2[[#This Row],[Division]])&gt;0,TRUE(),FALSE())</f>
        <v>1</v>
      </c>
      <c r="L908" t="str">
        <f>RIGHT(Player_2[[#This Row],[Date]],4)</f>
        <v>2022</v>
      </c>
      <c r="M908" t="str">
        <f>LEFT(Player_2[[#This Row],[Date]],FIND("-",Player_2[[#This Row],[Date]],1)-1)</f>
        <v>29</v>
      </c>
      <c r="N908" t="str">
        <f>MID(Player_2[[#This Row],[Date]],FIND("-",Player_2[[#This Row],[Date]],1)+1,3)</f>
        <v>Jul</v>
      </c>
      <c r="O908" s="5">
        <f>DATEVALUE(Player_2[[#This Row],[Month]]&amp;" "&amp;Player_2[[#This Row],[Day]]&amp;", "&amp;Player_2[[#This Row],[Year]])</f>
        <v>44771</v>
      </c>
      <c r="P908">
        <f>COUNTIFS(A:A,Player_2[[#This Row],[Tournament]],E:E,Player_2[[#This Row],[Round]])</f>
        <v>2</v>
      </c>
      <c r="Q908" t="str">
        <f t="shared" si="14"/>
        <v>2022 DGPT - Discraft's Great Lakes Open</v>
      </c>
      <c r="R908">
        <f>SUMIFS('Player 1 Rounds'!F:F,'Player 1 Rounds'!Q:Q,Q908,'Player 1 Rounds'!E:E,E908)</f>
        <v>54</v>
      </c>
      <c r="S908">
        <f>IF(AND(Player_2[[#This Row],[Opponent Score]]&gt;0,Player_2[[#This Row],[Opponent Score]]&gt;Player_2[[#This Row],[Score]],K:K=TRUE())=TRUE(),1,0)</f>
        <v>0</v>
      </c>
    </row>
    <row r="909" spans="1:19" x14ac:dyDescent="0.25">
      <c r="A909" t="s">
        <v>401</v>
      </c>
      <c r="B909" t="s">
        <v>58</v>
      </c>
      <c r="C909" t="s">
        <v>402</v>
      </c>
      <c r="D909" t="s">
        <v>17</v>
      </c>
      <c r="E909">
        <v>3</v>
      </c>
      <c r="F909">
        <v>50</v>
      </c>
      <c r="G909">
        <v>1082</v>
      </c>
      <c r="H909" t="s">
        <v>11</v>
      </c>
      <c r="I909" t="s">
        <v>11</v>
      </c>
      <c r="J909" t="b">
        <f>IF(COUNTIFS('Player 1 Rounds'!A:A,Player_2[[#This Row],[Tournament]],'Player 1 Rounds'!C:C,Player_2[[#This Row],[Date]])&gt;0,TRUE(),FALSE())</f>
        <v>1</v>
      </c>
      <c r="K909" t="b">
        <f>IF(COUNTIFS('Player 1 Rounds'!A:A,Player_2[[#This Row],[Tournament]],'Player 1 Rounds'!C:C,Player_2[[#This Row],[Date]],'Player 1 Rounds'!D:D,Player_2[[#This Row],[Division]])&gt;0,TRUE(),FALSE())</f>
        <v>1</v>
      </c>
      <c r="L909" t="str">
        <f>RIGHT(Player_2[[#This Row],[Date]],4)</f>
        <v>2013</v>
      </c>
      <c r="M909" t="str">
        <f>LEFT(Player_2[[#This Row],[Date]],FIND("-",Player_2[[#This Row],[Date]],1)-1)</f>
        <v>22</v>
      </c>
      <c r="N909" t="str">
        <f>MID(Player_2[[#This Row],[Date]],FIND("-",Player_2[[#This Row],[Date]],1)+1,3)</f>
        <v>Aug</v>
      </c>
      <c r="O909" s="5">
        <f>DATEVALUE(Player_2[[#This Row],[Month]]&amp;" "&amp;Player_2[[#This Row],[Day]]&amp;", "&amp;Player_2[[#This Row],[Year]])</f>
        <v>41508</v>
      </c>
      <c r="P909">
        <f>COUNTIFS(A:A,Player_2[[#This Row],[Tournament]],E:E,Player_2[[#This Row],[Round]])</f>
        <v>2</v>
      </c>
      <c r="Q909" t="str">
        <f t="shared" si="14"/>
        <v>2013 Vibram Open</v>
      </c>
      <c r="R909">
        <f>SUMIFS('Player 1 Rounds'!F:F,'Player 1 Rounds'!Q:Q,Q909,'Player 1 Rounds'!E:E,E909)</f>
        <v>57</v>
      </c>
      <c r="S909">
        <f>IF(AND(Player_2[[#This Row],[Opponent Score]]&gt;0,Player_2[[#This Row],[Opponent Score]]&gt;Player_2[[#This Row],[Score]],K:K=TRUE())=TRUE(),1,0)</f>
        <v>1</v>
      </c>
    </row>
    <row r="910" spans="1:19" x14ac:dyDescent="0.25">
      <c r="A910" t="s">
        <v>407</v>
      </c>
      <c r="B910" t="s">
        <v>9</v>
      </c>
      <c r="C910" t="s">
        <v>408</v>
      </c>
      <c r="D910" t="s">
        <v>17</v>
      </c>
      <c r="E910">
        <v>3</v>
      </c>
      <c r="F910">
        <v>55</v>
      </c>
      <c r="G910">
        <v>1044</v>
      </c>
      <c r="H910" t="s">
        <v>11</v>
      </c>
      <c r="I910" t="s">
        <v>11</v>
      </c>
      <c r="J910" t="b">
        <f>IF(COUNTIFS('Player 1 Rounds'!A:A,Player_2[[#This Row],[Tournament]],'Player 1 Rounds'!C:C,Player_2[[#This Row],[Date]])&gt;0,TRUE(),FALSE())</f>
        <v>0</v>
      </c>
      <c r="K910" t="b">
        <f>IF(COUNTIFS('Player 1 Rounds'!A:A,Player_2[[#This Row],[Tournament]],'Player 1 Rounds'!C:C,Player_2[[#This Row],[Date]],'Player 1 Rounds'!D:D,Player_2[[#This Row],[Division]])&gt;0,TRUE(),FALSE())</f>
        <v>0</v>
      </c>
      <c r="L910" t="str">
        <f>RIGHT(Player_2[[#This Row],[Date]],4)</f>
        <v>2015</v>
      </c>
      <c r="M910" t="str">
        <f>LEFT(Player_2[[#This Row],[Date]],FIND("-",Player_2[[#This Row],[Date]],1)-1)</f>
        <v>19</v>
      </c>
      <c r="N910" t="str">
        <f>MID(Player_2[[#This Row],[Date]],FIND("-",Player_2[[#This Row],[Date]],1)+1,3)</f>
        <v>Jun</v>
      </c>
      <c r="O910" s="5">
        <f>DATEVALUE(Player_2[[#This Row],[Month]]&amp;" "&amp;Player_2[[#This Row],[Day]]&amp;", "&amp;Player_2[[#This Row],[Year]])</f>
        <v>42174</v>
      </c>
      <c r="P910">
        <f>COUNTIFS(A:A,Player_2[[#This Row],[Tournament]],E:E,Player_2[[#This Row],[Round]])</f>
        <v>1</v>
      </c>
      <c r="Q910" t="str">
        <f t="shared" si="14"/>
        <v>2015 33rd Kansas City Wide Open</v>
      </c>
      <c r="R910">
        <f>SUMIFS('Player 1 Rounds'!F:F,'Player 1 Rounds'!Q:Q,Q910,'Player 1 Rounds'!E:E,E910)</f>
        <v>0</v>
      </c>
      <c r="S910">
        <f>IF(AND(Player_2[[#This Row],[Opponent Score]]&gt;0,Player_2[[#This Row],[Opponent Score]]&gt;Player_2[[#This Row],[Score]],K:K=TRUE())=TRUE(),1,0)</f>
        <v>0</v>
      </c>
    </row>
    <row r="911" spans="1:19" x14ac:dyDescent="0.25">
      <c r="A911" t="s">
        <v>572</v>
      </c>
      <c r="B911" t="s">
        <v>626</v>
      </c>
      <c r="C911" t="s">
        <v>634</v>
      </c>
      <c r="D911" t="s">
        <v>17</v>
      </c>
      <c r="E911">
        <v>3</v>
      </c>
      <c r="F911">
        <v>58</v>
      </c>
      <c r="G911">
        <v>1048</v>
      </c>
      <c r="H911" t="s">
        <v>10</v>
      </c>
      <c r="I911" t="s">
        <v>10</v>
      </c>
      <c r="J911" t="b">
        <f>IF(COUNTIFS('Player 1 Rounds'!A:A,Player_2[[#This Row],[Tournament]],'Player 1 Rounds'!C:C,Player_2[[#This Row],[Date]])&gt;0,TRUE(),FALSE())</f>
        <v>1</v>
      </c>
      <c r="K911" t="b">
        <f>IF(COUNTIFS('Player 1 Rounds'!A:A,Player_2[[#This Row],[Tournament]],'Player 1 Rounds'!C:C,Player_2[[#This Row],[Date]],'Player 1 Rounds'!D:D,Player_2[[#This Row],[Division]])&gt;0,TRUE(),FALSE())</f>
        <v>1</v>
      </c>
      <c r="L911" t="str">
        <f>RIGHT(Player_2[[#This Row],[Date]],4)</f>
        <v>2022</v>
      </c>
      <c r="M911" t="str">
        <f>LEFT(Player_2[[#This Row],[Date]],FIND("-",Player_2[[#This Row],[Date]],1)-1)</f>
        <v>24</v>
      </c>
      <c r="N911" t="str">
        <f>MID(Player_2[[#This Row],[Date]],FIND("-",Player_2[[#This Row],[Date]],1)+1,3)</f>
        <v>Jun</v>
      </c>
      <c r="O911" s="5">
        <f>DATEVALUE(Player_2[[#This Row],[Month]]&amp;" "&amp;Player_2[[#This Row],[Day]]&amp;", "&amp;Player_2[[#This Row],[Year]])</f>
        <v>44736</v>
      </c>
      <c r="P911">
        <f>COUNTIFS(A:A,Player_2[[#This Row],[Tournament]],E:E,Player_2[[#This Row],[Round]])</f>
        <v>2</v>
      </c>
      <c r="Q911" t="str">
        <f t="shared" si="14"/>
        <v>2022 DGPT - The Preserve Championship designed by Leiviska Disc Golf</v>
      </c>
      <c r="R911">
        <f>SUMIFS('Player 1 Rounds'!F:F,'Player 1 Rounds'!Q:Q,Q911,'Player 1 Rounds'!E:E,E911)</f>
        <v>55</v>
      </c>
      <c r="S911">
        <f>IF(AND(Player_2[[#This Row],[Opponent Score]]&gt;0,Player_2[[#This Row],[Opponent Score]]&gt;Player_2[[#This Row],[Score]],K:K=TRUE())=TRUE(),1,0)</f>
        <v>0</v>
      </c>
    </row>
    <row r="912" spans="1:19" x14ac:dyDescent="0.25">
      <c r="A912" t="s">
        <v>86</v>
      </c>
      <c r="B912" t="s">
        <v>13</v>
      </c>
      <c r="C912" t="s">
        <v>391</v>
      </c>
      <c r="D912" t="s">
        <v>17</v>
      </c>
      <c r="E912">
        <v>3</v>
      </c>
      <c r="F912">
        <v>59</v>
      </c>
      <c r="G912">
        <v>1043</v>
      </c>
      <c r="H912" t="s">
        <v>11</v>
      </c>
      <c r="I912" t="s">
        <v>11</v>
      </c>
      <c r="J912" t="b">
        <f>IF(COUNTIFS('Player 1 Rounds'!A:A,Player_2[[#This Row],[Tournament]],'Player 1 Rounds'!C:C,Player_2[[#This Row],[Date]])&gt;0,TRUE(),FALSE())</f>
        <v>1</v>
      </c>
      <c r="K912" t="b">
        <f>IF(COUNTIFS('Player 1 Rounds'!A:A,Player_2[[#This Row],[Tournament]],'Player 1 Rounds'!C:C,Player_2[[#This Row],[Date]],'Player 1 Rounds'!D:D,Player_2[[#This Row],[Division]])&gt;0,TRUE(),FALSE())</f>
        <v>1</v>
      </c>
      <c r="L912" t="str">
        <f>RIGHT(Player_2[[#This Row],[Date]],4)</f>
        <v>2013</v>
      </c>
      <c r="M912" t="str">
        <f>LEFT(Player_2[[#This Row],[Date]],FIND("-",Player_2[[#This Row],[Date]],1)-1)</f>
        <v>18</v>
      </c>
      <c r="N912" t="str">
        <f>MID(Player_2[[#This Row],[Date]],FIND("-",Player_2[[#This Row],[Date]],1)+1,3)</f>
        <v>Jul</v>
      </c>
      <c r="O912" s="5">
        <f>DATEVALUE(Player_2[[#This Row],[Month]]&amp;" "&amp;Player_2[[#This Row],[Day]]&amp;", "&amp;Player_2[[#This Row],[Year]])</f>
        <v>41473</v>
      </c>
      <c r="P912">
        <f>COUNTIFS(A:A,Player_2[[#This Row],[Tournament]],E:E,Player_2[[#This Row],[Round]])</f>
        <v>5</v>
      </c>
      <c r="Q912" t="str">
        <f t="shared" si="14"/>
        <v>2013 European Open</v>
      </c>
      <c r="R912">
        <f>SUMIFS('Player 1 Rounds'!F:F,'Player 1 Rounds'!Q:Q,Q912,'Player 1 Rounds'!E:E,E912)</f>
        <v>60</v>
      </c>
      <c r="S912">
        <f>IF(AND(Player_2[[#This Row],[Opponent Score]]&gt;0,Player_2[[#This Row],[Opponent Score]]&gt;Player_2[[#This Row],[Score]],K:K=TRUE())=TRUE(),1,0)</f>
        <v>1</v>
      </c>
    </row>
    <row r="913" spans="1:19" x14ac:dyDescent="0.25">
      <c r="A913" t="s">
        <v>99</v>
      </c>
      <c r="B913" t="s">
        <v>13</v>
      </c>
      <c r="C913" t="s">
        <v>100</v>
      </c>
      <c r="D913" t="s">
        <v>17</v>
      </c>
      <c r="E913">
        <v>3</v>
      </c>
      <c r="F913">
        <v>49</v>
      </c>
      <c r="G913">
        <v>1034</v>
      </c>
      <c r="H913" t="s">
        <v>11</v>
      </c>
      <c r="I913" t="s">
        <v>11</v>
      </c>
      <c r="J913" t="b">
        <f>IF(COUNTIFS('Player 1 Rounds'!A:A,Player_2[[#This Row],[Tournament]],'Player 1 Rounds'!C:C,Player_2[[#This Row],[Date]])&gt;0,TRUE(),FALSE())</f>
        <v>1</v>
      </c>
      <c r="K913" t="b">
        <f>IF(COUNTIFS('Player 1 Rounds'!A:A,Player_2[[#This Row],[Tournament]],'Player 1 Rounds'!C:C,Player_2[[#This Row],[Date]],'Player 1 Rounds'!D:D,Player_2[[#This Row],[Division]])&gt;0,TRUE(),FALSE())</f>
        <v>1</v>
      </c>
      <c r="L913" t="str">
        <f>RIGHT(Player_2[[#This Row],[Date]],4)</f>
        <v>2013</v>
      </c>
      <c r="M913" t="str">
        <f>LEFT(Player_2[[#This Row],[Date]],FIND("-",Player_2[[#This Row],[Date]],1)-1)</f>
        <v>3</v>
      </c>
      <c r="N913" t="str">
        <f>MID(Player_2[[#This Row],[Date]],FIND("-",Player_2[[#This Row],[Date]],1)+1,3)</f>
        <v>Aug</v>
      </c>
      <c r="O913" s="5">
        <f>DATEVALUE(Player_2[[#This Row],[Month]]&amp;" "&amp;Player_2[[#This Row],[Day]]&amp;", "&amp;Player_2[[#This Row],[Year]])</f>
        <v>41489</v>
      </c>
      <c r="P913">
        <f>COUNTIFS(A:A,Player_2[[#This Row],[Tournament]],E:E,Player_2[[#This Row],[Round]])</f>
        <v>1</v>
      </c>
      <c r="Q913" t="str">
        <f t="shared" si="14"/>
        <v>2013 PDGA Professional Disc Golf World Championships</v>
      </c>
      <c r="R913">
        <f>SUMIFS('Player 1 Rounds'!F:F,'Player 1 Rounds'!Q:Q,Q913,'Player 1 Rounds'!E:E,E913)</f>
        <v>45</v>
      </c>
      <c r="S913">
        <f>IF(AND(Player_2[[#This Row],[Opponent Score]]&gt;0,Player_2[[#This Row],[Opponent Score]]&gt;Player_2[[#This Row],[Score]],K:K=TRUE())=TRUE(),1,0)</f>
        <v>0</v>
      </c>
    </row>
    <row r="914" spans="1:19" x14ac:dyDescent="0.25">
      <c r="A914" t="s">
        <v>630</v>
      </c>
      <c r="B914" t="s">
        <v>13</v>
      </c>
      <c r="C914" t="s">
        <v>631</v>
      </c>
      <c r="D914" t="s">
        <v>17</v>
      </c>
      <c r="E914">
        <v>3</v>
      </c>
      <c r="F914">
        <v>54</v>
      </c>
      <c r="G914">
        <v>1069</v>
      </c>
      <c r="H914" t="s">
        <v>10</v>
      </c>
      <c r="I914" t="s">
        <v>10</v>
      </c>
      <c r="J914" t="b">
        <f>IF(COUNTIFS('Player 1 Rounds'!A:A,Player_2[[#This Row],[Tournament]],'Player 1 Rounds'!C:C,Player_2[[#This Row],[Date]])&gt;0,TRUE(),FALSE())</f>
        <v>1</v>
      </c>
      <c r="K914" t="b">
        <f>IF(COUNTIFS('Player 1 Rounds'!A:A,Player_2[[#This Row],[Tournament]],'Player 1 Rounds'!C:C,Player_2[[#This Row],[Date]],'Player 1 Rounds'!D:D,Player_2[[#This Row],[Division]])&gt;0,TRUE(),FALSE())</f>
        <v>1</v>
      </c>
      <c r="L914" t="str">
        <f>RIGHT(Player_2[[#This Row],[Date]],4)</f>
        <v>2022</v>
      </c>
      <c r="M914" t="str">
        <f>LEFT(Player_2[[#This Row],[Date]],FIND("-",Player_2[[#This Row],[Date]],1)-1)</f>
        <v>21</v>
      </c>
      <c r="N914" t="str">
        <f>MID(Player_2[[#This Row],[Date]],FIND("-",Player_2[[#This Row],[Date]],1)+1,3)</f>
        <v>Jul</v>
      </c>
      <c r="O914" s="5">
        <f>DATEVALUE(Player_2[[#This Row],[Month]]&amp;" "&amp;Player_2[[#This Row],[Day]]&amp;", "&amp;Player_2[[#This Row],[Year]])</f>
        <v>44763</v>
      </c>
      <c r="P914">
        <f>COUNTIFS(A:A,Player_2[[#This Row],[Tournament]],E:E,Player_2[[#This Row],[Round]])</f>
        <v>1</v>
      </c>
      <c r="Q914" t="str">
        <f t="shared" si="14"/>
        <v>2022 European Open presented by Discmania</v>
      </c>
      <c r="R914">
        <f>SUMIFS('Player 1 Rounds'!F:F,'Player 1 Rounds'!Q:Q,Q914,'Player 1 Rounds'!E:E,E914)</f>
        <v>63</v>
      </c>
      <c r="S914">
        <f>IF(AND(Player_2[[#This Row],[Opponent Score]]&gt;0,Player_2[[#This Row],[Opponent Score]]&gt;Player_2[[#This Row],[Score]],K:K=TRUE())=TRUE(),1,0)</f>
        <v>1</v>
      </c>
    </row>
    <row r="915" spans="1:19" x14ac:dyDescent="0.25">
      <c r="A915" t="s">
        <v>625</v>
      </c>
      <c r="B915" t="s">
        <v>626</v>
      </c>
      <c r="C915" t="s">
        <v>627</v>
      </c>
      <c r="D915" t="s">
        <v>17</v>
      </c>
      <c r="E915">
        <v>3</v>
      </c>
      <c r="F915">
        <v>56</v>
      </c>
      <c r="G915">
        <v>1073</v>
      </c>
      <c r="H915" t="s">
        <v>10</v>
      </c>
      <c r="I915" t="s">
        <v>10</v>
      </c>
      <c r="J915" t="b">
        <f>IF(COUNTIFS('Player 1 Rounds'!A:A,Player_2[[#This Row],[Tournament]],'Player 1 Rounds'!C:C,Player_2[[#This Row],[Date]])&gt;0,TRUE(),FALSE())</f>
        <v>1</v>
      </c>
      <c r="K915" t="b">
        <f>IF(COUNTIFS('Player 1 Rounds'!A:A,Player_2[[#This Row],[Tournament]],'Player 1 Rounds'!C:C,Player_2[[#This Row],[Date]],'Player 1 Rounds'!D:D,Player_2[[#This Row],[Division]])&gt;0,TRUE(),FALSE())</f>
        <v>1</v>
      </c>
      <c r="L915" t="str">
        <f>RIGHT(Player_2[[#This Row],[Date]],4)</f>
        <v>2022</v>
      </c>
      <c r="M915" t="str">
        <f>LEFT(Player_2[[#This Row],[Date]],FIND("-",Player_2[[#This Row],[Date]],1)-1)</f>
        <v>8</v>
      </c>
      <c r="N915" t="str">
        <f>MID(Player_2[[#This Row],[Date]],FIND("-",Player_2[[#This Row],[Date]],1)+1,3)</f>
        <v>Jul</v>
      </c>
      <c r="O915" s="5">
        <f>DATEVALUE(Player_2[[#This Row],[Month]]&amp;" "&amp;Player_2[[#This Row],[Day]]&amp;", "&amp;Player_2[[#This Row],[Year]])</f>
        <v>44750</v>
      </c>
      <c r="P915">
        <f>COUNTIFS(A:A,Player_2[[#This Row],[Tournament]],E:E,Player_2[[#This Row],[Round]])</f>
        <v>1</v>
      </c>
      <c r="Q915" t="str">
        <f t="shared" si="14"/>
        <v>2022 DGPT - LWS Open at Idlewild presented by Dynamic Discs &amp; The Nati</v>
      </c>
      <c r="R915">
        <f>SUMIFS('Player 1 Rounds'!F:F,'Player 1 Rounds'!Q:Q,Q915,'Player 1 Rounds'!E:E,E915)</f>
        <v>62</v>
      </c>
      <c r="S915">
        <f>IF(AND(Player_2[[#This Row],[Opponent Score]]&gt;0,Player_2[[#This Row],[Opponent Score]]&gt;Player_2[[#This Row],[Score]],K:K=TRUE())=TRUE(),1,0)</f>
        <v>1</v>
      </c>
    </row>
    <row r="916" spans="1:19" x14ac:dyDescent="0.25">
      <c r="A916" t="s">
        <v>512</v>
      </c>
      <c r="B916" t="s">
        <v>9</v>
      </c>
      <c r="C916" t="s">
        <v>513</v>
      </c>
      <c r="D916" t="s">
        <v>17</v>
      </c>
      <c r="E916">
        <v>3</v>
      </c>
      <c r="F916">
        <v>54</v>
      </c>
      <c r="G916">
        <v>1020</v>
      </c>
      <c r="H916" t="s">
        <v>11</v>
      </c>
      <c r="I916" t="s">
        <v>11</v>
      </c>
      <c r="J916" t="b">
        <f>IF(COUNTIFS('Player 1 Rounds'!A:A,Player_2[[#This Row],[Tournament]],'Player 1 Rounds'!C:C,Player_2[[#This Row],[Date]])&gt;0,TRUE(),FALSE())</f>
        <v>0</v>
      </c>
      <c r="K916" t="b">
        <f>IF(COUNTIFS('Player 1 Rounds'!A:A,Player_2[[#This Row],[Tournament]],'Player 1 Rounds'!C:C,Player_2[[#This Row],[Date]],'Player 1 Rounds'!D:D,Player_2[[#This Row],[Division]])&gt;0,TRUE(),FALSE())</f>
        <v>0</v>
      </c>
      <c r="L916" t="str">
        <f>RIGHT(Player_2[[#This Row],[Date]],4)</f>
        <v>2013</v>
      </c>
      <c r="M916" t="str">
        <f>LEFT(Player_2[[#This Row],[Date]],FIND("-",Player_2[[#This Row],[Date]],1)-1)</f>
        <v>25</v>
      </c>
      <c r="N916" t="str">
        <f>MID(Player_2[[#This Row],[Date]],FIND("-",Player_2[[#This Row],[Date]],1)+1,3)</f>
        <v>May</v>
      </c>
      <c r="O916" s="5">
        <f>DATEVALUE(Player_2[[#This Row],[Month]]&amp;" "&amp;Player_2[[#This Row],[Day]]&amp;", "&amp;Player_2[[#This Row],[Year]])</f>
        <v>41419</v>
      </c>
      <c r="P916">
        <f>COUNTIFS(A:A,Player_2[[#This Row],[Tournament]],E:E,Player_2[[#This Row],[Round]])</f>
        <v>1</v>
      </c>
      <c r="Q916" t="str">
        <f t="shared" si="14"/>
        <v>2013 Des Moines Challenge presented by G&amp;L Clothing</v>
      </c>
      <c r="R916">
        <f>SUMIFS('Player 1 Rounds'!F:F,'Player 1 Rounds'!Q:Q,Q916,'Player 1 Rounds'!E:E,E916)</f>
        <v>0</v>
      </c>
      <c r="S916">
        <f>IF(AND(Player_2[[#This Row],[Opponent Score]]&gt;0,Player_2[[#This Row],[Opponent Score]]&gt;Player_2[[#This Row],[Score]],K:K=TRUE())=TRUE(),1,0)</f>
        <v>0</v>
      </c>
    </row>
    <row r="917" spans="1:19" x14ac:dyDescent="0.25">
      <c r="A917" t="s">
        <v>454</v>
      </c>
      <c r="B917" t="s">
        <v>58</v>
      </c>
      <c r="C917" t="s">
        <v>540</v>
      </c>
      <c r="D917" t="s">
        <v>17</v>
      </c>
      <c r="E917">
        <v>3</v>
      </c>
      <c r="F917">
        <v>60</v>
      </c>
      <c r="G917">
        <v>1083</v>
      </c>
      <c r="H917" t="s">
        <v>11</v>
      </c>
      <c r="I917" t="s">
        <v>11</v>
      </c>
      <c r="J917" t="b">
        <f>IF(COUNTIFS('Player 1 Rounds'!A:A,Player_2[[#This Row],[Tournament]],'Player 1 Rounds'!C:C,Player_2[[#This Row],[Date]])&gt;0,TRUE(),FALSE())</f>
        <v>1</v>
      </c>
      <c r="K917" t="b">
        <f>IF(COUNTIFS('Player 1 Rounds'!A:A,Player_2[[#This Row],[Tournament]],'Player 1 Rounds'!C:C,Player_2[[#This Row],[Date]],'Player 1 Rounds'!D:D,Player_2[[#This Row],[Division]])&gt;0,TRUE(),FALSE())</f>
        <v>1</v>
      </c>
      <c r="L917" t="str">
        <f>RIGHT(Player_2[[#This Row],[Date]],4)</f>
        <v>2013</v>
      </c>
      <c r="M917" t="str">
        <f>LEFT(Player_2[[#This Row],[Date]],FIND("-",Player_2[[#This Row],[Date]],1)-1)</f>
        <v>15</v>
      </c>
      <c r="N917" t="str">
        <f>MID(Player_2[[#This Row],[Date]],FIND("-",Player_2[[#This Row],[Date]],1)+1,3)</f>
        <v>Mar</v>
      </c>
      <c r="O917" s="5">
        <f>DATEVALUE(Player_2[[#This Row],[Month]]&amp;" "&amp;Player_2[[#This Row],[Day]]&amp;", "&amp;Player_2[[#This Row],[Year]])</f>
        <v>41348</v>
      </c>
      <c r="P917">
        <f>COUNTIFS(A:A,Player_2[[#This Row],[Tournament]],E:E,Player_2[[#This Row],[Round]])</f>
        <v>2</v>
      </c>
      <c r="Q917" t="str">
        <f t="shared" si="14"/>
        <v>2013 Texas States Championships</v>
      </c>
      <c r="R917">
        <f>SUMIFS('Player 1 Rounds'!F:F,'Player 1 Rounds'!Q:Q,Q917,'Player 1 Rounds'!E:E,E917)</f>
        <v>62</v>
      </c>
      <c r="S917">
        <f>IF(AND(Player_2[[#This Row],[Opponent Score]]&gt;0,Player_2[[#This Row],[Opponent Score]]&gt;Player_2[[#This Row],[Score]],K:K=TRUE())=TRUE(),1,0)</f>
        <v>1</v>
      </c>
    </row>
    <row r="918" spans="1:19" x14ac:dyDescent="0.25">
      <c r="A918" t="s">
        <v>683</v>
      </c>
      <c r="B918" t="s">
        <v>14</v>
      </c>
      <c r="C918" t="s">
        <v>684</v>
      </c>
      <c r="D918" t="s">
        <v>16</v>
      </c>
      <c r="E918">
        <v>3</v>
      </c>
      <c r="F918">
        <v>49</v>
      </c>
      <c r="G918">
        <v>1009</v>
      </c>
      <c r="H918" t="s">
        <v>11</v>
      </c>
      <c r="I918" t="s">
        <v>11</v>
      </c>
      <c r="J918" t="b">
        <f>IF(COUNTIFS('Player 1 Rounds'!A:A,Player_2[[#This Row],[Tournament]],'Player 1 Rounds'!C:C,Player_2[[#This Row],[Date]])&gt;0,TRUE(),FALSE())</f>
        <v>0</v>
      </c>
      <c r="K918" t="b">
        <f>IF(COUNTIFS('Player 1 Rounds'!A:A,Player_2[[#This Row],[Tournament]],'Player 1 Rounds'!C:C,Player_2[[#This Row],[Date]],'Player 1 Rounds'!D:D,Player_2[[#This Row],[Division]])&gt;0,TRUE(),FALSE())</f>
        <v>0</v>
      </c>
      <c r="L918" t="str">
        <f>RIGHT(Player_2[[#This Row],[Date]],4)</f>
        <v>2007</v>
      </c>
      <c r="M918" t="str">
        <f>LEFT(Player_2[[#This Row],[Date]],FIND("-",Player_2[[#This Row],[Date]],1)-1)</f>
        <v>14</v>
      </c>
      <c r="N918" t="str">
        <f>MID(Player_2[[#This Row],[Date]],FIND("-",Player_2[[#This Row],[Date]],1)+1,3)</f>
        <v>Apr</v>
      </c>
      <c r="O918" s="5">
        <f>DATEVALUE(Player_2[[#This Row],[Month]]&amp;" "&amp;Player_2[[#This Row],[Day]]&amp;", "&amp;Player_2[[#This Row],[Year]])</f>
        <v>39186</v>
      </c>
      <c r="P918">
        <f>COUNTIFS(A:A,Player_2[[#This Row],[Tournament]],E:E,Player_2[[#This Row],[Round]])</f>
        <v>1</v>
      </c>
      <c r="Q918" t="str">
        <f t="shared" si="14"/>
        <v>2007 Higher Flyer Memorial</v>
      </c>
      <c r="R918">
        <f>SUMIFS('Player 1 Rounds'!F:F,'Player 1 Rounds'!Q:Q,Q918,'Player 1 Rounds'!E:E,E918)</f>
        <v>0</v>
      </c>
      <c r="S918">
        <f>IF(AND(Player_2[[#This Row],[Opponent Score]]&gt;0,Player_2[[#This Row],[Opponent Score]]&gt;Player_2[[#This Row],[Score]],K:K=TRUE())=TRUE(),1,0)</f>
        <v>0</v>
      </c>
    </row>
    <row r="919" spans="1:19" x14ac:dyDescent="0.25">
      <c r="A919" t="s">
        <v>174</v>
      </c>
      <c r="B919" t="s">
        <v>58</v>
      </c>
      <c r="C919" t="s">
        <v>175</v>
      </c>
      <c r="D919" t="s">
        <v>17</v>
      </c>
      <c r="E919">
        <v>3</v>
      </c>
      <c r="F919">
        <v>50</v>
      </c>
      <c r="G919">
        <v>1059</v>
      </c>
      <c r="H919" t="s">
        <v>11</v>
      </c>
      <c r="I919" t="s">
        <v>11</v>
      </c>
      <c r="J919" t="b">
        <f>IF(COUNTIFS('Player 1 Rounds'!A:A,Player_2[[#This Row],[Tournament]],'Player 1 Rounds'!C:C,Player_2[[#This Row],[Date]])&gt;0,TRUE(),FALSE())</f>
        <v>1</v>
      </c>
      <c r="K919" t="b">
        <f>IF(COUNTIFS('Player 1 Rounds'!A:A,Player_2[[#This Row],[Tournament]],'Player 1 Rounds'!C:C,Player_2[[#This Row],[Date]],'Player 1 Rounds'!D:D,Player_2[[#This Row],[Division]])&gt;0,TRUE(),FALSE())</f>
        <v>1</v>
      </c>
      <c r="L919" t="str">
        <f>RIGHT(Player_2[[#This Row],[Date]],4)</f>
        <v>2016</v>
      </c>
      <c r="M919" t="str">
        <f>LEFT(Player_2[[#This Row],[Date]],FIND("-",Player_2[[#This Row],[Date]],1)-1)</f>
        <v>2</v>
      </c>
      <c r="N919" t="str">
        <f>MID(Player_2[[#This Row],[Date]],FIND("-",Player_2[[#This Row],[Date]],1)+1,3)</f>
        <v>Mar</v>
      </c>
      <c r="O919" s="5">
        <f>DATEVALUE(Player_2[[#This Row],[Month]]&amp;" "&amp;Player_2[[#This Row],[Day]]&amp;", "&amp;Player_2[[#This Row],[Year]])</f>
        <v>42431</v>
      </c>
      <c r="P919">
        <f>COUNTIFS(A:A,Player_2[[#This Row],[Tournament]],E:E,Player_2[[#This Row],[Round]])</f>
        <v>1</v>
      </c>
      <c r="Q919" t="str">
        <f t="shared" si="14"/>
        <v>2016 28th Memorial Championship presented by Discraft</v>
      </c>
      <c r="R919">
        <f>SUMIFS('Player 1 Rounds'!F:F,'Player 1 Rounds'!Q:Q,Q919,'Player 1 Rounds'!E:E,E919)</f>
        <v>54</v>
      </c>
      <c r="S919">
        <f>IF(AND(Player_2[[#This Row],[Opponent Score]]&gt;0,Player_2[[#This Row],[Opponent Score]]&gt;Player_2[[#This Row],[Score]],K:K=TRUE())=TRUE(),1,0)</f>
        <v>1</v>
      </c>
    </row>
    <row r="920" spans="1:19" x14ac:dyDescent="0.25">
      <c r="A920" t="s">
        <v>535</v>
      </c>
      <c r="B920" t="s">
        <v>14</v>
      </c>
      <c r="C920" t="s">
        <v>536</v>
      </c>
      <c r="D920" t="s">
        <v>17</v>
      </c>
      <c r="E920">
        <v>3</v>
      </c>
      <c r="F920">
        <v>55</v>
      </c>
      <c r="G920">
        <v>1055</v>
      </c>
      <c r="H920" t="s">
        <v>11</v>
      </c>
      <c r="I920" t="s">
        <v>11</v>
      </c>
      <c r="J920" t="b">
        <f>IF(COUNTIFS('Player 1 Rounds'!A:A,Player_2[[#This Row],[Tournament]],'Player 1 Rounds'!C:C,Player_2[[#This Row],[Date]])&gt;0,TRUE(),FALSE())</f>
        <v>0</v>
      </c>
      <c r="K920" t="b">
        <f>IF(COUNTIFS('Player 1 Rounds'!A:A,Player_2[[#This Row],[Tournament]],'Player 1 Rounds'!C:C,Player_2[[#This Row],[Date]],'Player 1 Rounds'!D:D,Player_2[[#This Row],[Division]])&gt;0,TRUE(),FALSE())</f>
        <v>0</v>
      </c>
      <c r="L920" t="str">
        <f>RIGHT(Player_2[[#This Row],[Date]],4)</f>
        <v>2015</v>
      </c>
      <c r="M920" t="str">
        <f>LEFT(Player_2[[#This Row],[Date]],FIND("-",Player_2[[#This Row],[Date]],1)-1)</f>
        <v>21</v>
      </c>
      <c r="N920" t="str">
        <f>MID(Player_2[[#This Row],[Date]],FIND("-",Player_2[[#This Row],[Date]],1)+1,3)</f>
        <v>Nov</v>
      </c>
      <c r="O920" s="5">
        <f>DATEVALUE(Player_2[[#This Row],[Month]]&amp;" "&amp;Player_2[[#This Row],[Day]]&amp;", "&amp;Player_2[[#This Row],[Year]])</f>
        <v>42329</v>
      </c>
      <c r="P920">
        <f>COUNTIFS(A:A,Player_2[[#This Row],[Tournament]],E:E,Player_2[[#This Row],[Round]])</f>
        <v>1</v>
      </c>
      <c r="Q920" t="str">
        <f t="shared" si="14"/>
        <v>2015 So Cal Championships Pros - Presented by Innova Discs</v>
      </c>
      <c r="R920">
        <f>SUMIFS('Player 1 Rounds'!F:F,'Player 1 Rounds'!Q:Q,Q920,'Player 1 Rounds'!E:E,E920)</f>
        <v>0</v>
      </c>
      <c r="S920">
        <f>IF(AND(Player_2[[#This Row],[Opponent Score]]&gt;0,Player_2[[#This Row],[Opponent Score]]&gt;Player_2[[#This Row],[Score]],K:K=TRUE())=TRUE(),1,0)</f>
        <v>0</v>
      </c>
    </row>
    <row r="921" spans="1:19" x14ac:dyDescent="0.25">
      <c r="A921" t="s">
        <v>533</v>
      </c>
      <c r="B921" t="s">
        <v>14</v>
      </c>
      <c r="C921" t="s">
        <v>534</v>
      </c>
      <c r="D921" t="s">
        <v>437</v>
      </c>
      <c r="E921">
        <v>3</v>
      </c>
      <c r="F921">
        <v>49</v>
      </c>
      <c r="G921">
        <v>1073</v>
      </c>
      <c r="H921" t="s">
        <v>11</v>
      </c>
      <c r="I921" t="s">
        <v>11</v>
      </c>
      <c r="J921" t="b">
        <f>IF(COUNTIFS('Player 1 Rounds'!A:A,Player_2[[#This Row],[Tournament]],'Player 1 Rounds'!C:C,Player_2[[#This Row],[Date]])&gt;0,TRUE(),FALSE())</f>
        <v>0</v>
      </c>
      <c r="K921" t="b">
        <f>IF(COUNTIFS('Player 1 Rounds'!A:A,Player_2[[#This Row],[Tournament]],'Player 1 Rounds'!C:C,Player_2[[#This Row],[Date]],'Player 1 Rounds'!D:D,Player_2[[#This Row],[Division]])&gt;0,TRUE(),FALSE())</f>
        <v>0</v>
      </c>
      <c r="L921" t="str">
        <f>RIGHT(Player_2[[#This Row],[Date]],4)</f>
        <v>2016</v>
      </c>
      <c r="M921" t="str">
        <f>LEFT(Player_2[[#This Row],[Date]],FIND("-",Player_2[[#This Row],[Date]],1)-1)</f>
        <v>20</v>
      </c>
      <c r="N921" t="str">
        <f>MID(Player_2[[#This Row],[Date]],FIND("-",Player_2[[#This Row],[Date]],1)+1,3)</f>
        <v>Feb</v>
      </c>
      <c r="O921" s="5">
        <f>DATEVALUE(Player_2[[#This Row],[Month]]&amp;" "&amp;Player_2[[#This Row],[Day]]&amp;", "&amp;Player_2[[#This Row],[Year]])</f>
        <v>42420</v>
      </c>
      <c r="P921">
        <f>COUNTIFS(A:A,Player_2[[#This Row],[Tournament]],E:E,Player_2[[#This Row],[Round]])</f>
        <v>1</v>
      </c>
      <c r="Q921" t="str">
        <f t="shared" si="14"/>
        <v>2016 38th Annual Wintertime Open - Pro</v>
      </c>
      <c r="R921">
        <f>SUMIFS('Player 1 Rounds'!F:F,'Player 1 Rounds'!Q:Q,Q921,'Player 1 Rounds'!E:E,E921)</f>
        <v>0</v>
      </c>
      <c r="S921">
        <f>IF(AND(Player_2[[#This Row],[Opponent Score]]&gt;0,Player_2[[#This Row],[Opponent Score]]&gt;Player_2[[#This Row],[Score]],K:K=TRUE())=TRUE(),1,0)</f>
        <v>0</v>
      </c>
    </row>
    <row r="922" spans="1:19" x14ac:dyDescent="0.25">
      <c r="A922" t="s">
        <v>537</v>
      </c>
      <c r="B922" t="s">
        <v>14</v>
      </c>
      <c r="C922" t="s">
        <v>77</v>
      </c>
      <c r="D922" t="s">
        <v>17</v>
      </c>
      <c r="E922">
        <v>3</v>
      </c>
      <c r="F922">
        <v>42</v>
      </c>
      <c r="G922">
        <v>1077</v>
      </c>
      <c r="H922" t="s">
        <v>11</v>
      </c>
      <c r="I922" t="s">
        <v>11</v>
      </c>
      <c r="J922" t="b">
        <f>IF(COUNTIFS('Player 1 Rounds'!A:A,Player_2[[#This Row],[Tournament]],'Player 1 Rounds'!C:C,Player_2[[#This Row],[Date]])&gt;0,TRUE(),FALSE())</f>
        <v>0</v>
      </c>
      <c r="K922" t="b">
        <f>IF(COUNTIFS('Player 1 Rounds'!A:A,Player_2[[#This Row],[Tournament]],'Player 1 Rounds'!C:C,Player_2[[#This Row],[Date]],'Player 1 Rounds'!D:D,Player_2[[#This Row],[Division]])&gt;0,TRUE(),FALSE())</f>
        <v>0</v>
      </c>
      <c r="L922" t="str">
        <f>RIGHT(Player_2[[#This Row],[Date]],4)</f>
        <v>2013</v>
      </c>
      <c r="M922" t="str">
        <f>LEFT(Player_2[[#This Row],[Date]],FIND("-",Player_2[[#This Row],[Date]],1)-1)</f>
        <v>23</v>
      </c>
      <c r="N922" t="str">
        <f>MID(Player_2[[#This Row],[Date]],FIND("-",Player_2[[#This Row],[Date]],1)+1,3)</f>
        <v>Mar</v>
      </c>
      <c r="O922" s="5">
        <f>DATEVALUE(Player_2[[#This Row],[Month]]&amp;" "&amp;Player_2[[#This Row],[Day]]&amp;", "&amp;Player_2[[#This Row],[Year]])</f>
        <v>41356</v>
      </c>
      <c r="P922">
        <f>COUNTIFS(A:A,Player_2[[#This Row],[Tournament]],E:E,Player_2[[#This Row],[Round]])</f>
        <v>1</v>
      </c>
      <c r="Q922" t="str">
        <f t="shared" si="14"/>
        <v>West Coast Disc Golf Presents the 2013 VO Qualifier at La Mirada - Pro</v>
      </c>
      <c r="R922">
        <f>SUMIFS('Player 1 Rounds'!F:F,'Player 1 Rounds'!Q:Q,Q922,'Player 1 Rounds'!E:E,E922)</f>
        <v>0</v>
      </c>
      <c r="S922">
        <f>IF(AND(Player_2[[#This Row],[Opponent Score]]&gt;0,Player_2[[#This Row],[Opponent Score]]&gt;Player_2[[#This Row],[Score]],K:K=TRUE())=TRUE(),1,0)</f>
        <v>0</v>
      </c>
    </row>
    <row r="923" spans="1:19" x14ac:dyDescent="0.25">
      <c r="A923" t="s">
        <v>522</v>
      </c>
      <c r="B923" t="s">
        <v>9</v>
      </c>
      <c r="C923" t="s">
        <v>523</v>
      </c>
      <c r="D923" t="s">
        <v>17</v>
      </c>
      <c r="E923">
        <v>3</v>
      </c>
      <c r="F923">
        <v>54</v>
      </c>
      <c r="G923">
        <v>1042</v>
      </c>
      <c r="H923" t="s">
        <v>11</v>
      </c>
      <c r="I923" t="s">
        <v>11</v>
      </c>
      <c r="J923" t="b">
        <f>IF(COUNTIFS('Player 1 Rounds'!A:A,Player_2[[#This Row],[Tournament]],'Player 1 Rounds'!C:C,Player_2[[#This Row],[Date]])&gt;0,TRUE(),FALSE())</f>
        <v>0</v>
      </c>
      <c r="K923" t="b">
        <f>IF(COUNTIFS('Player 1 Rounds'!A:A,Player_2[[#This Row],[Tournament]],'Player 1 Rounds'!C:C,Player_2[[#This Row],[Date]],'Player 1 Rounds'!D:D,Player_2[[#This Row],[Division]])&gt;0,TRUE(),FALSE())</f>
        <v>0</v>
      </c>
      <c r="L923" t="str">
        <f>RIGHT(Player_2[[#This Row],[Date]],4)</f>
        <v>2016</v>
      </c>
      <c r="M923" t="str">
        <f>LEFT(Player_2[[#This Row],[Date]],FIND("-",Player_2[[#This Row],[Date]],1)-1)</f>
        <v>22</v>
      </c>
      <c r="N923" t="str">
        <f>MID(Player_2[[#This Row],[Date]],FIND("-",Player_2[[#This Row],[Date]],1)+1,3)</f>
        <v>Apr</v>
      </c>
      <c r="O923" s="5">
        <f>DATEVALUE(Player_2[[#This Row],[Month]]&amp;" "&amp;Player_2[[#This Row],[Day]]&amp;", "&amp;Player_2[[#This Row],[Year]])</f>
        <v>42482</v>
      </c>
      <c r="P923">
        <f>COUNTIFS(A:A,Player_2[[#This Row],[Tournament]],E:E,Player_2[[#This Row],[Round]])</f>
        <v>1</v>
      </c>
      <c r="Q923" t="str">
        <f t="shared" si="14"/>
        <v>2016 Innova and Hyzerbomb present the Nick Hyde Memorial - Pro Weekend</v>
      </c>
      <c r="R923">
        <f>SUMIFS('Player 1 Rounds'!F:F,'Player 1 Rounds'!Q:Q,Q923,'Player 1 Rounds'!E:E,E923)</f>
        <v>0</v>
      </c>
      <c r="S923">
        <f>IF(AND(Player_2[[#This Row],[Opponent Score]]&gt;0,Player_2[[#This Row],[Opponent Score]]&gt;Player_2[[#This Row],[Score]],K:K=TRUE())=TRUE(),1,0)</f>
        <v>0</v>
      </c>
    </row>
    <row r="924" spans="1:19" x14ac:dyDescent="0.25">
      <c r="A924" t="s">
        <v>520</v>
      </c>
      <c r="B924" t="s">
        <v>9</v>
      </c>
      <c r="C924" t="s">
        <v>521</v>
      </c>
      <c r="D924" t="s">
        <v>17</v>
      </c>
      <c r="E924">
        <v>3</v>
      </c>
      <c r="F924">
        <v>57</v>
      </c>
      <c r="G924">
        <v>1047</v>
      </c>
      <c r="H924" t="s">
        <v>11</v>
      </c>
      <c r="I924" t="s">
        <v>11</v>
      </c>
      <c r="J924" t="b">
        <f>IF(COUNTIFS('Player 1 Rounds'!A:A,Player_2[[#This Row],[Tournament]],'Player 1 Rounds'!C:C,Player_2[[#This Row],[Date]])&gt;0,TRUE(),FALSE())</f>
        <v>1</v>
      </c>
      <c r="K924" t="b">
        <f>IF(COUNTIFS('Player 1 Rounds'!A:A,Player_2[[#This Row],[Tournament]],'Player 1 Rounds'!C:C,Player_2[[#This Row],[Date]],'Player 1 Rounds'!D:D,Player_2[[#This Row],[Division]])&gt;0,TRUE(),FALSE())</f>
        <v>1</v>
      </c>
      <c r="L924" t="str">
        <f>RIGHT(Player_2[[#This Row],[Date]],4)</f>
        <v>2013</v>
      </c>
      <c r="M924" t="str">
        <f>LEFT(Player_2[[#This Row],[Date]],FIND("-",Player_2[[#This Row],[Date]],1)-1)</f>
        <v>22</v>
      </c>
      <c r="N924" t="str">
        <f>MID(Player_2[[#This Row],[Date]],FIND("-",Player_2[[#This Row],[Date]],1)+1,3)</f>
        <v>Feb</v>
      </c>
      <c r="O924" s="5">
        <f>DATEVALUE(Player_2[[#This Row],[Month]]&amp;" "&amp;Player_2[[#This Row],[Day]]&amp;", "&amp;Player_2[[#This Row],[Year]])</f>
        <v>41327</v>
      </c>
      <c r="P924">
        <f>COUNTIFS(A:A,Player_2[[#This Row],[Tournament]],E:E,Player_2[[#This Row],[Round]])</f>
        <v>1</v>
      </c>
      <c r="Q924" t="str">
        <f t="shared" si="14"/>
        <v>2013 Gentlemen's Club Challenge Presented by DiscGolfValues.com - Pro Weekend</v>
      </c>
      <c r="R924">
        <f>SUMIFS('Player 1 Rounds'!F:F,'Player 1 Rounds'!Q:Q,Q924,'Player 1 Rounds'!E:E,E924)</f>
        <v>55</v>
      </c>
      <c r="S924">
        <f>IF(AND(Player_2[[#This Row],[Opponent Score]]&gt;0,Player_2[[#This Row],[Opponent Score]]&gt;Player_2[[#This Row],[Score]],K:K=TRUE())=TRUE(),1,0)</f>
        <v>0</v>
      </c>
    </row>
    <row r="925" spans="1:19" x14ac:dyDescent="0.25">
      <c r="A925" t="s">
        <v>531</v>
      </c>
      <c r="B925" t="s">
        <v>14</v>
      </c>
      <c r="C925" t="s">
        <v>532</v>
      </c>
      <c r="D925" t="s">
        <v>17</v>
      </c>
      <c r="E925">
        <v>3</v>
      </c>
      <c r="F925">
        <v>48</v>
      </c>
      <c r="G925">
        <v>1088</v>
      </c>
      <c r="H925" t="s">
        <v>11</v>
      </c>
      <c r="I925" t="s">
        <v>11</v>
      </c>
      <c r="J925" t="b">
        <f>IF(COUNTIFS('Player 1 Rounds'!A:A,Player_2[[#This Row],[Tournament]],'Player 1 Rounds'!C:C,Player_2[[#This Row],[Date]])&gt;0,TRUE(),FALSE())</f>
        <v>0</v>
      </c>
      <c r="K925" t="b">
        <f>IF(COUNTIFS('Player 1 Rounds'!A:A,Player_2[[#This Row],[Tournament]],'Player 1 Rounds'!C:C,Player_2[[#This Row],[Date]],'Player 1 Rounds'!D:D,Player_2[[#This Row],[Division]])&gt;0,TRUE(),FALSE())</f>
        <v>0</v>
      </c>
      <c r="L925" t="str">
        <f>RIGHT(Player_2[[#This Row],[Date]],4)</f>
        <v>2013</v>
      </c>
      <c r="M925" t="str">
        <f>LEFT(Player_2[[#This Row],[Date]],FIND("-",Player_2[[#This Row],[Date]],1)-1)</f>
        <v>16</v>
      </c>
      <c r="N925" t="str">
        <f>MID(Player_2[[#This Row],[Date]],FIND("-",Player_2[[#This Row],[Date]],1)+1,3)</f>
        <v>Feb</v>
      </c>
      <c r="O925" s="5">
        <f>DATEVALUE(Player_2[[#This Row],[Month]]&amp;" "&amp;Player_2[[#This Row],[Day]]&amp;", "&amp;Player_2[[#This Row],[Year]])</f>
        <v>41321</v>
      </c>
      <c r="P925">
        <f>COUNTIFS(A:A,Player_2[[#This Row],[Tournament]],E:E,Player_2[[#This Row],[Round]])</f>
        <v>1</v>
      </c>
      <c r="Q925" t="str">
        <f t="shared" si="14"/>
        <v>2013 35th Annual Wintertime Open - Pro</v>
      </c>
      <c r="R925">
        <f>SUMIFS('Player 1 Rounds'!F:F,'Player 1 Rounds'!Q:Q,Q925,'Player 1 Rounds'!E:E,E925)</f>
        <v>0</v>
      </c>
      <c r="S925">
        <f>IF(AND(Player_2[[#This Row],[Opponent Score]]&gt;0,Player_2[[#This Row],[Opponent Score]]&gt;Player_2[[#This Row],[Score]],K:K=TRUE())=TRUE(),1,0)</f>
        <v>0</v>
      </c>
    </row>
    <row r="926" spans="1:19" x14ac:dyDescent="0.25">
      <c r="A926" t="s">
        <v>524</v>
      </c>
      <c r="B926" t="s">
        <v>373</v>
      </c>
      <c r="C926" t="s">
        <v>525</v>
      </c>
      <c r="D926" t="s">
        <v>17</v>
      </c>
      <c r="E926">
        <v>3</v>
      </c>
      <c r="F926">
        <v>57</v>
      </c>
      <c r="G926">
        <v>1040</v>
      </c>
      <c r="H926" t="s">
        <v>11</v>
      </c>
      <c r="I926" t="s">
        <v>11</v>
      </c>
      <c r="J926" t="b">
        <f>IF(COUNTIFS('Player 1 Rounds'!A:A,Player_2[[#This Row],[Tournament]],'Player 1 Rounds'!C:C,Player_2[[#This Row],[Date]])&gt;0,TRUE(),FALSE())</f>
        <v>1</v>
      </c>
      <c r="K926" t="b">
        <f>IF(COUNTIFS('Player 1 Rounds'!A:A,Player_2[[#This Row],[Tournament]],'Player 1 Rounds'!C:C,Player_2[[#This Row],[Date]],'Player 1 Rounds'!D:D,Player_2[[#This Row],[Division]])&gt;0,TRUE(),FALSE())</f>
        <v>1</v>
      </c>
      <c r="L926" t="str">
        <f>RIGHT(Player_2[[#This Row],[Date]],4)</f>
        <v>2016</v>
      </c>
      <c r="M926" t="str">
        <f>LEFT(Player_2[[#This Row],[Date]],FIND("-",Player_2[[#This Row],[Date]],1)-1)</f>
        <v>10</v>
      </c>
      <c r="N926" t="str">
        <f>MID(Player_2[[#This Row],[Date]],FIND("-",Player_2[[#This Row],[Date]],1)+1,3)</f>
        <v>Mar</v>
      </c>
      <c r="O926" s="5">
        <f>DATEVALUE(Player_2[[#This Row],[Month]]&amp;" "&amp;Player_2[[#This Row],[Day]]&amp;", "&amp;Player_2[[#This Row],[Year]])</f>
        <v>42439</v>
      </c>
      <c r="P926">
        <f>COUNTIFS(A:A,Player_2[[#This Row],[Tournament]],E:E,Player_2[[#This Row],[Round]])</f>
        <v>1</v>
      </c>
      <c r="Q926" t="str">
        <f t="shared" si="14"/>
        <v>2016 La Mirada Open - Disc Golf World Tour #1</v>
      </c>
      <c r="R926">
        <f>SUMIFS('Player 1 Rounds'!F:F,'Player 1 Rounds'!Q:Q,Q926,'Player 1 Rounds'!E:E,E926)</f>
        <v>57</v>
      </c>
      <c r="S926">
        <f>IF(AND(Player_2[[#This Row],[Opponent Score]]&gt;0,Player_2[[#This Row],[Opponent Score]]&gt;Player_2[[#This Row],[Score]],K:K=TRUE())=TRUE(),1,0)</f>
        <v>0</v>
      </c>
    </row>
    <row r="927" spans="1:19" x14ac:dyDescent="0.25">
      <c r="A927" t="s">
        <v>72</v>
      </c>
      <c r="B927" t="s">
        <v>58</v>
      </c>
      <c r="C927" t="s">
        <v>73</v>
      </c>
      <c r="D927" t="s">
        <v>17</v>
      </c>
      <c r="E927">
        <v>3</v>
      </c>
      <c r="F927">
        <v>49</v>
      </c>
      <c r="G927">
        <v>1069</v>
      </c>
      <c r="H927" t="s">
        <v>11</v>
      </c>
      <c r="I927" t="s">
        <v>11</v>
      </c>
      <c r="J927" t="b">
        <f>IF(COUNTIFS('Player 1 Rounds'!A:A,Player_2[[#This Row],[Tournament]],'Player 1 Rounds'!C:C,Player_2[[#This Row],[Date]])&gt;0,TRUE(),FALSE())</f>
        <v>1</v>
      </c>
      <c r="K927" t="b">
        <f>IF(COUNTIFS('Player 1 Rounds'!A:A,Player_2[[#This Row],[Tournament]],'Player 1 Rounds'!C:C,Player_2[[#This Row],[Date]],'Player 1 Rounds'!D:D,Player_2[[#This Row],[Division]])&gt;0,TRUE(),FALSE())</f>
        <v>1</v>
      </c>
      <c r="L927" t="str">
        <f>RIGHT(Player_2[[#This Row],[Date]],4)</f>
        <v>2013</v>
      </c>
      <c r="M927" t="str">
        <f>LEFT(Player_2[[#This Row],[Date]],FIND("-",Player_2[[#This Row],[Date]],1)-1)</f>
        <v>27</v>
      </c>
      <c r="N927" t="str">
        <f>MID(Player_2[[#This Row],[Date]],FIND("-",Player_2[[#This Row],[Date]],1)+1,3)</f>
        <v>Feb</v>
      </c>
      <c r="O927" s="5">
        <f>DATEVALUE(Player_2[[#This Row],[Month]]&amp;" "&amp;Player_2[[#This Row],[Day]]&amp;", "&amp;Player_2[[#This Row],[Year]])</f>
        <v>41332</v>
      </c>
      <c r="P927">
        <f>COUNTIFS(A:A,Player_2[[#This Row],[Tournament]],E:E,Player_2[[#This Row],[Round]])</f>
        <v>1</v>
      </c>
      <c r="Q927" t="str">
        <f t="shared" si="14"/>
        <v>2013 The 25th Annual Memorial Championship presented by Discraft</v>
      </c>
      <c r="R927">
        <f>SUMIFS('Player 1 Rounds'!F:F,'Player 1 Rounds'!Q:Q,Q927,'Player 1 Rounds'!E:E,E927)</f>
        <v>50</v>
      </c>
      <c r="S927">
        <f>IF(AND(Player_2[[#This Row],[Opponent Score]]&gt;0,Player_2[[#This Row],[Opponent Score]]&gt;Player_2[[#This Row],[Score]],K:K=TRUE())=TRUE(),1,0)</f>
        <v>1</v>
      </c>
    </row>
    <row r="928" spans="1:19" x14ac:dyDescent="0.25">
      <c r="A928" t="s">
        <v>685</v>
      </c>
      <c r="B928" t="s">
        <v>626</v>
      </c>
      <c r="C928" t="s">
        <v>686</v>
      </c>
      <c r="D928" t="s">
        <v>17</v>
      </c>
      <c r="E928">
        <v>3</v>
      </c>
      <c r="F928">
        <v>77</v>
      </c>
      <c r="G928">
        <v>993</v>
      </c>
      <c r="H928" t="s">
        <v>10</v>
      </c>
      <c r="I928" t="s">
        <v>10</v>
      </c>
      <c r="J928" t="b">
        <f>IF(COUNTIFS('Player 1 Rounds'!A:A,Player_2[[#This Row],[Tournament]],'Player 1 Rounds'!C:C,Player_2[[#This Row],[Date]])&gt;0,TRUE(),FALSE())</f>
        <v>1</v>
      </c>
      <c r="K928" t="b">
        <f>IF(COUNTIFS('Player 1 Rounds'!A:A,Player_2[[#This Row],[Tournament]],'Player 1 Rounds'!C:C,Player_2[[#This Row],[Date]],'Player 1 Rounds'!D:D,Player_2[[#This Row],[Division]])&gt;0,TRUE(),FALSE())</f>
        <v>1</v>
      </c>
      <c r="L928" t="str">
        <f>RIGHT(Player_2[[#This Row],[Date]],4)</f>
        <v>2022</v>
      </c>
      <c r="M928" t="str">
        <f>LEFT(Player_2[[#This Row],[Date]],FIND("-",Player_2[[#This Row],[Date]],1)-1)</f>
        <v>28</v>
      </c>
      <c r="N928" t="str">
        <f>MID(Player_2[[#This Row],[Date]],FIND("-",Player_2[[#This Row],[Date]],1)+1,3)</f>
        <v>Apr</v>
      </c>
      <c r="O928" s="5">
        <f>DATEVALUE(Player_2[[#This Row],[Month]]&amp;" "&amp;Player_2[[#This Row],[Day]]&amp;", "&amp;Player_2[[#This Row],[Year]])</f>
        <v>44679</v>
      </c>
      <c r="P928">
        <f>COUNTIFS(A:A,Player_2[[#This Row],[Tournament]],E:E,Player_2[[#This Row],[Round]])</f>
        <v>2</v>
      </c>
      <c r="Q928" t="str">
        <f t="shared" si="14"/>
        <v>2022 DGPT - Dynamic Discs Open</v>
      </c>
      <c r="R928">
        <f>SUMIFS('Player 1 Rounds'!F:F,'Player 1 Rounds'!Q:Q,Q928,'Player 1 Rounds'!E:E,E928)</f>
        <v>68</v>
      </c>
      <c r="S928">
        <f>IF(AND(Player_2[[#This Row],[Opponent Score]]&gt;0,Player_2[[#This Row],[Opponent Score]]&gt;Player_2[[#This Row],[Score]],K:K=TRUE())=TRUE(),1,0)</f>
        <v>0</v>
      </c>
    </row>
    <row r="929" spans="1:19" x14ac:dyDescent="0.25">
      <c r="A929" t="s">
        <v>507</v>
      </c>
      <c r="B929" t="s">
        <v>508</v>
      </c>
      <c r="C929" t="s">
        <v>83</v>
      </c>
      <c r="D929" t="s">
        <v>17</v>
      </c>
      <c r="E929">
        <v>3</v>
      </c>
      <c r="F929">
        <v>56</v>
      </c>
      <c r="G929">
        <v>1007</v>
      </c>
      <c r="H929" t="s">
        <v>11</v>
      </c>
      <c r="I929" t="s">
        <v>11</v>
      </c>
      <c r="J929" t="b">
        <f>IF(COUNTIFS('Player 1 Rounds'!A:A,Player_2[[#This Row],[Tournament]],'Player 1 Rounds'!C:C,Player_2[[#This Row],[Date]])&gt;0,TRUE(),FALSE())</f>
        <v>0</v>
      </c>
      <c r="K929" t="b">
        <f>IF(COUNTIFS('Player 1 Rounds'!A:A,Player_2[[#This Row],[Tournament]],'Player 1 Rounds'!C:C,Player_2[[#This Row],[Date]],'Player 1 Rounds'!D:D,Player_2[[#This Row],[Division]])&gt;0,TRUE(),FALSE())</f>
        <v>0</v>
      </c>
      <c r="L929" t="str">
        <f>RIGHT(Player_2[[#This Row],[Date]],4)</f>
        <v>2013</v>
      </c>
      <c r="M929" t="str">
        <f>LEFT(Player_2[[#This Row],[Date]],FIND("-",Player_2[[#This Row],[Date]],1)-1)</f>
        <v>6</v>
      </c>
      <c r="N929" t="str">
        <f>MID(Player_2[[#This Row],[Date]],FIND("-",Player_2[[#This Row],[Date]],1)+1,3)</f>
        <v>Apr</v>
      </c>
      <c r="O929" s="5">
        <f>DATEVALUE(Player_2[[#This Row],[Month]]&amp;" "&amp;Player_2[[#This Row],[Day]]&amp;", "&amp;Player_2[[#This Row],[Year]])</f>
        <v>41370</v>
      </c>
      <c r="P929">
        <f>COUNTIFS(A:A,Player_2[[#This Row],[Tournament]],E:E,Player_2[[#This Row],[Round]])</f>
        <v>1</v>
      </c>
      <c r="Q929" t="str">
        <f t="shared" si="14"/>
        <v>2013 Inaugural Little River Open</v>
      </c>
      <c r="R929">
        <f>SUMIFS('Player 1 Rounds'!F:F,'Player 1 Rounds'!Q:Q,Q929,'Player 1 Rounds'!E:E,E929)</f>
        <v>0</v>
      </c>
      <c r="S929">
        <f>IF(AND(Player_2[[#This Row],[Opponent Score]]&gt;0,Player_2[[#This Row],[Opponent Score]]&gt;Player_2[[#This Row],[Score]],K:K=TRUE())=TRUE(),1,0)</f>
        <v>0</v>
      </c>
    </row>
    <row r="930" spans="1:19" x14ac:dyDescent="0.25">
      <c r="A930" t="s">
        <v>276</v>
      </c>
      <c r="B930" t="s">
        <v>12</v>
      </c>
      <c r="C930" t="s">
        <v>690</v>
      </c>
      <c r="D930" t="s">
        <v>16</v>
      </c>
      <c r="E930">
        <v>3</v>
      </c>
      <c r="F930">
        <v>50</v>
      </c>
      <c r="G930">
        <v>947</v>
      </c>
      <c r="H930" t="s">
        <v>11</v>
      </c>
      <c r="I930" t="s">
        <v>11</v>
      </c>
      <c r="J930" t="b">
        <f>IF(COUNTIFS('Player 1 Rounds'!A:A,Player_2[[#This Row],[Tournament]],'Player 1 Rounds'!C:C,Player_2[[#This Row],[Date]])&gt;0,TRUE(),FALSE())</f>
        <v>0</v>
      </c>
      <c r="K930" t="b">
        <f>IF(COUNTIFS('Player 1 Rounds'!A:A,Player_2[[#This Row],[Tournament]],'Player 1 Rounds'!C:C,Player_2[[#This Row],[Date]],'Player 1 Rounds'!D:D,Player_2[[#This Row],[Division]])&gt;0,TRUE(),FALSE())</f>
        <v>0</v>
      </c>
      <c r="L930" t="str">
        <f>RIGHT(Player_2[[#This Row],[Date]],4)</f>
        <v>2007</v>
      </c>
      <c r="M930" t="str">
        <f>LEFT(Player_2[[#This Row],[Date]],FIND("-",Player_2[[#This Row],[Date]],1)-1)</f>
        <v>7</v>
      </c>
      <c r="N930" t="str">
        <f>MID(Player_2[[#This Row],[Date]],FIND("-",Player_2[[#This Row],[Date]],1)+1,3)</f>
        <v>Apr</v>
      </c>
      <c r="O930" s="5">
        <f>DATEVALUE(Player_2[[#This Row],[Month]]&amp;" "&amp;Player_2[[#This Row],[Day]]&amp;", "&amp;Player_2[[#This Row],[Year]])</f>
        <v>39179</v>
      </c>
      <c r="P930">
        <f>COUNTIFS(A:A,Player_2[[#This Row],[Tournament]],E:E,Player_2[[#This Row],[Round]])</f>
        <v>4</v>
      </c>
      <c r="Q930" t="str">
        <f t="shared" si="14"/>
        <v>2007 Sylmar Open</v>
      </c>
      <c r="R930">
        <f>SUMIFS('Player 1 Rounds'!F:F,'Player 1 Rounds'!Q:Q,Q930,'Player 1 Rounds'!E:E,E930)</f>
        <v>0</v>
      </c>
      <c r="S930">
        <f>IF(AND(Player_2[[#This Row],[Opponent Score]]&gt;0,Player_2[[#This Row],[Opponent Score]]&gt;Player_2[[#This Row],[Score]],K:K=TRUE())=TRUE(),1,0)</f>
        <v>0</v>
      </c>
    </row>
    <row r="931" spans="1:19" x14ac:dyDescent="0.25">
      <c r="A931" t="s">
        <v>516</v>
      </c>
      <c r="B931" t="s">
        <v>9</v>
      </c>
      <c r="C931" t="s">
        <v>517</v>
      </c>
      <c r="D931" t="s">
        <v>17</v>
      </c>
      <c r="E931">
        <v>3</v>
      </c>
      <c r="F931">
        <v>69</v>
      </c>
      <c r="G931">
        <v>1068</v>
      </c>
      <c r="H931" t="s">
        <v>11</v>
      </c>
      <c r="I931" t="s">
        <v>11</v>
      </c>
      <c r="J931" t="b">
        <f>IF(COUNTIFS('Player 1 Rounds'!A:A,Player_2[[#This Row],[Tournament]],'Player 1 Rounds'!C:C,Player_2[[#This Row],[Date]])&gt;0,TRUE(),FALSE())</f>
        <v>1</v>
      </c>
      <c r="K931" t="b">
        <f>IF(COUNTIFS('Player 1 Rounds'!A:A,Player_2[[#This Row],[Tournament]],'Player 1 Rounds'!C:C,Player_2[[#This Row],[Date]],'Player 1 Rounds'!D:D,Player_2[[#This Row],[Division]])&gt;0,TRUE(),FALSE())</f>
        <v>1</v>
      </c>
      <c r="L931" t="str">
        <f>RIGHT(Player_2[[#This Row],[Date]],4)</f>
        <v>2015</v>
      </c>
      <c r="M931" t="str">
        <f>LEFT(Player_2[[#This Row],[Date]],FIND("-",Player_2[[#This Row],[Date]],1)-1)</f>
        <v>15</v>
      </c>
      <c r="N931" t="str">
        <f>MID(Player_2[[#This Row],[Date]],FIND("-",Player_2[[#This Row],[Date]],1)+1,3)</f>
        <v>Aug</v>
      </c>
      <c r="O931" s="5">
        <f>DATEVALUE(Player_2[[#This Row],[Month]]&amp;" "&amp;Player_2[[#This Row],[Day]]&amp;", "&amp;Player_2[[#This Row],[Year]])</f>
        <v>42231</v>
      </c>
      <c r="P931">
        <f>COUNTIFS(A:A,Player_2[[#This Row],[Tournament]],E:E,Player_2[[#This Row],[Round]])</f>
        <v>1</v>
      </c>
      <c r="Q931" t="str">
        <f t="shared" si="14"/>
        <v>2015 19th Annual Brent Hambrick Memorial Open</v>
      </c>
      <c r="R931">
        <f>SUMIFS('Player 1 Rounds'!F:F,'Player 1 Rounds'!Q:Q,Q931,'Player 1 Rounds'!E:E,E931)</f>
        <v>74</v>
      </c>
      <c r="S931">
        <f>IF(AND(Player_2[[#This Row],[Opponent Score]]&gt;0,Player_2[[#This Row],[Opponent Score]]&gt;Player_2[[#This Row],[Score]],K:K=TRUE())=TRUE(),1,0)</f>
        <v>1</v>
      </c>
    </row>
    <row r="932" spans="1:19" x14ac:dyDescent="0.25">
      <c r="A932" t="s">
        <v>691</v>
      </c>
      <c r="B932" t="s">
        <v>9</v>
      </c>
      <c r="C932" t="s">
        <v>18</v>
      </c>
      <c r="D932" t="s">
        <v>17</v>
      </c>
      <c r="E932">
        <v>3</v>
      </c>
      <c r="F932">
        <v>52</v>
      </c>
      <c r="G932">
        <v>1048</v>
      </c>
      <c r="H932" t="s">
        <v>10</v>
      </c>
      <c r="I932" t="s">
        <v>10</v>
      </c>
      <c r="J932" t="b">
        <f>IF(COUNTIFS('Player 1 Rounds'!A:A,Player_2[[#This Row],[Tournament]],'Player 1 Rounds'!C:C,Player_2[[#This Row],[Date]])&gt;0,TRUE(),FALSE())</f>
        <v>0</v>
      </c>
      <c r="K932" t="b">
        <f>IF(COUNTIFS('Player 1 Rounds'!A:A,Player_2[[#This Row],[Tournament]],'Player 1 Rounds'!C:C,Player_2[[#This Row],[Date]],'Player 1 Rounds'!D:D,Player_2[[#This Row],[Division]])&gt;0,TRUE(),FALSE())</f>
        <v>0</v>
      </c>
      <c r="L932" t="str">
        <f>RIGHT(Player_2[[#This Row],[Date]],4)</f>
        <v>2022</v>
      </c>
      <c r="M932" t="str">
        <f>LEFT(Player_2[[#This Row],[Date]],FIND("-",Player_2[[#This Row],[Date]],1)-1)</f>
        <v>13</v>
      </c>
      <c r="N932" t="str">
        <f>MID(Player_2[[#This Row],[Date]],FIND("-",Player_2[[#This Row],[Date]],1)+1,3)</f>
        <v>May</v>
      </c>
      <c r="O932" s="5">
        <f>DATEVALUE(Player_2[[#This Row],[Month]]&amp;" "&amp;Player_2[[#This Row],[Day]]&amp;", "&amp;Player_2[[#This Row],[Year]])</f>
        <v>44694</v>
      </c>
      <c r="P932">
        <f>COUNTIFS(A:A,Player_2[[#This Row],[Tournament]],E:E,Player_2[[#This Row],[Round]])</f>
        <v>1</v>
      </c>
      <c r="Q932" t="str">
        <f t="shared" si="14"/>
        <v>2022 Santa Cruz Masters Cup (DGPT Silver Series) Presented by Innova Discs</v>
      </c>
      <c r="R932">
        <f>SUMIFS('Player 1 Rounds'!F:F,'Player 1 Rounds'!Q:Q,Q932,'Player 1 Rounds'!E:E,E932)</f>
        <v>0</v>
      </c>
      <c r="S932">
        <f>IF(AND(Player_2[[#This Row],[Opponent Score]]&gt;0,Player_2[[#This Row],[Opponent Score]]&gt;Player_2[[#This Row],[Score]],K:K=TRUE())=TRUE(),1,0)</f>
        <v>0</v>
      </c>
    </row>
    <row r="933" spans="1:19" x14ac:dyDescent="0.25">
      <c r="A933" t="s">
        <v>638</v>
      </c>
      <c r="B933" t="s">
        <v>12</v>
      </c>
      <c r="C933" t="s">
        <v>67</v>
      </c>
      <c r="D933" t="s">
        <v>16</v>
      </c>
      <c r="E933">
        <v>3</v>
      </c>
      <c r="F933">
        <v>42</v>
      </c>
      <c r="G933">
        <v>1007</v>
      </c>
      <c r="H933" t="s">
        <v>11</v>
      </c>
      <c r="I933" t="s">
        <v>11</v>
      </c>
      <c r="J933" t="b">
        <f>IF(COUNTIFS('Player 1 Rounds'!A:A,Player_2[[#This Row],[Tournament]],'Player 1 Rounds'!C:C,Player_2[[#This Row],[Date]])&gt;0,TRUE(),FALSE())</f>
        <v>0</v>
      </c>
      <c r="K933" t="b">
        <f>IF(COUNTIFS('Player 1 Rounds'!A:A,Player_2[[#This Row],[Tournament]],'Player 1 Rounds'!C:C,Player_2[[#This Row],[Date]],'Player 1 Rounds'!D:D,Player_2[[#This Row],[Division]])&gt;0,TRUE(),FALSE())</f>
        <v>0</v>
      </c>
      <c r="L933" t="str">
        <f>RIGHT(Player_2[[#This Row],[Date]],4)</f>
        <v>2007</v>
      </c>
      <c r="M933" t="str">
        <f>LEFT(Player_2[[#This Row],[Date]],FIND("-",Player_2[[#This Row],[Date]],1)-1)</f>
        <v>24</v>
      </c>
      <c r="N933" t="str">
        <f>MID(Player_2[[#This Row],[Date]],FIND("-",Player_2[[#This Row],[Date]],1)+1,3)</f>
        <v>Mar</v>
      </c>
      <c r="O933" s="5">
        <f>DATEVALUE(Player_2[[#This Row],[Month]]&amp;" "&amp;Player_2[[#This Row],[Day]]&amp;", "&amp;Player_2[[#This Row],[Year]])</f>
        <v>39165</v>
      </c>
      <c r="P933">
        <f>COUNTIFS(A:A,Player_2[[#This Row],[Tournament]],E:E,Player_2[[#This Row],[Round]])</f>
        <v>1</v>
      </c>
      <c r="Q933" t="str">
        <f t="shared" si="14"/>
        <v>2007 C.V. Safari</v>
      </c>
      <c r="R933">
        <f>SUMIFS('Player 1 Rounds'!F:F,'Player 1 Rounds'!Q:Q,Q933,'Player 1 Rounds'!E:E,E933)</f>
        <v>0</v>
      </c>
      <c r="S933">
        <f>IF(AND(Player_2[[#This Row],[Opponent Score]]&gt;0,Player_2[[#This Row],[Opponent Score]]&gt;Player_2[[#This Row],[Score]],K:K=TRUE())=TRUE(),1,0)</f>
        <v>0</v>
      </c>
    </row>
    <row r="934" spans="1:19" x14ac:dyDescent="0.25">
      <c r="A934" t="s">
        <v>518</v>
      </c>
      <c r="B934" t="s">
        <v>12</v>
      </c>
      <c r="C934" t="s">
        <v>519</v>
      </c>
      <c r="D934" t="s">
        <v>17</v>
      </c>
      <c r="E934">
        <v>3</v>
      </c>
      <c r="F934">
        <v>47</v>
      </c>
      <c r="G934">
        <v>1049</v>
      </c>
      <c r="H934" t="s">
        <v>11</v>
      </c>
      <c r="I934" t="s">
        <v>11</v>
      </c>
      <c r="J934" t="b">
        <f>IF(COUNTIFS('Player 1 Rounds'!A:A,Player_2[[#This Row],[Tournament]],'Player 1 Rounds'!C:C,Player_2[[#This Row],[Date]])&gt;0,TRUE(),FALSE())</f>
        <v>0</v>
      </c>
      <c r="K934" t="b">
        <f>IF(COUNTIFS('Player 1 Rounds'!A:A,Player_2[[#This Row],[Tournament]],'Player 1 Rounds'!C:C,Player_2[[#This Row],[Date]],'Player 1 Rounds'!D:D,Player_2[[#This Row],[Division]])&gt;0,TRUE(),FALSE())</f>
        <v>0</v>
      </c>
      <c r="L934" t="str">
        <f>RIGHT(Player_2[[#This Row],[Date]],4)</f>
        <v>2013</v>
      </c>
      <c r="M934" t="str">
        <f>LEFT(Player_2[[#This Row],[Date]],FIND("-",Player_2[[#This Row],[Date]],1)-1)</f>
        <v>18</v>
      </c>
      <c r="N934" t="str">
        <f>MID(Player_2[[#This Row],[Date]],FIND("-",Player_2[[#This Row],[Date]],1)+1,3)</f>
        <v>May</v>
      </c>
      <c r="O934" s="5">
        <f>DATEVALUE(Player_2[[#This Row],[Month]]&amp;" "&amp;Player_2[[#This Row],[Day]]&amp;", "&amp;Player_2[[#This Row],[Year]])</f>
        <v>41412</v>
      </c>
      <c r="P934">
        <f>COUNTIFS(A:A,Player_2[[#This Row],[Tournament]],E:E,Player_2[[#This Row],[Round]])</f>
        <v>1</v>
      </c>
      <c r="Q934" t="str">
        <f t="shared" si="14"/>
        <v>Legion of Doom 2013</v>
      </c>
      <c r="R934">
        <f>SUMIFS('Player 1 Rounds'!F:F,'Player 1 Rounds'!Q:Q,Q934,'Player 1 Rounds'!E:E,E934)</f>
        <v>0</v>
      </c>
      <c r="S934">
        <f>IF(AND(Player_2[[#This Row],[Opponent Score]]&gt;0,Player_2[[#This Row],[Opponent Score]]&gt;Player_2[[#This Row],[Score]],K:K=TRUE())=TRUE(),1,0)</f>
        <v>0</v>
      </c>
    </row>
    <row r="935" spans="1:19" x14ac:dyDescent="0.25">
      <c r="A935" t="s">
        <v>688</v>
      </c>
      <c r="B935" t="s">
        <v>626</v>
      </c>
      <c r="C935" t="s">
        <v>689</v>
      </c>
      <c r="D935" t="s">
        <v>17</v>
      </c>
      <c r="E935">
        <v>3</v>
      </c>
      <c r="F935">
        <v>62</v>
      </c>
      <c r="G935">
        <v>1037</v>
      </c>
      <c r="H935" t="s">
        <v>10</v>
      </c>
      <c r="I935" t="s">
        <v>10</v>
      </c>
      <c r="J935" t="b">
        <f>IF(COUNTIFS('Player 1 Rounds'!A:A,Player_2[[#This Row],[Tournament]],'Player 1 Rounds'!C:C,Player_2[[#This Row],[Date]])&gt;0,TRUE(),FALSE())</f>
        <v>1</v>
      </c>
      <c r="K935" t="b">
        <f>IF(COUNTIFS('Player 1 Rounds'!A:A,Player_2[[#This Row],[Tournament]],'Player 1 Rounds'!C:C,Player_2[[#This Row],[Date]],'Player 1 Rounds'!D:D,Player_2[[#This Row],[Division]])&gt;0,TRUE(),FALSE())</f>
        <v>1</v>
      </c>
      <c r="L935" t="str">
        <f>RIGHT(Player_2[[#This Row],[Date]],4)</f>
        <v>2022</v>
      </c>
      <c r="M935" t="str">
        <f>LEFT(Player_2[[#This Row],[Date]],FIND("-",Player_2[[#This Row],[Date]],1)-1)</f>
        <v>20</v>
      </c>
      <c r="N935" t="str">
        <f>MID(Player_2[[#This Row],[Date]],FIND("-",Player_2[[#This Row],[Date]],1)+1,3)</f>
        <v>May</v>
      </c>
      <c r="O935" s="5">
        <f>DATEVALUE(Player_2[[#This Row],[Month]]&amp;" "&amp;Player_2[[#This Row],[Day]]&amp;", "&amp;Player_2[[#This Row],[Year]])</f>
        <v>44701</v>
      </c>
      <c r="P935">
        <f>COUNTIFS(A:A,Player_2[[#This Row],[Tournament]],E:E,Player_2[[#This Row],[Round]])</f>
        <v>1</v>
      </c>
      <c r="Q935" t="str">
        <f t="shared" si="14"/>
        <v>2022 DGPT - OTB Open presented by MVP Disc Sports</v>
      </c>
      <c r="R935">
        <f>SUMIFS('Player 1 Rounds'!F:F,'Player 1 Rounds'!Q:Q,Q935,'Player 1 Rounds'!E:E,E935)</f>
        <v>58</v>
      </c>
      <c r="S935">
        <f>IF(AND(Player_2[[#This Row],[Opponent Score]]&gt;0,Player_2[[#This Row],[Opponent Score]]&gt;Player_2[[#This Row],[Score]],K:K=TRUE())=TRUE(),1,0)</f>
        <v>0</v>
      </c>
    </row>
    <row r="936" spans="1:19" x14ac:dyDescent="0.25">
      <c r="A936" t="s">
        <v>150</v>
      </c>
      <c r="B936" t="s">
        <v>58</v>
      </c>
      <c r="C936" t="s">
        <v>151</v>
      </c>
      <c r="D936" t="s">
        <v>17</v>
      </c>
      <c r="E936">
        <v>3</v>
      </c>
      <c r="F936">
        <v>62</v>
      </c>
      <c r="G936">
        <v>1015</v>
      </c>
      <c r="H936" t="s">
        <v>11</v>
      </c>
      <c r="I936" t="s">
        <v>11</v>
      </c>
      <c r="J936" t="b">
        <f>IF(COUNTIFS('Player 1 Rounds'!A:A,Player_2[[#This Row],[Tournament]],'Player 1 Rounds'!C:C,Player_2[[#This Row],[Date]])&gt;0,TRUE(),FALSE())</f>
        <v>1</v>
      </c>
      <c r="K936" t="b">
        <f>IF(COUNTIFS('Player 1 Rounds'!A:A,Player_2[[#This Row],[Tournament]],'Player 1 Rounds'!C:C,Player_2[[#This Row],[Date]],'Player 1 Rounds'!D:D,Player_2[[#This Row],[Division]])&gt;0,TRUE(),FALSE())</f>
        <v>1</v>
      </c>
      <c r="L936" t="str">
        <f>RIGHT(Player_2[[#This Row],[Date]],4)</f>
        <v>2015</v>
      </c>
      <c r="M936" t="str">
        <f>LEFT(Player_2[[#This Row],[Date]],FIND("-",Player_2[[#This Row],[Date]],1)-1)</f>
        <v>11</v>
      </c>
      <c r="N936" t="str">
        <f>MID(Player_2[[#This Row],[Date]],FIND("-",Player_2[[#This Row],[Date]],1)+1,3)</f>
        <v>Sep</v>
      </c>
      <c r="O936" s="5">
        <f>DATEVALUE(Player_2[[#This Row],[Month]]&amp;" "&amp;Player_2[[#This Row],[Day]]&amp;", "&amp;Player_2[[#This Row],[Year]])</f>
        <v>42258</v>
      </c>
      <c r="P936">
        <f>COUNTIFS(A:A,Player_2[[#This Row],[Tournament]],E:E,Player_2[[#This Row],[Round]])</f>
        <v>1</v>
      </c>
      <c r="Q936" t="str">
        <f t="shared" si="14"/>
        <v>2015 Disc Golf Hall of Fame Classic presented by MVP Disc Sports - NT Finale - Innova GTC Series 1</v>
      </c>
      <c r="R936">
        <f>SUMIFS('Player 1 Rounds'!F:F,'Player 1 Rounds'!Q:Q,Q936,'Player 1 Rounds'!E:E,E936)</f>
        <v>59</v>
      </c>
      <c r="S936">
        <f>IF(AND(Player_2[[#This Row],[Opponent Score]]&gt;0,Player_2[[#This Row],[Opponent Score]]&gt;Player_2[[#This Row],[Score]],K:K=TRUE())=TRUE(),1,0)</f>
        <v>0</v>
      </c>
    </row>
    <row r="937" spans="1:19" x14ac:dyDescent="0.25">
      <c r="A937" t="s">
        <v>106</v>
      </c>
      <c r="B937" t="s">
        <v>153</v>
      </c>
      <c r="C937" t="s">
        <v>154</v>
      </c>
      <c r="D937" t="s">
        <v>17</v>
      </c>
      <c r="E937">
        <v>3</v>
      </c>
      <c r="F937">
        <v>57</v>
      </c>
      <c r="G937">
        <v>1066</v>
      </c>
      <c r="H937" t="s">
        <v>11</v>
      </c>
      <c r="I937" t="s">
        <v>11</v>
      </c>
      <c r="J937" t="b">
        <f>IF(COUNTIFS('Player 1 Rounds'!A:A,Player_2[[#This Row],[Tournament]],'Player 1 Rounds'!C:C,Player_2[[#This Row],[Date]])&gt;0,TRUE(),FALSE())</f>
        <v>1</v>
      </c>
      <c r="K937" t="b">
        <f>IF(COUNTIFS('Player 1 Rounds'!A:A,Player_2[[#This Row],[Tournament]],'Player 1 Rounds'!C:C,Player_2[[#This Row],[Date]],'Player 1 Rounds'!D:D,Player_2[[#This Row],[Division]])&gt;0,TRUE(),FALSE())</f>
        <v>1</v>
      </c>
      <c r="L937" t="str">
        <f>RIGHT(Player_2[[#This Row],[Date]],4)</f>
        <v>2015</v>
      </c>
      <c r="M937" t="str">
        <f>LEFT(Player_2[[#This Row],[Date]],FIND("-",Player_2[[#This Row],[Date]],1)-1)</f>
        <v>7</v>
      </c>
      <c r="N937" t="str">
        <f>MID(Player_2[[#This Row],[Date]],FIND("-",Player_2[[#This Row],[Date]],1)+1,3)</f>
        <v>Oct</v>
      </c>
      <c r="O937" s="5">
        <f>DATEVALUE(Player_2[[#This Row],[Month]]&amp;" "&amp;Player_2[[#This Row],[Day]]&amp;", "&amp;Player_2[[#This Row],[Year]])</f>
        <v>42284</v>
      </c>
      <c r="P937">
        <f>COUNTIFS(A:A,Player_2[[#This Row],[Tournament]],E:E,Player_2[[#This Row],[Round]])</f>
        <v>4</v>
      </c>
      <c r="Q937" t="str">
        <f t="shared" si="14"/>
        <v>2015 United States Disc Golf Championship - Open Flight</v>
      </c>
      <c r="R937">
        <f>SUMIFS('Player 1 Rounds'!F:F,'Player 1 Rounds'!Q:Q,Q937,'Player 1 Rounds'!E:E,E937)</f>
        <v>57</v>
      </c>
      <c r="S937">
        <f>IF(AND(Player_2[[#This Row],[Opponent Score]]&gt;0,Player_2[[#This Row],[Opponent Score]]&gt;Player_2[[#This Row],[Score]],K:K=TRUE())=TRUE(),1,0)</f>
        <v>0</v>
      </c>
    </row>
    <row r="938" spans="1:19" x14ac:dyDescent="0.25">
      <c r="A938" t="s">
        <v>157</v>
      </c>
      <c r="B938" t="s">
        <v>9</v>
      </c>
      <c r="C938" t="s">
        <v>509</v>
      </c>
      <c r="D938" t="s">
        <v>17</v>
      </c>
      <c r="E938">
        <v>3</v>
      </c>
      <c r="F938">
        <v>57</v>
      </c>
      <c r="G938">
        <v>1062</v>
      </c>
      <c r="H938" t="s">
        <v>11</v>
      </c>
      <c r="I938" t="s">
        <v>11</v>
      </c>
      <c r="J938" t="b">
        <f>IF(COUNTIFS('Player 1 Rounds'!A:A,Player_2[[#This Row],[Tournament]],'Player 1 Rounds'!C:C,Player_2[[#This Row],[Date]])&gt;0,TRUE(),FALSE())</f>
        <v>1</v>
      </c>
      <c r="K938" t="b">
        <f>IF(COUNTIFS('Player 1 Rounds'!A:A,Player_2[[#This Row],[Tournament]],'Player 1 Rounds'!C:C,Player_2[[#This Row],[Date]],'Player 1 Rounds'!D:D,Player_2[[#This Row],[Division]])&gt;0,TRUE(),FALSE())</f>
        <v>1</v>
      </c>
      <c r="L938" t="str">
        <f>RIGHT(Player_2[[#This Row],[Date]],4)</f>
        <v>2013</v>
      </c>
      <c r="M938" t="str">
        <f>LEFT(Player_2[[#This Row],[Date]],FIND("-",Player_2[[#This Row],[Date]],1)-1)</f>
        <v>12</v>
      </c>
      <c r="N938" t="str">
        <f>MID(Player_2[[#This Row],[Date]],FIND("-",Player_2[[#This Row],[Date]],1)+1,3)</f>
        <v>Apr</v>
      </c>
      <c r="O938" s="5">
        <f>DATEVALUE(Player_2[[#This Row],[Month]]&amp;" "&amp;Player_2[[#This Row],[Day]]&amp;", "&amp;Player_2[[#This Row],[Year]])</f>
        <v>41376</v>
      </c>
      <c r="P938">
        <f>COUNTIFS(A:A,Player_2[[#This Row],[Tournament]],E:E,Player_2[[#This Row],[Round]])</f>
        <v>3</v>
      </c>
      <c r="Q938" t="str">
        <f t="shared" si="14"/>
        <v>2013 Dynamic Discs Glass Blown Open sponsored by Latitude 64</v>
      </c>
      <c r="R938">
        <f>SUMIFS('Player 1 Rounds'!F:F,'Player 1 Rounds'!Q:Q,Q938,'Player 1 Rounds'!E:E,E938)</f>
        <v>71</v>
      </c>
      <c r="S938">
        <f>IF(AND(Player_2[[#This Row],[Opponent Score]]&gt;0,Player_2[[#This Row],[Opponent Score]]&gt;Player_2[[#This Row],[Score]],K:K=TRUE())=TRUE(),1,0)</f>
        <v>1</v>
      </c>
    </row>
    <row r="939" spans="1:19" x14ac:dyDescent="0.25">
      <c r="A939" t="s">
        <v>514</v>
      </c>
      <c r="B939" t="s">
        <v>13</v>
      </c>
      <c r="C939" t="s">
        <v>515</v>
      </c>
      <c r="D939" t="s">
        <v>17</v>
      </c>
      <c r="E939">
        <v>3</v>
      </c>
      <c r="F939">
        <v>58</v>
      </c>
      <c r="G939">
        <v>1043</v>
      </c>
      <c r="H939" t="s">
        <v>11</v>
      </c>
      <c r="I939" t="s">
        <v>11</v>
      </c>
      <c r="J939" t="b">
        <f>IF(COUNTIFS('Player 1 Rounds'!A:A,Player_2[[#This Row],[Tournament]],'Player 1 Rounds'!C:C,Player_2[[#This Row],[Date]])&gt;0,TRUE(),FALSE())</f>
        <v>0</v>
      </c>
      <c r="K939" t="b">
        <f>IF(COUNTIFS('Player 1 Rounds'!A:A,Player_2[[#This Row],[Tournament]],'Player 1 Rounds'!C:C,Player_2[[#This Row],[Date]],'Player 1 Rounds'!D:D,Player_2[[#This Row],[Division]])&gt;0,TRUE(),FALSE())</f>
        <v>0</v>
      </c>
      <c r="L939" t="str">
        <f>RIGHT(Player_2[[#This Row],[Date]],4)</f>
        <v>2013</v>
      </c>
      <c r="M939" t="str">
        <f>LEFT(Player_2[[#This Row],[Date]],FIND("-",Player_2[[#This Row],[Date]],1)-1)</f>
        <v>9</v>
      </c>
      <c r="N939" t="str">
        <f>MID(Player_2[[#This Row],[Date]],FIND("-",Player_2[[#This Row],[Date]],1)+1,3)</f>
        <v>May</v>
      </c>
      <c r="O939" s="5">
        <f>DATEVALUE(Player_2[[#This Row],[Month]]&amp;" "&amp;Player_2[[#This Row],[Day]]&amp;", "&amp;Player_2[[#This Row],[Year]])</f>
        <v>41403</v>
      </c>
      <c r="P939">
        <f>COUNTIFS(A:A,Player_2[[#This Row],[Tournament]],E:E,Player_2[[#This Row],[Round]])</f>
        <v>1</v>
      </c>
      <c r="Q939" t="str">
        <f t="shared" si="14"/>
        <v>2013 Latitude 64 Copenhagen Open - The Major</v>
      </c>
      <c r="R939">
        <f>SUMIFS('Player 1 Rounds'!F:F,'Player 1 Rounds'!Q:Q,Q939,'Player 1 Rounds'!E:E,E939)</f>
        <v>0</v>
      </c>
      <c r="S939">
        <f>IF(AND(Player_2[[#This Row],[Opponent Score]]&gt;0,Player_2[[#This Row],[Opponent Score]]&gt;Player_2[[#This Row],[Score]],K:K=TRUE())=TRUE(),1,0)</f>
        <v>0</v>
      </c>
    </row>
    <row r="940" spans="1:19" x14ac:dyDescent="0.25">
      <c r="A940" t="s">
        <v>240</v>
      </c>
      <c r="B940" t="s">
        <v>58</v>
      </c>
      <c r="C940" t="s">
        <v>506</v>
      </c>
      <c r="D940" t="s">
        <v>17</v>
      </c>
      <c r="E940">
        <v>3</v>
      </c>
      <c r="F940">
        <v>50</v>
      </c>
      <c r="G940">
        <v>1048</v>
      </c>
      <c r="H940" t="s">
        <v>11</v>
      </c>
      <c r="I940" t="s">
        <v>11</v>
      </c>
      <c r="J940" t="b">
        <f>IF(COUNTIFS('Player 1 Rounds'!A:A,Player_2[[#This Row],[Tournament]],'Player 1 Rounds'!C:C,Player_2[[#This Row],[Date]])&gt;0,TRUE(),FALSE())</f>
        <v>1</v>
      </c>
      <c r="K940" t="b">
        <f>IF(COUNTIFS('Player 1 Rounds'!A:A,Player_2[[#This Row],[Tournament]],'Player 1 Rounds'!C:C,Player_2[[#This Row],[Date]],'Player 1 Rounds'!D:D,Player_2[[#This Row],[Division]])&gt;0,TRUE(),FALSE())</f>
        <v>1</v>
      </c>
      <c r="L940" t="str">
        <f>RIGHT(Player_2[[#This Row],[Date]],4)</f>
        <v>2015</v>
      </c>
      <c r="M940" t="str">
        <f>LEFT(Player_2[[#This Row],[Date]],FIND("-",Player_2[[#This Row],[Date]],1)-1)</f>
        <v>21</v>
      </c>
      <c r="N940" t="str">
        <f>MID(Player_2[[#This Row],[Date]],FIND("-",Player_2[[#This Row],[Date]],1)+1,3)</f>
        <v>Aug</v>
      </c>
      <c r="O940" s="5">
        <f>DATEVALUE(Player_2[[#This Row],[Month]]&amp;" "&amp;Player_2[[#This Row],[Day]]&amp;", "&amp;Player_2[[#This Row],[Year]])</f>
        <v>42237</v>
      </c>
      <c r="P940">
        <f>COUNTIFS(A:A,Player_2[[#This Row],[Tournament]],E:E,Player_2[[#This Row],[Round]])</f>
        <v>3</v>
      </c>
      <c r="Q940" t="str">
        <f t="shared" si="14"/>
        <v>2015 Ledgestone Insurance Open presented by Discraft</v>
      </c>
      <c r="R940">
        <f>SUMIFS('Player 1 Rounds'!F:F,'Player 1 Rounds'!Q:Q,Q940,'Player 1 Rounds'!E:E,E940)</f>
        <v>52</v>
      </c>
      <c r="S940">
        <f>IF(AND(Player_2[[#This Row],[Opponent Score]]&gt;0,Player_2[[#This Row],[Opponent Score]]&gt;Player_2[[#This Row],[Score]],K:K=TRUE())=TRUE(),1,0)</f>
        <v>1</v>
      </c>
    </row>
    <row r="941" spans="1:19" x14ac:dyDescent="0.25">
      <c r="A941" t="s">
        <v>79</v>
      </c>
      <c r="B941" t="s">
        <v>58</v>
      </c>
      <c r="C941" t="s">
        <v>80</v>
      </c>
      <c r="D941" t="s">
        <v>17</v>
      </c>
      <c r="E941">
        <v>3</v>
      </c>
      <c r="F941">
        <v>64</v>
      </c>
      <c r="G941">
        <v>1064</v>
      </c>
      <c r="H941" t="s">
        <v>11</v>
      </c>
      <c r="I941" t="s">
        <v>11</v>
      </c>
      <c r="J941" t="b">
        <f>IF(COUNTIFS('Player 1 Rounds'!A:A,Player_2[[#This Row],[Tournament]],'Player 1 Rounds'!C:C,Player_2[[#This Row],[Date]])&gt;0,TRUE(),FALSE())</f>
        <v>1</v>
      </c>
      <c r="K941" t="b">
        <f>IF(COUNTIFS('Player 1 Rounds'!A:A,Player_2[[#This Row],[Tournament]],'Player 1 Rounds'!C:C,Player_2[[#This Row],[Date]],'Player 1 Rounds'!D:D,Player_2[[#This Row],[Division]])&gt;0,TRUE(),FALSE())</f>
        <v>1</v>
      </c>
      <c r="L941" t="str">
        <f>RIGHT(Player_2[[#This Row],[Date]],4)</f>
        <v>2013</v>
      </c>
      <c r="M941" t="str">
        <f>LEFT(Player_2[[#This Row],[Date]],FIND("-",Player_2[[#This Row],[Date]],1)-1)</f>
        <v>26</v>
      </c>
      <c r="N941" t="str">
        <f>MID(Player_2[[#This Row],[Date]],FIND("-",Player_2[[#This Row],[Date]],1)+1,3)</f>
        <v>Apr</v>
      </c>
      <c r="O941" s="5">
        <f>DATEVALUE(Player_2[[#This Row],[Month]]&amp;" "&amp;Player_2[[#This Row],[Day]]&amp;", "&amp;Player_2[[#This Row],[Year]])</f>
        <v>41390</v>
      </c>
      <c r="P941">
        <f>COUNTIFS(A:A,Player_2[[#This Row],[Tournament]],E:E,Player_2[[#This Row],[Round]])</f>
        <v>1</v>
      </c>
      <c r="Q941" t="str">
        <f t="shared" si="14"/>
        <v>2013 28th Annual "Steady" Ed Memorial Masters Cup - presented by DGA</v>
      </c>
      <c r="R941">
        <f>SUMIFS('Player 1 Rounds'!F:F,'Player 1 Rounds'!Q:Q,Q941,'Player 1 Rounds'!E:E,E941)</f>
        <v>67</v>
      </c>
      <c r="S941">
        <f>IF(AND(Player_2[[#This Row],[Opponent Score]]&gt;0,Player_2[[#This Row],[Opponent Score]]&gt;Player_2[[#This Row],[Score]],K:K=TRUE())=TRUE(),1,0)</f>
        <v>1</v>
      </c>
    </row>
    <row r="942" spans="1:19" x14ac:dyDescent="0.25">
      <c r="A942" t="s">
        <v>399</v>
      </c>
      <c r="B942" t="s">
        <v>164</v>
      </c>
      <c r="C942" t="s">
        <v>400</v>
      </c>
      <c r="D942" t="s">
        <v>17</v>
      </c>
      <c r="E942">
        <v>3</v>
      </c>
      <c r="F942">
        <v>55</v>
      </c>
      <c r="G942">
        <v>1002</v>
      </c>
      <c r="H942" t="s">
        <v>11</v>
      </c>
      <c r="I942" t="s">
        <v>11</v>
      </c>
      <c r="J942" t="b">
        <f>IF(COUNTIFS('Player 1 Rounds'!A:A,Player_2[[#This Row],[Tournament]],'Player 1 Rounds'!C:C,Player_2[[#This Row],[Date]])&gt;0,TRUE(),FALSE())</f>
        <v>0</v>
      </c>
      <c r="K942" t="b">
        <f>IF(COUNTIFS('Player 1 Rounds'!A:A,Player_2[[#This Row],[Tournament]],'Player 1 Rounds'!C:C,Player_2[[#This Row],[Date]],'Player 1 Rounds'!D:D,Player_2[[#This Row],[Division]])&gt;0,TRUE(),FALSE())</f>
        <v>0</v>
      </c>
      <c r="L942" t="str">
        <f>RIGHT(Player_2[[#This Row],[Date]],4)</f>
        <v>2015</v>
      </c>
      <c r="M942" t="str">
        <f>LEFT(Player_2[[#This Row],[Date]],FIND("-",Player_2[[#This Row],[Date]],1)-1)</f>
        <v>30</v>
      </c>
      <c r="N942" t="str">
        <f>MID(Player_2[[#This Row],[Date]],FIND("-",Player_2[[#This Row],[Date]],1)+1,3)</f>
        <v>May</v>
      </c>
      <c r="O942" s="5">
        <f>DATEVALUE(Player_2[[#This Row],[Month]]&amp;" "&amp;Player_2[[#This Row],[Day]]&amp;", "&amp;Player_2[[#This Row],[Year]])</f>
        <v>42154</v>
      </c>
      <c r="P942">
        <f>COUNTIFS(A:A,Player_2[[#This Row],[Tournament]],E:E,Player_2[[#This Row],[Round]])</f>
        <v>1</v>
      </c>
      <c r="Q942" t="str">
        <f t="shared" si="14"/>
        <v>2015 37th Annual Norman Pro/Am</v>
      </c>
      <c r="R942">
        <f>SUMIFS('Player 1 Rounds'!F:F,'Player 1 Rounds'!Q:Q,Q942,'Player 1 Rounds'!E:E,E942)</f>
        <v>0</v>
      </c>
      <c r="S942">
        <f>IF(AND(Player_2[[#This Row],[Opponent Score]]&gt;0,Player_2[[#This Row],[Opponent Score]]&gt;Player_2[[#This Row],[Score]],K:K=TRUE())=TRUE(),1,0)</f>
        <v>0</v>
      </c>
    </row>
    <row r="943" spans="1:19" x14ac:dyDescent="0.25">
      <c r="A943" t="s">
        <v>411</v>
      </c>
      <c r="B943" t="s">
        <v>58</v>
      </c>
      <c r="C943" t="s">
        <v>412</v>
      </c>
      <c r="D943" t="s">
        <v>17</v>
      </c>
      <c r="E943">
        <v>3</v>
      </c>
      <c r="F943">
        <v>68</v>
      </c>
      <c r="G943">
        <v>1030</v>
      </c>
      <c r="H943" t="s">
        <v>11</v>
      </c>
      <c r="I943" t="s">
        <v>11</v>
      </c>
      <c r="J943" t="b">
        <f>IF(COUNTIFS('Player 1 Rounds'!A:A,Player_2[[#This Row],[Tournament]],'Player 1 Rounds'!C:C,Player_2[[#This Row],[Date]])&gt;0,TRUE(),FALSE())</f>
        <v>1</v>
      </c>
      <c r="K943" t="b">
        <f>IF(COUNTIFS('Player 1 Rounds'!A:A,Player_2[[#This Row],[Tournament]],'Player 1 Rounds'!C:C,Player_2[[#This Row],[Date]],'Player 1 Rounds'!D:D,Player_2[[#This Row],[Division]])&gt;0,TRUE(),FALSE())</f>
        <v>1</v>
      </c>
      <c r="L943" t="str">
        <f>RIGHT(Player_2[[#This Row],[Date]],4)</f>
        <v>2014</v>
      </c>
      <c r="M943" t="str">
        <f>LEFT(Player_2[[#This Row],[Date]],FIND("-",Player_2[[#This Row],[Date]],1)-1)</f>
        <v>16</v>
      </c>
      <c r="N943" t="str">
        <f>MID(Player_2[[#This Row],[Date]],FIND("-",Player_2[[#This Row],[Date]],1)+1,3)</f>
        <v>May</v>
      </c>
      <c r="O943" s="5">
        <f>DATEVALUE(Player_2[[#This Row],[Month]]&amp;" "&amp;Player_2[[#This Row],[Day]]&amp;", "&amp;Player_2[[#This Row],[Year]])</f>
        <v>41775</v>
      </c>
      <c r="P943">
        <f>COUNTIFS(A:A,Player_2[[#This Row],[Tournament]],E:E,Player_2[[#This Row],[Round]])</f>
        <v>1</v>
      </c>
      <c r="Q943" t="str">
        <f t="shared" si="14"/>
        <v>2014 29th Annual "Steady" Ed Memorial Masters Cup - presented by DGA</v>
      </c>
      <c r="R943">
        <f>SUMIFS('Player 1 Rounds'!F:F,'Player 1 Rounds'!Q:Q,Q943,'Player 1 Rounds'!E:E,E943)</f>
        <v>66</v>
      </c>
      <c r="S943">
        <f>IF(AND(Player_2[[#This Row],[Opponent Score]]&gt;0,Player_2[[#This Row],[Opponent Score]]&gt;Player_2[[#This Row],[Score]],K:K=TRUE())=TRUE(),1,0)</f>
        <v>0</v>
      </c>
    </row>
    <row r="944" spans="1:19" x14ac:dyDescent="0.25">
      <c r="A944" t="s">
        <v>417</v>
      </c>
      <c r="B944" t="s">
        <v>9</v>
      </c>
      <c r="C944" t="s">
        <v>418</v>
      </c>
      <c r="D944" t="s">
        <v>17</v>
      </c>
      <c r="E944">
        <v>3</v>
      </c>
      <c r="F944">
        <v>53</v>
      </c>
      <c r="G944">
        <v>1056</v>
      </c>
      <c r="H944" t="s">
        <v>11</v>
      </c>
      <c r="I944" t="s">
        <v>11</v>
      </c>
      <c r="J944" t="b">
        <f>IF(COUNTIFS('Player 1 Rounds'!A:A,Player_2[[#This Row],[Tournament]],'Player 1 Rounds'!C:C,Player_2[[#This Row],[Date]])&gt;0,TRUE(),FALSE())</f>
        <v>1</v>
      </c>
      <c r="K944" t="b">
        <f>IF(COUNTIFS('Player 1 Rounds'!A:A,Player_2[[#This Row],[Tournament]],'Player 1 Rounds'!C:C,Player_2[[#This Row],[Date]],'Player 1 Rounds'!D:D,Player_2[[#This Row],[Division]])&gt;0,TRUE(),FALSE())</f>
        <v>1</v>
      </c>
      <c r="L944" t="str">
        <f>RIGHT(Player_2[[#This Row],[Date]],4)</f>
        <v>2014</v>
      </c>
      <c r="M944" t="str">
        <f>LEFT(Player_2[[#This Row],[Date]],FIND("-",Player_2[[#This Row],[Date]],1)-1)</f>
        <v>2</v>
      </c>
      <c r="N944" t="str">
        <f>MID(Player_2[[#This Row],[Date]],FIND("-",Player_2[[#This Row],[Date]],1)+1,3)</f>
        <v>May</v>
      </c>
      <c r="O944" s="5">
        <f>DATEVALUE(Player_2[[#This Row],[Month]]&amp;" "&amp;Player_2[[#This Row],[Day]]&amp;", "&amp;Player_2[[#This Row],[Year]])</f>
        <v>41761</v>
      </c>
      <c r="P944">
        <f>COUNTIFS(A:A,Player_2[[#This Row],[Tournament]],E:E,Player_2[[#This Row],[Round]])</f>
        <v>3</v>
      </c>
      <c r="Q944" t="str">
        <f t="shared" si="14"/>
        <v>2014 Dynamic Discs Glass Blown Open Sponsored by Latitude 64</v>
      </c>
      <c r="R944">
        <f>SUMIFS('Player 1 Rounds'!F:F,'Player 1 Rounds'!Q:Q,Q944,'Player 1 Rounds'!E:E,E944)</f>
        <v>61</v>
      </c>
      <c r="S944">
        <f>IF(AND(Player_2[[#This Row],[Opponent Score]]&gt;0,Player_2[[#This Row],[Opponent Score]]&gt;Player_2[[#This Row],[Score]],K:K=TRUE())=TRUE(),1,0)</f>
        <v>1</v>
      </c>
    </row>
    <row r="945" spans="1:19" x14ac:dyDescent="0.25">
      <c r="A945" t="s">
        <v>28</v>
      </c>
      <c r="B945" t="s">
        <v>9</v>
      </c>
      <c r="C945" t="s">
        <v>419</v>
      </c>
      <c r="D945" t="s">
        <v>17</v>
      </c>
      <c r="E945">
        <v>3</v>
      </c>
      <c r="F945">
        <v>79</v>
      </c>
      <c r="G945">
        <v>1049</v>
      </c>
      <c r="H945" t="s">
        <v>11</v>
      </c>
      <c r="I945" t="s">
        <v>11</v>
      </c>
      <c r="J945" t="b">
        <f>IF(COUNTIFS('Player 1 Rounds'!A:A,Player_2[[#This Row],[Tournament]],'Player 1 Rounds'!C:C,Player_2[[#This Row],[Date]])&gt;0,TRUE(),FALSE())</f>
        <v>0</v>
      </c>
      <c r="K945" t="b">
        <f>IF(COUNTIFS('Player 1 Rounds'!A:A,Player_2[[#This Row],[Tournament]],'Player 1 Rounds'!C:C,Player_2[[#This Row],[Date]],'Player 1 Rounds'!D:D,Player_2[[#This Row],[Division]])&gt;0,TRUE(),FALSE())</f>
        <v>0</v>
      </c>
      <c r="L945" t="str">
        <f>RIGHT(Player_2[[#This Row],[Date]],4)</f>
        <v>2014</v>
      </c>
      <c r="M945" t="str">
        <f>LEFT(Player_2[[#This Row],[Date]],FIND("-",Player_2[[#This Row],[Date]],1)-1)</f>
        <v>26</v>
      </c>
      <c r="N945" t="str">
        <f>MID(Player_2[[#This Row],[Date]],FIND("-",Player_2[[#This Row],[Date]],1)+1,3)</f>
        <v>Apr</v>
      </c>
      <c r="O945" s="5">
        <f>DATEVALUE(Player_2[[#This Row],[Month]]&amp;" "&amp;Player_2[[#This Row],[Day]]&amp;", "&amp;Player_2[[#This Row],[Year]])</f>
        <v>41755</v>
      </c>
      <c r="P945">
        <f>COUNTIFS(A:A,Player_2[[#This Row],[Tournament]],E:E,Player_2[[#This Row],[Round]])</f>
        <v>1</v>
      </c>
      <c r="Q945" t="str">
        <f t="shared" si="14"/>
        <v>2014 The Rumble</v>
      </c>
      <c r="R945">
        <f>SUMIFS('Player 1 Rounds'!F:F,'Player 1 Rounds'!Q:Q,Q945,'Player 1 Rounds'!E:E,E945)</f>
        <v>0</v>
      </c>
      <c r="S945">
        <f>IF(AND(Player_2[[#This Row],[Opponent Score]]&gt;0,Player_2[[#This Row],[Opponent Score]]&gt;Player_2[[#This Row],[Score]],K:K=TRUE())=TRUE(),1,0)</f>
        <v>0</v>
      </c>
    </row>
    <row r="946" spans="1:19" x14ac:dyDescent="0.25">
      <c r="A946" t="s">
        <v>415</v>
      </c>
      <c r="B946" t="s">
        <v>14</v>
      </c>
      <c r="C946" t="s">
        <v>416</v>
      </c>
      <c r="D946" t="s">
        <v>17</v>
      </c>
      <c r="E946">
        <v>3</v>
      </c>
      <c r="F946">
        <v>50</v>
      </c>
      <c r="G946">
        <v>999</v>
      </c>
      <c r="H946" t="s">
        <v>11</v>
      </c>
      <c r="I946" t="s">
        <v>11</v>
      </c>
      <c r="J946" t="b">
        <f>IF(COUNTIFS('Player 1 Rounds'!A:A,Player_2[[#This Row],[Tournament]],'Player 1 Rounds'!C:C,Player_2[[#This Row],[Date]])&gt;0,TRUE(),FALSE())</f>
        <v>0</v>
      </c>
      <c r="K946" t="b">
        <f>IF(COUNTIFS('Player 1 Rounds'!A:A,Player_2[[#This Row],[Tournament]],'Player 1 Rounds'!C:C,Player_2[[#This Row],[Date]],'Player 1 Rounds'!D:D,Player_2[[#This Row],[Division]])&gt;0,TRUE(),FALSE())</f>
        <v>0</v>
      </c>
      <c r="L946" t="str">
        <f>RIGHT(Player_2[[#This Row],[Date]],4)</f>
        <v>2014</v>
      </c>
      <c r="M946" t="str">
        <f>LEFT(Player_2[[#This Row],[Date]],FIND("-",Player_2[[#This Row],[Date]],1)-1)</f>
        <v>24</v>
      </c>
      <c r="N946" t="str">
        <f>MID(Player_2[[#This Row],[Date]],FIND("-",Player_2[[#This Row],[Date]],1)+1,3)</f>
        <v>May</v>
      </c>
      <c r="O946" s="5">
        <f>DATEVALUE(Player_2[[#This Row],[Month]]&amp;" "&amp;Player_2[[#This Row],[Day]]&amp;", "&amp;Player_2[[#This Row],[Year]])</f>
        <v>41783</v>
      </c>
      <c r="P946">
        <f>COUNTIFS(A:A,Player_2[[#This Row],[Tournament]],E:E,Player_2[[#This Row],[Round]])</f>
        <v>1</v>
      </c>
      <c r="Q946" t="str">
        <f t="shared" si="14"/>
        <v>2014 36th Annual Norman Pro/Am</v>
      </c>
      <c r="R946">
        <f>SUMIFS('Player 1 Rounds'!F:F,'Player 1 Rounds'!Q:Q,Q946,'Player 1 Rounds'!E:E,E946)</f>
        <v>0</v>
      </c>
      <c r="S946">
        <f>IF(AND(Player_2[[#This Row],[Opponent Score]]&gt;0,Player_2[[#This Row],[Opponent Score]]&gt;Player_2[[#This Row],[Score]],K:K=TRUE())=TRUE(),1,0)</f>
        <v>0</v>
      </c>
    </row>
    <row r="947" spans="1:19" x14ac:dyDescent="0.25">
      <c r="A947" t="s">
        <v>656</v>
      </c>
      <c r="B947" t="s">
        <v>13</v>
      </c>
      <c r="C947" t="s">
        <v>657</v>
      </c>
      <c r="D947" t="s">
        <v>17</v>
      </c>
      <c r="E947">
        <v>3</v>
      </c>
      <c r="F947">
        <v>53</v>
      </c>
      <c r="G947">
        <v>1077</v>
      </c>
      <c r="H947" t="s">
        <v>10</v>
      </c>
      <c r="I947" t="s">
        <v>10</v>
      </c>
      <c r="J947" t="b">
        <f>IF(COUNTIFS('Player 1 Rounds'!A:A,Player_2[[#This Row],[Tournament]],'Player 1 Rounds'!C:C,Player_2[[#This Row],[Date]])&gt;0,TRUE(),FALSE())</f>
        <v>1</v>
      </c>
      <c r="K947" t="b">
        <f>IF(COUNTIFS('Player 1 Rounds'!A:A,Player_2[[#This Row],[Tournament]],'Player 1 Rounds'!C:C,Player_2[[#This Row],[Date]],'Player 1 Rounds'!D:D,Player_2[[#This Row],[Division]])&gt;0,TRUE(),FALSE())</f>
        <v>1</v>
      </c>
      <c r="L947" t="str">
        <f>RIGHT(Player_2[[#This Row],[Date]],4)</f>
        <v>2022</v>
      </c>
      <c r="M947" t="str">
        <f>LEFT(Player_2[[#This Row],[Date]],FIND("-",Player_2[[#This Row],[Date]],1)-1)</f>
        <v>30</v>
      </c>
      <c r="N947" t="str">
        <f>MID(Player_2[[#This Row],[Date]],FIND("-",Player_2[[#This Row],[Date]],1)+1,3)</f>
        <v>Aug</v>
      </c>
      <c r="O947" s="5">
        <f>DATEVALUE(Player_2[[#This Row],[Month]]&amp;" "&amp;Player_2[[#This Row],[Day]]&amp;", "&amp;Player_2[[#This Row],[Year]])</f>
        <v>44803</v>
      </c>
      <c r="P947">
        <f>COUNTIFS(A:A,Player_2[[#This Row],[Tournament]],E:E,Player_2[[#This Row],[Round]])</f>
        <v>1</v>
      </c>
      <c r="Q947" t="str">
        <f t="shared" si="14"/>
        <v>2022 PDGA Professional Disc Golf World Championships Presented by Dynamic Discs</v>
      </c>
      <c r="R947">
        <f>SUMIFS('Player 1 Rounds'!F:F,'Player 1 Rounds'!Q:Q,Q947,'Player 1 Rounds'!E:E,E947)</f>
        <v>55</v>
      </c>
      <c r="S947">
        <f>IF(AND(Player_2[[#This Row],[Opponent Score]]&gt;0,Player_2[[#This Row],[Opponent Score]]&gt;Player_2[[#This Row],[Score]],K:K=TRUE())=TRUE(),1,0)</f>
        <v>1</v>
      </c>
    </row>
    <row r="948" spans="1:19" x14ac:dyDescent="0.25">
      <c r="A948" t="s">
        <v>106</v>
      </c>
      <c r="B948" t="s">
        <v>153</v>
      </c>
      <c r="C948" t="s">
        <v>183</v>
      </c>
      <c r="D948" t="s">
        <v>17</v>
      </c>
      <c r="E948">
        <v>3</v>
      </c>
      <c r="F948">
        <v>69</v>
      </c>
      <c r="G948">
        <v>999</v>
      </c>
      <c r="H948" t="s">
        <v>11</v>
      </c>
      <c r="I948" t="s">
        <v>11</v>
      </c>
      <c r="J948" t="b">
        <f>IF(COUNTIFS('Player 1 Rounds'!A:A,Player_2[[#This Row],[Tournament]],'Player 1 Rounds'!C:C,Player_2[[#This Row],[Date]])&gt;0,TRUE(),FALSE())</f>
        <v>1</v>
      </c>
      <c r="K948" t="b">
        <f>IF(COUNTIFS('Player 1 Rounds'!A:A,Player_2[[#This Row],[Tournament]],'Player 1 Rounds'!C:C,Player_2[[#This Row],[Date]],'Player 1 Rounds'!D:D,Player_2[[#This Row],[Division]])&gt;0,TRUE(),FALSE())</f>
        <v>1</v>
      </c>
      <c r="L948" t="str">
        <f>RIGHT(Player_2[[#This Row],[Date]],4)</f>
        <v>2014</v>
      </c>
      <c r="M948" t="str">
        <f>LEFT(Player_2[[#This Row],[Date]],FIND("-",Player_2[[#This Row],[Date]],1)-1)</f>
        <v>1</v>
      </c>
      <c r="N948" t="str">
        <f>MID(Player_2[[#This Row],[Date]],FIND("-",Player_2[[#This Row],[Date]],1)+1,3)</f>
        <v>Oct</v>
      </c>
      <c r="O948" s="5">
        <f>DATEVALUE(Player_2[[#This Row],[Month]]&amp;" "&amp;Player_2[[#This Row],[Day]]&amp;", "&amp;Player_2[[#This Row],[Year]])</f>
        <v>41913</v>
      </c>
      <c r="P948">
        <f>COUNTIFS(A:A,Player_2[[#This Row],[Tournament]],E:E,Player_2[[#This Row],[Round]])</f>
        <v>4</v>
      </c>
      <c r="Q948" t="str">
        <f t="shared" si="14"/>
        <v>2014 United States Disc Golf Championship - Open Flight</v>
      </c>
      <c r="R948">
        <f>SUMIFS('Player 1 Rounds'!F:F,'Player 1 Rounds'!Q:Q,Q948,'Player 1 Rounds'!E:E,E948)</f>
        <v>69</v>
      </c>
      <c r="S948">
        <f>IF(AND(Player_2[[#This Row],[Opponent Score]]&gt;0,Player_2[[#This Row],[Opponent Score]]&gt;Player_2[[#This Row],[Score]],K:K=TRUE())=TRUE(),1,0)</f>
        <v>0</v>
      </c>
    </row>
    <row r="949" spans="1:19" x14ac:dyDescent="0.25">
      <c r="A949" t="s">
        <v>446</v>
      </c>
      <c r="B949" t="s">
        <v>9</v>
      </c>
      <c r="C949" t="s">
        <v>447</v>
      </c>
      <c r="D949" t="s">
        <v>17</v>
      </c>
      <c r="E949">
        <v>3</v>
      </c>
      <c r="F949">
        <v>59</v>
      </c>
      <c r="G949">
        <v>1012</v>
      </c>
      <c r="H949" t="s">
        <v>11</v>
      </c>
      <c r="I949" t="s">
        <v>11</v>
      </c>
      <c r="J949" t="b">
        <f>IF(COUNTIFS('Player 1 Rounds'!A:A,Player_2[[#This Row],[Tournament]],'Player 1 Rounds'!C:C,Player_2[[#This Row],[Date]])&gt;0,TRUE(),FALSE())</f>
        <v>1</v>
      </c>
      <c r="K949" t="b">
        <f>IF(COUNTIFS('Player 1 Rounds'!A:A,Player_2[[#This Row],[Tournament]],'Player 1 Rounds'!C:C,Player_2[[#This Row],[Date]],'Player 1 Rounds'!D:D,Player_2[[#This Row],[Division]])&gt;0,TRUE(),FALSE())</f>
        <v>1</v>
      </c>
      <c r="L949" t="str">
        <f>RIGHT(Player_2[[#This Row],[Date]],4)</f>
        <v>2014</v>
      </c>
      <c r="M949" t="str">
        <f>LEFT(Player_2[[#This Row],[Date]],FIND("-",Player_2[[#This Row],[Date]],1)-1)</f>
        <v>12</v>
      </c>
      <c r="N949" t="str">
        <f>MID(Player_2[[#This Row],[Date]],FIND("-",Player_2[[#This Row],[Date]],1)+1,3)</f>
        <v>Apr</v>
      </c>
      <c r="O949" s="5">
        <f>DATEVALUE(Player_2[[#This Row],[Month]]&amp;" "&amp;Player_2[[#This Row],[Day]]&amp;", "&amp;Player_2[[#This Row],[Year]])</f>
        <v>41741</v>
      </c>
      <c r="P949">
        <f>COUNTIFS(A:A,Player_2[[#This Row],[Tournament]],E:E,Player_2[[#This Row],[Round]])</f>
        <v>1</v>
      </c>
      <c r="Q949" t="str">
        <f t="shared" si="14"/>
        <v>2014 4 The Chains DG Open</v>
      </c>
      <c r="R949">
        <f>SUMIFS('Player 1 Rounds'!F:F,'Player 1 Rounds'!Q:Q,Q949,'Player 1 Rounds'!E:E,E949)</f>
        <v>54</v>
      </c>
      <c r="S949">
        <f>IF(AND(Player_2[[#This Row],[Opponent Score]]&gt;0,Player_2[[#This Row],[Opponent Score]]&gt;Player_2[[#This Row],[Score]],K:K=TRUE())=TRUE(),1,0)</f>
        <v>0</v>
      </c>
    </row>
    <row r="950" spans="1:19" x14ac:dyDescent="0.25">
      <c r="A950" t="s">
        <v>444</v>
      </c>
      <c r="B950" t="s">
        <v>9</v>
      </c>
      <c r="C950" t="s">
        <v>445</v>
      </c>
      <c r="D950" t="s">
        <v>17</v>
      </c>
      <c r="E950">
        <v>3</v>
      </c>
      <c r="F950">
        <v>52</v>
      </c>
      <c r="G950">
        <v>1043</v>
      </c>
      <c r="H950" t="s">
        <v>11</v>
      </c>
      <c r="I950" t="s">
        <v>11</v>
      </c>
      <c r="J950" t="b">
        <f>IF(COUNTIFS('Player 1 Rounds'!A:A,Player_2[[#This Row],[Tournament]],'Player 1 Rounds'!C:C,Player_2[[#This Row],[Date]])&gt;0,TRUE(),FALSE())</f>
        <v>1</v>
      </c>
      <c r="K950" t="b">
        <f>IF(COUNTIFS('Player 1 Rounds'!A:A,Player_2[[#This Row],[Tournament]],'Player 1 Rounds'!C:C,Player_2[[#This Row],[Date]],'Player 1 Rounds'!D:D,Player_2[[#This Row],[Division]])&gt;0,TRUE(),FALSE())</f>
        <v>1</v>
      </c>
      <c r="L950" t="str">
        <f>RIGHT(Player_2[[#This Row],[Date]],4)</f>
        <v>2014</v>
      </c>
      <c r="M950" t="str">
        <f>LEFT(Player_2[[#This Row],[Date]],FIND("-",Player_2[[#This Row],[Date]],1)-1)</f>
        <v>29</v>
      </c>
      <c r="N950" t="str">
        <f>MID(Player_2[[#This Row],[Date]],FIND("-",Player_2[[#This Row],[Date]],1)+1,3)</f>
        <v>Mar</v>
      </c>
      <c r="O950" s="5">
        <f>DATEVALUE(Player_2[[#This Row],[Month]]&amp;" "&amp;Player_2[[#This Row],[Day]]&amp;", "&amp;Player_2[[#This Row],[Year]])</f>
        <v>41727</v>
      </c>
      <c r="P950">
        <f>COUNTIFS(A:A,Player_2[[#This Row],[Tournament]],E:E,Player_2[[#This Row],[Round]])</f>
        <v>1</v>
      </c>
      <c r="Q950" t="str">
        <f t="shared" si="14"/>
        <v>2014 Journey Post 1st Stop</v>
      </c>
      <c r="R950">
        <f>SUMIFS('Player 1 Rounds'!F:F,'Player 1 Rounds'!Q:Q,Q950,'Player 1 Rounds'!E:E,E950)</f>
        <v>52</v>
      </c>
      <c r="S950">
        <f>IF(AND(Player_2[[#This Row],[Opponent Score]]&gt;0,Player_2[[#This Row],[Opponent Score]]&gt;Player_2[[#This Row],[Score]],K:K=TRUE())=TRUE(),1,0)</f>
        <v>0</v>
      </c>
    </row>
    <row r="951" spans="1:19" x14ac:dyDescent="0.25">
      <c r="A951" t="s">
        <v>454</v>
      </c>
      <c r="B951" t="s">
        <v>58</v>
      </c>
      <c r="C951" t="s">
        <v>455</v>
      </c>
      <c r="D951" t="s">
        <v>17</v>
      </c>
      <c r="E951">
        <v>3</v>
      </c>
      <c r="F951">
        <v>68</v>
      </c>
      <c r="G951">
        <v>1038</v>
      </c>
      <c r="H951" t="s">
        <v>11</v>
      </c>
      <c r="I951" t="s">
        <v>11</v>
      </c>
      <c r="J951" t="b">
        <f>IF(COUNTIFS('Player 1 Rounds'!A:A,Player_2[[#This Row],[Tournament]],'Player 1 Rounds'!C:C,Player_2[[#This Row],[Date]])&gt;0,TRUE(),FALSE())</f>
        <v>1</v>
      </c>
      <c r="K951" t="b">
        <f>IF(COUNTIFS('Player 1 Rounds'!A:A,Player_2[[#This Row],[Tournament]],'Player 1 Rounds'!C:C,Player_2[[#This Row],[Date]],'Player 1 Rounds'!D:D,Player_2[[#This Row],[Division]])&gt;0,TRUE(),FALSE())</f>
        <v>1</v>
      </c>
      <c r="L951" t="str">
        <f>RIGHT(Player_2[[#This Row],[Date]],4)</f>
        <v>2014</v>
      </c>
      <c r="M951" t="str">
        <f>LEFT(Player_2[[#This Row],[Date]],FIND("-",Player_2[[#This Row],[Date]],1)-1)</f>
        <v>21</v>
      </c>
      <c r="N951" t="str">
        <f>MID(Player_2[[#This Row],[Date]],FIND("-",Player_2[[#This Row],[Date]],1)+1,3)</f>
        <v>Mar</v>
      </c>
      <c r="O951" s="5">
        <f>DATEVALUE(Player_2[[#This Row],[Month]]&amp;" "&amp;Player_2[[#This Row],[Day]]&amp;", "&amp;Player_2[[#This Row],[Year]])</f>
        <v>41719</v>
      </c>
      <c r="P951">
        <f>COUNTIFS(A:A,Player_2[[#This Row],[Tournament]],E:E,Player_2[[#This Row],[Round]])</f>
        <v>2</v>
      </c>
      <c r="Q951" t="str">
        <f t="shared" si="14"/>
        <v>2014 Texas States Championships</v>
      </c>
      <c r="R951">
        <f>SUMIFS('Player 1 Rounds'!F:F,'Player 1 Rounds'!Q:Q,Q951,'Player 1 Rounds'!E:E,E951)</f>
        <v>62</v>
      </c>
      <c r="S951">
        <f>IF(AND(Player_2[[#This Row],[Opponent Score]]&gt;0,Player_2[[#This Row],[Opponent Score]]&gt;Player_2[[#This Row],[Score]],K:K=TRUE())=TRUE(),1,0)</f>
        <v>0</v>
      </c>
    </row>
    <row r="952" spans="1:19" x14ac:dyDescent="0.25">
      <c r="A952" t="s">
        <v>420</v>
      </c>
      <c r="B952" t="s">
        <v>9</v>
      </c>
      <c r="C952" t="s">
        <v>421</v>
      </c>
      <c r="D952" t="s">
        <v>17</v>
      </c>
      <c r="E952">
        <v>3</v>
      </c>
      <c r="F952">
        <v>48</v>
      </c>
      <c r="G952">
        <v>1020</v>
      </c>
      <c r="H952" t="s">
        <v>11</v>
      </c>
      <c r="I952" t="s">
        <v>11</v>
      </c>
      <c r="J952" t="b">
        <f>IF(COUNTIFS('Player 1 Rounds'!A:A,Player_2[[#This Row],[Tournament]],'Player 1 Rounds'!C:C,Player_2[[#This Row],[Date]])&gt;0,TRUE(),FALSE())</f>
        <v>0</v>
      </c>
      <c r="K952" t="b">
        <f>IF(COUNTIFS('Player 1 Rounds'!A:A,Player_2[[#This Row],[Tournament]],'Player 1 Rounds'!C:C,Player_2[[#This Row],[Date]],'Player 1 Rounds'!D:D,Player_2[[#This Row],[Division]])&gt;0,TRUE(),FALSE())</f>
        <v>0</v>
      </c>
      <c r="L952" t="str">
        <f>RIGHT(Player_2[[#This Row],[Date]],4)</f>
        <v>2014</v>
      </c>
      <c r="M952" t="str">
        <f>LEFT(Player_2[[#This Row],[Date]],FIND("-",Player_2[[#This Row],[Date]],1)-1)</f>
        <v>25</v>
      </c>
      <c r="N952" t="str">
        <f>MID(Player_2[[#This Row],[Date]],FIND("-",Player_2[[#This Row],[Date]],1)+1,3)</f>
        <v>Oct</v>
      </c>
      <c r="O952" s="5">
        <f>DATEVALUE(Player_2[[#This Row],[Month]]&amp;" "&amp;Player_2[[#This Row],[Day]]&amp;", "&amp;Player_2[[#This Row],[Year]])</f>
        <v>41937</v>
      </c>
      <c r="P952">
        <f>COUNTIFS(A:A,Player_2[[#This Row],[Tournament]],E:E,Player_2[[#This Row],[Round]])</f>
        <v>1</v>
      </c>
      <c r="Q952" t="str">
        <f t="shared" si="14"/>
        <v>2014 Oklahoma Open presented by Dynamic Discs &amp; TDSA - Pro &amp; Adv</v>
      </c>
      <c r="R952">
        <f>SUMIFS('Player 1 Rounds'!F:F,'Player 1 Rounds'!Q:Q,Q952,'Player 1 Rounds'!E:E,E952)</f>
        <v>0</v>
      </c>
      <c r="S952">
        <f>IF(AND(Player_2[[#This Row],[Opponent Score]]&gt;0,Player_2[[#This Row],[Opponent Score]]&gt;Player_2[[#This Row],[Score]],K:K=TRUE())=TRUE(),1,0)</f>
        <v>0</v>
      </c>
    </row>
    <row r="953" spans="1:19" x14ac:dyDescent="0.25">
      <c r="A953" t="s">
        <v>448</v>
      </c>
      <c r="B953" t="s">
        <v>9</v>
      </c>
      <c r="C953" t="s">
        <v>449</v>
      </c>
      <c r="D953" t="s">
        <v>17</v>
      </c>
      <c r="E953">
        <v>3</v>
      </c>
      <c r="F953">
        <v>73</v>
      </c>
      <c r="G953">
        <v>1041</v>
      </c>
      <c r="H953" t="s">
        <v>11</v>
      </c>
      <c r="I953" t="s">
        <v>11</v>
      </c>
      <c r="J953" t="b">
        <f>IF(COUNTIFS('Player 1 Rounds'!A:A,Player_2[[#This Row],[Tournament]],'Player 1 Rounds'!C:C,Player_2[[#This Row],[Date]])&gt;0,TRUE(),FALSE())</f>
        <v>0</v>
      </c>
      <c r="K953" t="b">
        <f>IF(COUNTIFS('Player 1 Rounds'!A:A,Player_2[[#This Row],[Tournament]],'Player 1 Rounds'!C:C,Player_2[[#This Row],[Date]],'Player 1 Rounds'!D:D,Player_2[[#This Row],[Division]])&gt;0,TRUE(),FALSE())</f>
        <v>0</v>
      </c>
      <c r="L953" t="str">
        <f>RIGHT(Player_2[[#This Row],[Date]],4)</f>
        <v>2014</v>
      </c>
      <c r="M953" t="str">
        <f>LEFT(Player_2[[#This Row],[Date]],FIND("-",Player_2[[#This Row],[Date]],1)-1)</f>
        <v>1</v>
      </c>
      <c r="N953" t="str">
        <f>MID(Player_2[[#This Row],[Date]],FIND("-",Player_2[[#This Row],[Date]],1)+1,3)</f>
        <v>Nov</v>
      </c>
      <c r="O953" s="5">
        <f>DATEVALUE(Player_2[[#This Row],[Month]]&amp;" "&amp;Player_2[[#This Row],[Day]]&amp;", "&amp;Player_2[[#This Row],[Year]])</f>
        <v>41944</v>
      </c>
      <c r="P953">
        <f>COUNTIFS(A:A,Player_2[[#This Row],[Tournament]],E:E,Player_2[[#This Row],[Round]])</f>
        <v>1</v>
      </c>
      <c r="Q953" t="str">
        <f t="shared" si="14"/>
        <v>2014 24th Annual Veterans Park Open</v>
      </c>
      <c r="R953">
        <f>SUMIFS('Player 1 Rounds'!F:F,'Player 1 Rounds'!Q:Q,Q953,'Player 1 Rounds'!E:E,E953)</f>
        <v>0</v>
      </c>
      <c r="S953">
        <f>IF(AND(Player_2[[#This Row],[Opponent Score]]&gt;0,Player_2[[#This Row],[Opponent Score]]&gt;Player_2[[#This Row],[Score]],K:K=TRUE())=TRUE(),1,0)</f>
        <v>0</v>
      </c>
    </row>
    <row r="954" spans="1:19" x14ac:dyDescent="0.25">
      <c r="A954" t="s">
        <v>450</v>
      </c>
      <c r="B954" t="s">
        <v>164</v>
      </c>
      <c r="C954" t="s">
        <v>451</v>
      </c>
      <c r="D954" t="s">
        <v>17</v>
      </c>
      <c r="E954">
        <v>3</v>
      </c>
      <c r="F954">
        <v>49</v>
      </c>
      <c r="G954">
        <v>1041</v>
      </c>
      <c r="H954" t="s">
        <v>11</v>
      </c>
      <c r="I954" t="s">
        <v>11</v>
      </c>
      <c r="J954" t="b">
        <f>IF(COUNTIFS('Player 1 Rounds'!A:A,Player_2[[#This Row],[Tournament]],'Player 1 Rounds'!C:C,Player_2[[#This Row],[Date]])&gt;0,TRUE(),FALSE())</f>
        <v>1</v>
      </c>
      <c r="K954" t="b">
        <f>IF(COUNTIFS('Player 1 Rounds'!A:A,Player_2[[#This Row],[Tournament]],'Player 1 Rounds'!C:C,Player_2[[#This Row],[Date]],'Player 1 Rounds'!D:D,Player_2[[#This Row],[Division]])&gt;0,TRUE(),FALSE())</f>
        <v>1</v>
      </c>
      <c r="L954" t="str">
        <f>RIGHT(Player_2[[#This Row],[Date]],4)</f>
        <v>2014</v>
      </c>
      <c r="M954" t="str">
        <f>LEFT(Player_2[[#This Row],[Date]],FIND("-",Player_2[[#This Row],[Date]],1)-1)</f>
        <v>6</v>
      </c>
      <c r="N954" t="str">
        <f>MID(Player_2[[#This Row],[Date]],FIND("-",Player_2[[#This Row],[Date]],1)+1,3)</f>
        <v>Dec</v>
      </c>
      <c r="O954" s="5">
        <f>DATEVALUE(Player_2[[#This Row],[Month]]&amp;" "&amp;Player_2[[#This Row],[Day]]&amp;", "&amp;Player_2[[#This Row],[Year]])</f>
        <v>41979</v>
      </c>
      <c r="P954">
        <f>COUNTIFS(A:A,Player_2[[#This Row],[Tournament]],E:E,Player_2[[#This Row],[Round]])</f>
        <v>1</v>
      </c>
      <c r="Q954" t="str">
        <f t="shared" si="14"/>
        <v>2014 The Twisted Flyer Cactus Classic presented by Innova</v>
      </c>
      <c r="R954">
        <f>SUMIFS('Player 1 Rounds'!F:F,'Player 1 Rounds'!Q:Q,Q954,'Player 1 Rounds'!E:E,E954)</f>
        <v>49</v>
      </c>
      <c r="S954">
        <f>IF(AND(Player_2[[#This Row],[Opponent Score]]&gt;0,Player_2[[#This Row],[Opponent Score]]&gt;Player_2[[#This Row],[Score]],K:K=TRUE())=TRUE(),1,0)</f>
        <v>0</v>
      </c>
    </row>
    <row r="955" spans="1:19" x14ac:dyDescent="0.25">
      <c r="A955" t="s">
        <v>413</v>
      </c>
      <c r="B955" t="s">
        <v>58</v>
      </c>
      <c r="C955" t="s">
        <v>414</v>
      </c>
      <c r="D955" t="s">
        <v>17</v>
      </c>
      <c r="E955">
        <v>3</v>
      </c>
      <c r="F955">
        <v>51</v>
      </c>
      <c r="G955">
        <v>1034</v>
      </c>
      <c r="H955" t="s">
        <v>11</v>
      </c>
      <c r="I955" t="s">
        <v>11</v>
      </c>
      <c r="J955" t="b">
        <f>IF(COUNTIFS('Player 1 Rounds'!A:A,Player_2[[#This Row],[Tournament]],'Player 1 Rounds'!C:C,Player_2[[#This Row],[Date]])&gt;0,TRUE(),FALSE())</f>
        <v>1</v>
      </c>
      <c r="K955" t="b">
        <f>IF(COUNTIFS('Player 1 Rounds'!A:A,Player_2[[#This Row],[Tournament]],'Player 1 Rounds'!C:C,Player_2[[#This Row],[Date]],'Player 1 Rounds'!D:D,Player_2[[#This Row],[Division]])&gt;0,TRUE(),FALSE())</f>
        <v>1</v>
      </c>
      <c r="L955" t="str">
        <f>RIGHT(Player_2[[#This Row],[Date]],4)</f>
        <v>2014</v>
      </c>
      <c r="M955" t="str">
        <f>LEFT(Player_2[[#This Row],[Date]],FIND("-",Player_2[[#This Row],[Date]],1)-1)</f>
        <v>5</v>
      </c>
      <c r="N955" t="str">
        <f>MID(Player_2[[#This Row],[Date]],FIND("-",Player_2[[#This Row],[Date]],1)+1,3)</f>
        <v>Sep</v>
      </c>
      <c r="O955" s="5">
        <f>DATEVALUE(Player_2[[#This Row],[Month]]&amp;" "&amp;Player_2[[#This Row],[Day]]&amp;", "&amp;Player_2[[#This Row],[Year]])</f>
        <v>41887</v>
      </c>
      <c r="P955">
        <f>COUNTIFS(A:A,Player_2[[#This Row],[Tournament]],E:E,Player_2[[#This Row],[Round]])</f>
        <v>1</v>
      </c>
      <c r="Q955" t="str">
        <f t="shared" si="14"/>
        <v>2014 Prodigy Disc present the 40th Anniversary of the Rochester Flying Disc Open</v>
      </c>
      <c r="R955">
        <f>SUMIFS('Player 1 Rounds'!F:F,'Player 1 Rounds'!Q:Q,Q955,'Player 1 Rounds'!E:E,E955)</f>
        <v>50</v>
      </c>
      <c r="S955">
        <f>IF(AND(Player_2[[#This Row],[Opponent Score]]&gt;0,Player_2[[#This Row],[Opponent Score]]&gt;Player_2[[#This Row],[Score]],K:K=TRUE())=TRUE(),1,0)</f>
        <v>0</v>
      </c>
    </row>
    <row r="956" spans="1:19" x14ac:dyDescent="0.25">
      <c r="A956" t="s">
        <v>347</v>
      </c>
      <c r="B956" t="s">
        <v>626</v>
      </c>
      <c r="C956" t="s">
        <v>649</v>
      </c>
      <c r="D956" t="s">
        <v>17</v>
      </c>
      <c r="E956">
        <v>3</v>
      </c>
      <c r="F956">
        <v>52</v>
      </c>
      <c r="G956">
        <v>1066</v>
      </c>
      <c r="H956" t="s">
        <v>10</v>
      </c>
      <c r="I956" t="s">
        <v>10</v>
      </c>
      <c r="J956" t="b">
        <f>IF(COUNTIFS('Player 1 Rounds'!A:A,Player_2[[#This Row],[Tournament]],'Player 1 Rounds'!C:C,Player_2[[#This Row],[Date]])&gt;0,TRUE(),FALSE())</f>
        <v>1</v>
      </c>
      <c r="K956" t="b">
        <f>IF(COUNTIFS('Player 1 Rounds'!A:A,Player_2[[#This Row],[Tournament]],'Player 1 Rounds'!C:C,Player_2[[#This Row],[Date]],'Player 1 Rounds'!D:D,Player_2[[#This Row],[Division]])&gt;0,TRUE(),FALSE())</f>
        <v>1</v>
      </c>
      <c r="L956" t="str">
        <f>RIGHT(Player_2[[#This Row],[Date]],4)</f>
        <v>2022</v>
      </c>
      <c r="M956" t="str">
        <f>LEFT(Player_2[[#This Row],[Date]],FIND("-",Player_2[[#This Row],[Date]],1)-1)</f>
        <v>22</v>
      </c>
      <c r="N956" t="str">
        <f>MID(Player_2[[#This Row],[Date]],FIND("-",Player_2[[#This Row],[Date]],1)+1,3)</f>
        <v>Sep</v>
      </c>
      <c r="O956" s="5">
        <f>DATEVALUE(Player_2[[#This Row],[Month]]&amp;" "&amp;Player_2[[#This Row],[Day]]&amp;", "&amp;Player_2[[#This Row],[Year]])</f>
        <v>44826</v>
      </c>
      <c r="P956">
        <f>COUNTIFS(A:A,Player_2[[#This Row],[Tournament]],E:E,Player_2[[#This Row],[Round]])</f>
        <v>5</v>
      </c>
      <c r="Q956" t="str">
        <f t="shared" si="14"/>
        <v>2022 DGPT - MVP Open at Maple Hill</v>
      </c>
      <c r="R956">
        <f>SUMIFS('Player 1 Rounds'!F:F,'Player 1 Rounds'!Q:Q,Q956,'Player 1 Rounds'!E:E,E956)</f>
        <v>54</v>
      </c>
      <c r="S956">
        <f>IF(AND(Player_2[[#This Row],[Opponent Score]]&gt;0,Player_2[[#This Row],[Opponent Score]]&gt;Player_2[[#This Row],[Score]],K:K=TRUE())=TRUE(),1,0)</f>
        <v>1</v>
      </c>
    </row>
    <row r="957" spans="1:19" x14ac:dyDescent="0.25">
      <c r="A957" t="s">
        <v>179</v>
      </c>
      <c r="B957" t="s">
        <v>13</v>
      </c>
      <c r="C957" t="s">
        <v>180</v>
      </c>
      <c r="D957" t="s">
        <v>17</v>
      </c>
      <c r="E957">
        <v>3</v>
      </c>
      <c r="F957">
        <v>52</v>
      </c>
      <c r="G957">
        <v>1051</v>
      </c>
      <c r="H957" t="s">
        <v>11</v>
      </c>
      <c r="I957" t="s">
        <v>11</v>
      </c>
      <c r="J957" t="b">
        <f>IF(COUNTIFS('Player 1 Rounds'!A:A,Player_2[[#This Row],[Tournament]],'Player 1 Rounds'!C:C,Player_2[[#This Row],[Date]])&gt;0,TRUE(),FALSE())</f>
        <v>1</v>
      </c>
      <c r="K957" t="b">
        <f>IF(COUNTIFS('Player 1 Rounds'!A:A,Player_2[[#This Row],[Tournament]],'Player 1 Rounds'!C:C,Player_2[[#This Row],[Date]],'Player 1 Rounds'!D:D,Player_2[[#This Row],[Division]])&gt;0,TRUE(),FALSE())</f>
        <v>1</v>
      </c>
      <c r="L957" t="str">
        <f>RIGHT(Player_2[[#This Row],[Date]],4)</f>
        <v>2014</v>
      </c>
      <c r="M957" t="str">
        <f>LEFT(Player_2[[#This Row],[Date]],FIND("-",Player_2[[#This Row],[Date]],1)-1)</f>
        <v>12</v>
      </c>
      <c r="N957" t="str">
        <f>MID(Player_2[[#This Row],[Date]],FIND("-",Player_2[[#This Row],[Date]],1)+1,3)</f>
        <v>Aug</v>
      </c>
      <c r="O957" s="5">
        <f>DATEVALUE(Player_2[[#This Row],[Month]]&amp;" "&amp;Player_2[[#This Row],[Day]]&amp;", "&amp;Player_2[[#This Row],[Year]])</f>
        <v>41863</v>
      </c>
      <c r="P957">
        <f>COUNTIFS(A:A,Player_2[[#This Row],[Tournament]],E:E,Player_2[[#This Row],[Round]])</f>
        <v>1</v>
      </c>
      <c r="Q957" t="str">
        <f t="shared" si="14"/>
        <v>2014 PDGA Professional Disc Golf World Championships</v>
      </c>
      <c r="R957">
        <f>SUMIFS('Player 1 Rounds'!F:F,'Player 1 Rounds'!Q:Q,Q957,'Player 1 Rounds'!E:E,E957)</f>
        <v>52</v>
      </c>
      <c r="S957">
        <f>IF(AND(Player_2[[#This Row],[Opponent Score]]&gt;0,Player_2[[#This Row],[Opponent Score]]&gt;Player_2[[#This Row],[Score]],K:K=TRUE())=TRUE(),1,0)</f>
        <v>0</v>
      </c>
    </row>
    <row r="958" spans="1:19" x14ac:dyDescent="0.25">
      <c r="A958" t="s">
        <v>422</v>
      </c>
      <c r="B958" t="s">
        <v>58</v>
      </c>
      <c r="C958" t="s">
        <v>423</v>
      </c>
      <c r="D958" t="s">
        <v>17</v>
      </c>
      <c r="E958">
        <v>3</v>
      </c>
      <c r="F958">
        <v>49</v>
      </c>
      <c r="G958">
        <v>1078</v>
      </c>
      <c r="H958" t="s">
        <v>11</v>
      </c>
      <c r="I958" t="s">
        <v>11</v>
      </c>
      <c r="J958" t="b">
        <f>IF(COUNTIFS('Player 1 Rounds'!A:A,Player_2[[#This Row],[Tournament]],'Player 1 Rounds'!C:C,Player_2[[#This Row],[Date]])&gt;0,TRUE(),FALSE())</f>
        <v>1</v>
      </c>
      <c r="K958" t="b">
        <f>IF(COUNTIFS('Player 1 Rounds'!A:A,Player_2[[#This Row],[Tournament]],'Player 1 Rounds'!C:C,Player_2[[#This Row],[Date]],'Player 1 Rounds'!D:D,Player_2[[#This Row],[Division]])&gt;0,TRUE(),FALSE())</f>
        <v>1</v>
      </c>
      <c r="L958" t="str">
        <f>RIGHT(Player_2[[#This Row],[Date]],4)</f>
        <v>2014</v>
      </c>
      <c r="M958" t="str">
        <f>LEFT(Player_2[[#This Row],[Date]],FIND("-",Player_2[[#This Row],[Date]],1)-1)</f>
        <v>20</v>
      </c>
      <c r="N958" t="str">
        <f>MID(Player_2[[#This Row],[Date]],FIND("-",Player_2[[#This Row],[Date]],1)+1,3)</f>
        <v>Jun</v>
      </c>
      <c r="O958" s="5">
        <f>DATEVALUE(Player_2[[#This Row],[Month]]&amp;" "&amp;Player_2[[#This Row],[Day]]&amp;", "&amp;Player_2[[#This Row],[Year]])</f>
        <v>41810</v>
      </c>
      <c r="P958">
        <f>COUNTIFS(A:A,Player_2[[#This Row],[Tournament]],E:E,Player_2[[#This Row],[Round]])</f>
        <v>1</v>
      </c>
      <c r="Q958" t="str">
        <f t="shared" si="14"/>
        <v>2014 The 32nd Kansas City Wide Open</v>
      </c>
      <c r="R958">
        <f>SUMIFS('Player 1 Rounds'!F:F,'Player 1 Rounds'!Q:Q,Q958,'Player 1 Rounds'!E:E,E958)</f>
        <v>52</v>
      </c>
      <c r="S958">
        <f>IF(AND(Player_2[[#This Row],[Opponent Score]]&gt;0,Player_2[[#This Row],[Opponent Score]]&gt;Player_2[[#This Row],[Score]],K:K=TRUE())=TRUE(),1,0)</f>
        <v>1</v>
      </c>
    </row>
    <row r="959" spans="1:19" x14ac:dyDescent="0.25">
      <c r="A959" t="s">
        <v>622</v>
      </c>
      <c r="B959" t="s">
        <v>14</v>
      </c>
      <c r="C959" t="s">
        <v>650</v>
      </c>
      <c r="D959" t="s">
        <v>16</v>
      </c>
      <c r="E959">
        <v>3</v>
      </c>
      <c r="F959">
        <v>58</v>
      </c>
      <c r="G959">
        <v>896</v>
      </c>
      <c r="H959" t="s">
        <v>11</v>
      </c>
      <c r="I959" t="s">
        <v>11</v>
      </c>
      <c r="J959" t="b">
        <f>IF(COUNTIFS('Player 1 Rounds'!A:A,Player_2[[#This Row],[Tournament]],'Player 1 Rounds'!C:C,Player_2[[#This Row],[Date]])&gt;0,TRUE(),FALSE())</f>
        <v>0</v>
      </c>
      <c r="K959" t="b">
        <f>IF(COUNTIFS('Player 1 Rounds'!A:A,Player_2[[#This Row],[Tournament]],'Player 1 Rounds'!C:C,Player_2[[#This Row],[Date]],'Player 1 Rounds'!D:D,Player_2[[#This Row],[Division]])&gt;0,TRUE(),FALSE())</f>
        <v>0</v>
      </c>
      <c r="L959" t="str">
        <f>RIGHT(Player_2[[#This Row],[Date]],4)</f>
        <v>2005</v>
      </c>
      <c r="M959" t="str">
        <f>LEFT(Player_2[[#This Row],[Date]],FIND("-",Player_2[[#This Row],[Date]],1)-1)</f>
        <v>19</v>
      </c>
      <c r="N959" t="str">
        <f>MID(Player_2[[#This Row],[Date]],FIND("-",Player_2[[#This Row],[Date]],1)+1,3)</f>
        <v>Nov</v>
      </c>
      <c r="O959" s="5">
        <f>DATEVALUE(Player_2[[#This Row],[Month]]&amp;" "&amp;Player_2[[#This Row],[Day]]&amp;", "&amp;Player_2[[#This Row],[Year]])</f>
        <v>38675</v>
      </c>
      <c r="P959">
        <f>COUNTIFS(A:A,Player_2[[#This Row],[Tournament]],E:E,Player_2[[#This Row],[Round]])</f>
        <v>2</v>
      </c>
      <c r="Q959" t="str">
        <f t="shared" si="14"/>
        <v>2005 Southern California Championships</v>
      </c>
      <c r="R959">
        <f>SUMIFS('Player 1 Rounds'!F:F,'Player 1 Rounds'!Q:Q,Q959,'Player 1 Rounds'!E:E,E959)</f>
        <v>0</v>
      </c>
      <c r="S959">
        <f>IF(AND(Player_2[[#This Row],[Opponent Score]]&gt;0,Player_2[[#This Row],[Opponent Score]]&gt;Player_2[[#This Row],[Score]],K:K=TRUE())=TRUE(),1,0)</f>
        <v>0</v>
      </c>
    </row>
    <row r="960" spans="1:19" x14ac:dyDescent="0.25">
      <c r="A960" t="s">
        <v>425</v>
      </c>
      <c r="B960" t="s">
        <v>13</v>
      </c>
      <c r="C960" t="s">
        <v>426</v>
      </c>
      <c r="D960" t="s">
        <v>17</v>
      </c>
      <c r="E960">
        <v>3</v>
      </c>
      <c r="F960">
        <v>56</v>
      </c>
      <c r="G960">
        <v>1045</v>
      </c>
      <c r="H960" t="s">
        <v>11</v>
      </c>
      <c r="I960" t="s">
        <v>11</v>
      </c>
      <c r="J960" t="b">
        <f>IF(COUNTIFS('Player 1 Rounds'!A:A,Player_2[[#This Row],[Tournament]],'Player 1 Rounds'!C:C,Player_2[[#This Row],[Date]])&gt;0,TRUE(),FALSE())</f>
        <v>1</v>
      </c>
      <c r="K960" t="b">
        <f>IF(COUNTIFS('Player 1 Rounds'!A:A,Player_2[[#This Row],[Tournament]],'Player 1 Rounds'!C:C,Player_2[[#This Row],[Date]],'Player 1 Rounds'!D:D,Player_2[[#This Row],[Division]])&gt;0,TRUE(),FALSE())</f>
        <v>1</v>
      </c>
      <c r="L960" t="str">
        <f>RIGHT(Player_2[[#This Row],[Date]],4)</f>
        <v>2014</v>
      </c>
      <c r="M960" t="str">
        <f>LEFT(Player_2[[#This Row],[Date]],FIND("-",Player_2[[#This Row],[Date]],1)-1)</f>
        <v>17</v>
      </c>
      <c r="N960" t="str">
        <f>MID(Player_2[[#This Row],[Date]],FIND("-",Player_2[[#This Row],[Date]],1)+1,3)</f>
        <v>Jul</v>
      </c>
      <c r="O960" s="5">
        <f>DATEVALUE(Player_2[[#This Row],[Month]]&amp;" "&amp;Player_2[[#This Row],[Day]]&amp;", "&amp;Player_2[[#This Row],[Year]])</f>
        <v>41837</v>
      </c>
      <c r="P960">
        <f>COUNTIFS(A:A,Player_2[[#This Row],[Tournament]],E:E,Player_2[[#This Row],[Round]])</f>
        <v>1</v>
      </c>
      <c r="Q960" t="str">
        <f t="shared" si="14"/>
        <v>2014 European Masters</v>
      </c>
      <c r="R960">
        <f>SUMIFS('Player 1 Rounds'!F:F,'Player 1 Rounds'!Q:Q,Q960,'Player 1 Rounds'!E:E,E960)</f>
        <v>53</v>
      </c>
      <c r="S960">
        <f>IF(AND(Player_2[[#This Row],[Opponent Score]]&gt;0,Player_2[[#This Row],[Opponent Score]]&gt;Player_2[[#This Row],[Score]],K:K=TRUE())=TRUE(),1,0)</f>
        <v>0</v>
      </c>
    </row>
    <row r="961" spans="1:19" x14ac:dyDescent="0.25">
      <c r="A961" t="s">
        <v>389</v>
      </c>
      <c r="B961" t="s">
        <v>58</v>
      </c>
      <c r="C961" t="s">
        <v>424</v>
      </c>
      <c r="D961" t="s">
        <v>17</v>
      </c>
      <c r="E961">
        <v>3</v>
      </c>
      <c r="F961">
        <v>59</v>
      </c>
      <c r="G961">
        <v>1029</v>
      </c>
      <c r="H961" t="s">
        <v>11</v>
      </c>
      <c r="I961" t="s">
        <v>11</v>
      </c>
      <c r="J961" t="b">
        <f>IF(COUNTIFS('Player 1 Rounds'!A:A,Player_2[[#This Row],[Tournament]],'Player 1 Rounds'!C:C,Player_2[[#This Row],[Date]])&gt;0,TRUE(),FALSE())</f>
        <v>1</v>
      </c>
      <c r="K961" t="b">
        <f>IF(COUNTIFS('Player 1 Rounds'!A:A,Player_2[[#This Row],[Tournament]],'Player 1 Rounds'!C:C,Player_2[[#This Row],[Date]],'Player 1 Rounds'!D:D,Player_2[[#This Row],[Division]])&gt;0,TRUE(),FALSE())</f>
        <v>1</v>
      </c>
      <c r="L961" t="str">
        <f>RIGHT(Player_2[[#This Row],[Date]],4)</f>
        <v>2014</v>
      </c>
      <c r="M961" t="str">
        <f>LEFT(Player_2[[#This Row],[Date]],FIND("-",Player_2[[#This Row],[Date]],1)-1)</f>
        <v>3</v>
      </c>
      <c r="N961" t="str">
        <f>MID(Player_2[[#This Row],[Date]],FIND("-",Player_2[[#This Row],[Date]],1)+1,3)</f>
        <v>Jul</v>
      </c>
      <c r="O961" s="5">
        <f>DATEVALUE(Player_2[[#This Row],[Month]]&amp;" "&amp;Player_2[[#This Row],[Day]]&amp;", "&amp;Player_2[[#This Row],[Year]])</f>
        <v>41823</v>
      </c>
      <c r="P961">
        <f>COUNTIFS(A:A,Player_2[[#This Row],[Tournament]],E:E,Player_2[[#This Row],[Round]])</f>
        <v>2</v>
      </c>
      <c r="Q961" t="str">
        <f t="shared" si="14"/>
        <v>2014 Vibram presents the Maple Hill Open</v>
      </c>
      <c r="R961">
        <f>SUMIFS('Player 1 Rounds'!F:F,'Player 1 Rounds'!Q:Q,Q961,'Player 1 Rounds'!E:E,E961)</f>
        <v>52</v>
      </c>
      <c r="S961">
        <f>IF(AND(Player_2[[#This Row],[Opponent Score]]&gt;0,Player_2[[#This Row],[Opponent Score]]&gt;Player_2[[#This Row],[Score]],K:K=TRUE())=TRUE(),1,0)</f>
        <v>0</v>
      </c>
    </row>
    <row r="962" spans="1:19" x14ac:dyDescent="0.25">
      <c r="A962" t="s">
        <v>643</v>
      </c>
      <c r="B962" t="s">
        <v>626</v>
      </c>
      <c r="C962" t="s">
        <v>644</v>
      </c>
      <c r="D962" t="s">
        <v>17</v>
      </c>
      <c r="E962">
        <v>3</v>
      </c>
      <c r="F962">
        <v>55</v>
      </c>
      <c r="G962">
        <v>1033</v>
      </c>
      <c r="H962" t="s">
        <v>10</v>
      </c>
      <c r="I962" t="s">
        <v>10</v>
      </c>
      <c r="J962" t="b">
        <f>IF(COUNTIFS('Player 1 Rounds'!A:A,Player_2[[#This Row],[Tournament]],'Player 1 Rounds'!C:C,Player_2[[#This Row],[Date]])&gt;0,TRUE(),FALSE())</f>
        <v>1</v>
      </c>
      <c r="K962" t="b">
        <f>IF(COUNTIFS('Player 1 Rounds'!A:A,Player_2[[#This Row],[Tournament]],'Player 1 Rounds'!C:C,Player_2[[#This Row],[Date]],'Player 1 Rounds'!D:D,Player_2[[#This Row],[Division]])&gt;0,TRUE(),FALSE())</f>
        <v>1</v>
      </c>
      <c r="L962" t="str">
        <f>RIGHT(Player_2[[#This Row],[Date]],4)</f>
        <v>2022</v>
      </c>
      <c r="M962" t="str">
        <f>LEFT(Player_2[[#This Row],[Date]],FIND("-",Player_2[[#This Row],[Date]],1)-1)</f>
        <v>15</v>
      </c>
      <c r="N962" t="str">
        <f>MID(Player_2[[#This Row],[Date]],FIND("-",Player_2[[#This Row],[Date]],1)+1,3)</f>
        <v>Sep</v>
      </c>
      <c r="O962" s="5">
        <f>DATEVALUE(Player_2[[#This Row],[Month]]&amp;" "&amp;Player_2[[#This Row],[Day]]&amp;", "&amp;Player_2[[#This Row],[Year]])</f>
        <v>44819</v>
      </c>
      <c r="P962">
        <f>COUNTIFS(A:A,Player_2[[#This Row],[Tournament]],E:E,Player_2[[#This Row],[Round]])</f>
        <v>1</v>
      </c>
      <c r="Q962" t="str">
        <f t="shared" ref="Q962:Q1025" si="15">IF(ISERROR(FIND(L962,A962,1))=TRUE(),L962&amp;" "&amp;A962,A962)</f>
        <v>2022 DGPT Playoffs - Discraft's Green Mountain Championship</v>
      </c>
      <c r="R962">
        <f>SUMIFS('Player 1 Rounds'!F:F,'Player 1 Rounds'!Q:Q,Q962,'Player 1 Rounds'!E:E,E962)</f>
        <v>50</v>
      </c>
      <c r="S962">
        <f>IF(AND(Player_2[[#This Row],[Opponent Score]]&gt;0,Player_2[[#This Row],[Opponent Score]]&gt;Player_2[[#This Row],[Score]],K:K=TRUE())=TRUE(),1,0)</f>
        <v>0</v>
      </c>
    </row>
    <row r="963" spans="1:19" x14ac:dyDescent="0.25">
      <c r="A963" t="s">
        <v>184</v>
      </c>
      <c r="B963" t="s">
        <v>13</v>
      </c>
      <c r="C963" t="s">
        <v>185</v>
      </c>
      <c r="D963" t="s">
        <v>17</v>
      </c>
      <c r="E963">
        <v>3</v>
      </c>
      <c r="F963">
        <v>53</v>
      </c>
      <c r="G963">
        <v>1054</v>
      </c>
      <c r="H963" t="s">
        <v>11</v>
      </c>
      <c r="I963" t="s">
        <v>11</v>
      </c>
      <c r="J963" t="b">
        <f>IF(COUNTIFS('Player 1 Rounds'!A:A,Player_2[[#This Row],[Tournament]],'Player 1 Rounds'!C:C,Player_2[[#This Row],[Date]])&gt;0,TRUE(),FALSE())</f>
        <v>1</v>
      </c>
      <c r="K963" t="b">
        <f>IF(COUNTIFS('Player 1 Rounds'!A:A,Player_2[[#This Row],[Tournament]],'Player 1 Rounds'!C:C,Player_2[[#This Row],[Date]],'Player 1 Rounds'!D:D,Player_2[[#This Row],[Division]])&gt;0,TRUE(),FALSE())</f>
        <v>1</v>
      </c>
      <c r="L963" t="str">
        <f>RIGHT(Player_2[[#This Row],[Date]],4)</f>
        <v>2014</v>
      </c>
      <c r="M963" t="str">
        <f>LEFT(Player_2[[#This Row],[Date]],FIND("-",Player_2[[#This Row],[Date]],1)-1)</f>
        <v>5</v>
      </c>
      <c r="N963" t="str">
        <f>MID(Player_2[[#This Row],[Date]],FIND("-",Player_2[[#This Row],[Date]],1)+1,3)</f>
        <v>Jun</v>
      </c>
      <c r="O963" s="5">
        <f>DATEVALUE(Player_2[[#This Row],[Month]]&amp;" "&amp;Player_2[[#This Row],[Day]]&amp;", "&amp;Player_2[[#This Row],[Year]])</f>
        <v>41795</v>
      </c>
      <c r="P963">
        <f>COUNTIFS(A:A,Player_2[[#This Row],[Tournament]],E:E,Player_2[[#This Row],[Round]])</f>
        <v>1</v>
      </c>
      <c r="Q963" t="str">
        <f t="shared" si="15"/>
        <v>The 2014 Japan Open</v>
      </c>
      <c r="R963">
        <f>SUMIFS('Player 1 Rounds'!F:F,'Player 1 Rounds'!Q:Q,Q963,'Player 1 Rounds'!E:E,E963)</f>
        <v>51</v>
      </c>
      <c r="S963">
        <f>IF(AND(Player_2[[#This Row],[Opponent Score]]&gt;0,Player_2[[#This Row],[Opponent Score]]&gt;Player_2[[#This Row],[Score]],K:K=TRUE())=TRUE(),1,0)</f>
        <v>0</v>
      </c>
    </row>
    <row r="964" spans="1:19" x14ac:dyDescent="0.25">
      <c r="A964" t="s">
        <v>647</v>
      </c>
      <c r="B964" t="s">
        <v>14</v>
      </c>
      <c r="C964" t="s">
        <v>648</v>
      </c>
      <c r="D964" t="s">
        <v>16</v>
      </c>
      <c r="E964">
        <v>3</v>
      </c>
      <c r="F964">
        <v>55</v>
      </c>
      <c r="G964">
        <v>937</v>
      </c>
      <c r="H964" t="s">
        <v>11</v>
      </c>
      <c r="I964" t="s">
        <v>11</v>
      </c>
      <c r="J964" t="b">
        <f>IF(COUNTIFS('Player 1 Rounds'!A:A,Player_2[[#This Row],[Tournament]],'Player 1 Rounds'!C:C,Player_2[[#This Row],[Date]])&gt;0,TRUE(),FALSE())</f>
        <v>0</v>
      </c>
      <c r="K964" t="b">
        <f>IF(COUNTIFS('Player 1 Rounds'!A:A,Player_2[[#This Row],[Tournament]],'Player 1 Rounds'!C:C,Player_2[[#This Row],[Date]],'Player 1 Rounds'!D:D,Player_2[[#This Row],[Division]])&gt;0,TRUE(),FALSE())</f>
        <v>0</v>
      </c>
      <c r="L964" t="str">
        <f>RIGHT(Player_2[[#This Row],[Date]],4)</f>
        <v>2006</v>
      </c>
      <c r="M964" t="str">
        <f>LEFT(Player_2[[#This Row],[Date]],FIND("-",Player_2[[#This Row],[Date]],1)-1)</f>
        <v>11</v>
      </c>
      <c r="N964" t="str">
        <f>MID(Player_2[[#This Row],[Date]],FIND("-",Player_2[[#This Row],[Date]],1)+1,3)</f>
        <v>Mar</v>
      </c>
      <c r="O964" s="5">
        <f>DATEVALUE(Player_2[[#This Row],[Month]]&amp;" "&amp;Player_2[[#This Row],[Day]]&amp;", "&amp;Player_2[[#This Row],[Year]])</f>
        <v>38787</v>
      </c>
      <c r="P964">
        <f>COUNTIFS(A:A,Player_2[[#This Row],[Tournament]],E:E,Player_2[[#This Row],[Round]])</f>
        <v>1</v>
      </c>
      <c r="Q964" t="str">
        <f t="shared" si="15"/>
        <v>2006 Plastic Pilots El Dorado Open X</v>
      </c>
      <c r="R964">
        <f>SUMIFS('Player 1 Rounds'!F:F,'Player 1 Rounds'!Q:Q,Q964,'Player 1 Rounds'!E:E,E964)</f>
        <v>0</v>
      </c>
      <c r="S964">
        <f>IF(AND(Player_2[[#This Row],[Opponent Score]]&gt;0,Player_2[[#This Row],[Opponent Score]]&gt;Player_2[[#This Row],[Score]],K:K=TRUE())=TRUE(),1,0)</f>
        <v>0</v>
      </c>
    </row>
    <row r="965" spans="1:19" x14ac:dyDescent="0.25">
      <c r="A965" t="s">
        <v>645</v>
      </c>
      <c r="B965" t="s">
        <v>14</v>
      </c>
      <c r="C965" t="s">
        <v>646</v>
      </c>
      <c r="D965" t="s">
        <v>16</v>
      </c>
      <c r="E965">
        <v>3</v>
      </c>
      <c r="F965">
        <v>67</v>
      </c>
      <c r="G965">
        <v>930</v>
      </c>
      <c r="H965" t="s">
        <v>11</v>
      </c>
      <c r="I965" t="s">
        <v>11</v>
      </c>
      <c r="J965" t="b">
        <f>IF(COUNTIFS('Player 1 Rounds'!A:A,Player_2[[#This Row],[Tournament]],'Player 1 Rounds'!C:C,Player_2[[#This Row],[Date]])&gt;0,TRUE(),FALSE())</f>
        <v>0</v>
      </c>
      <c r="K965" t="b">
        <f>IF(COUNTIFS('Player 1 Rounds'!A:A,Player_2[[#This Row],[Tournament]],'Player 1 Rounds'!C:C,Player_2[[#This Row],[Date]],'Player 1 Rounds'!D:D,Player_2[[#This Row],[Division]])&gt;0,TRUE(),FALSE())</f>
        <v>0</v>
      </c>
      <c r="L965" t="str">
        <f>RIGHT(Player_2[[#This Row],[Date]],4)</f>
        <v>2006</v>
      </c>
      <c r="M965" t="str">
        <f>LEFT(Player_2[[#This Row],[Date]],FIND("-",Player_2[[#This Row],[Date]],1)-1)</f>
        <v>11</v>
      </c>
      <c r="N965" t="str">
        <f>MID(Player_2[[#This Row],[Date]],FIND("-",Player_2[[#This Row],[Date]],1)+1,3)</f>
        <v>Feb</v>
      </c>
      <c r="O965" s="5">
        <f>DATEVALUE(Player_2[[#This Row],[Month]]&amp;" "&amp;Player_2[[#This Row],[Day]]&amp;", "&amp;Player_2[[#This Row],[Year]])</f>
        <v>38759</v>
      </c>
      <c r="P965">
        <f>COUNTIFS(A:A,Player_2[[#This Row],[Tournament]],E:E,Player_2[[#This Row],[Round]])</f>
        <v>1</v>
      </c>
      <c r="Q965" t="str">
        <f t="shared" si="15"/>
        <v>2006 28th Wintertime Open</v>
      </c>
      <c r="R965">
        <f>SUMIFS('Player 1 Rounds'!F:F,'Player 1 Rounds'!Q:Q,Q965,'Player 1 Rounds'!E:E,E965)</f>
        <v>0</v>
      </c>
      <c r="S965">
        <f>IF(AND(Player_2[[#This Row],[Opponent Score]]&gt;0,Player_2[[#This Row],[Opponent Score]]&gt;Player_2[[#This Row],[Score]],K:K=TRUE())=TRUE(),1,0)</f>
        <v>0</v>
      </c>
    </row>
    <row r="966" spans="1:19" x14ac:dyDescent="0.25">
      <c r="A966" t="s">
        <v>429</v>
      </c>
      <c r="B966" t="s">
        <v>14</v>
      </c>
      <c r="C966" t="s">
        <v>430</v>
      </c>
      <c r="D966" t="s">
        <v>17</v>
      </c>
      <c r="E966">
        <v>3</v>
      </c>
      <c r="F966">
        <v>45</v>
      </c>
      <c r="G966">
        <v>1058</v>
      </c>
      <c r="H966" t="s">
        <v>11</v>
      </c>
      <c r="I966" t="s">
        <v>11</v>
      </c>
      <c r="J966" t="b">
        <f>IF(COUNTIFS('Player 1 Rounds'!A:A,Player_2[[#This Row],[Tournament]],'Player 1 Rounds'!C:C,Player_2[[#This Row],[Date]])&gt;0,TRUE(),FALSE())</f>
        <v>0</v>
      </c>
      <c r="K966" t="b">
        <f>IF(COUNTIFS('Player 1 Rounds'!A:A,Player_2[[#This Row],[Tournament]],'Player 1 Rounds'!C:C,Player_2[[#This Row],[Date]],'Player 1 Rounds'!D:D,Player_2[[#This Row],[Division]])&gt;0,TRUE(),FALSE())</f>
        <v>0</v>
      </c>
      <c r="L966" t="str">
        <f>RIGHT(Player_2[[#This Row],[Date]],4)</f>
        <v>2014</v>
      </c>
      <c r="M966" t="str">
        <f>LEFT(Player_2[[#This Row],[Date]],FIND("-",Player_2[[#This Row],[Date]],1)-1)</f>
        <v>14</v>
      </c>
      <c r="N966" t="str">
        <f>MID(Player_2[[#This Row],[Date]],FIND("-",Player_2[[#This Row],[Date]],1)+1,3)</f>
        <v>Jun</v>
      </c>
      <c r="O966" s="5">
        <f>DATEVALUE(Player_2[[#This Row],[Month]]&amp;" "&amp;Player_2[[#This Row],[Day]]&amp;", "&amp;Player_2[[#This Row],[Year]])</f>
        <v>41804</v>
      </c>
      <c r="P966">
        <f>COUNTIFS(A:A,Player_2[[#This Row],[Tournament]],E:E,Player_2[[#This Row],[Round]])</f>
        <v>1</v>
      </c>
      <c r="Q966" t="str">
        <f t="shared" si="15"/>
        <v>2014 Cleveland County Classic</v>
      </c>
      <c r="R966">
        <f>SUMIFS('Player 1 Rounds'!F:F,'Player 1 Rounds'!Q:Q,Q966,'Player 1 Rounds'!E:E,E966)</f>
        <v>0</v>
      </c>
      <c r="S966">
        <f>IF(AND(Player_2[[#This Row],[Opponent Score]]&gt;0,Player_2[[#This Row],[Opponent Score]]&gt;Player_2[[#This Row],[Score]],K:K=TRUE())=TRUE(),1,0)</f>
        <v>0</v>
      </c>
    </row>
    <row r="967" spans="1:19" x14ac:dyDescent="0.25">
      <c r="A967" t="s">
        <v>427</v>
      </c>
      <c r="B967" t="s">
        <v>58</v>
      </c>
      <c r="C967" t="s">
        <v>428</v>
      </c>
      <c r="D967" t="s">
        <v>17</v>
      </c>
      <c r="E967">
        <v>3</v>
      </c>
      <c r="F967">
        <v>82</v>
      </c>
      <c r="G967">
        <v>1033</v>
      </c>
      <c r="H967" t="s">
        <v>11</v>
      </c>
      <c r="I967" t="s">
        <v>11</v>
      </c>
      <c r="J967" t="b">
        <f>IF(COUNTIFS('Player 1 Rounds'!A:A,Player_2[[#This Row],[Tournament]],'Player 1 Rounds'!C:C,Player_2[[#This Row],[Date]])&gt;0,TRUE(),FALSE())</f>
        <v>0</v>
      </c>
      <c r="K967" t="b">
        <f>IF(COUNTIFS('Player 1 Rounds'!A:A,Player_2[[#This Row],[Tournament]],'Player 1 Rounds'!C:C,Player_2[[#This Row],[Date]],'Player 1 Rounds'!D:D,Player_2[[#This Row],[Division]])&gt;0,TRUE(),FALSE())</f>
        <v>0</v>
      </c>
      <c r="L967" t="str">
        <f>RIGHT(Player_2[[#This Row],[Date]],4)</f>
        <v>2014</v>
      </c>
      <c r="M967" t="str">
        <f>LEFT(Player_2[[#This Row],[Date]],FIND("-",Player_2[[#This Row],[Date]],1)-1)</f>
        <v>30</v>
      </c>
      <c r="N967" t="str">
        <f>MID(Player_2[[#This Row],[Date]],FIND("-",Player_2[[#This Row],[Date]],1)+1,3)</f>
        <v>Aug</v>
      </c>
      <c r="O967" s="5">
        <f>DATEVALUE(Player_2[[#This Row],[Month]]&amp;" "&amp;Player_2[[#This Row],[Day]]&amp;", "&amp;Player_2[[#This Row],[Year]])</f>
        <v>41881</v>
      </c>
      <c r="P967">
        <f>COUNTIFS(A:A,Player_2[[#This Row],[Tournament]],E:E,Player_2[[#This Row],[Round]])</f>
        <v>1</v>
      </c>
      <c r="Q967" t="str">
        <f t="shared" si="15"/>
        <v>2014 Brent Hambrick Memorial Open - Pro</v>
      </c>
      <c r="R967">
        <f>SUMIFS('Player 1 Rounds'!F:F,'Player 1 Rounds'!Q:Q,Q967,'Player 1 Rounds'!E:E,E967)</f>
        <v>0</v>
      </c>
      <c r="S967">
        <f>IF(AND(Player_2[[#This Row],[Opponent Score]]&gt;0,Player_2[[#This Row],[Opponent Score]]&gt;Player_2[[#This Row],[Score]],K:K=TRUE())=TRUE(),1,0)</f>
        <v>0</v>
      </c>
    </row>
    <row r="968" spans="1:19" x14ac:dyDescent="0.25">
      <c r="A968" t="s">
        <v>456</v>
      </c>
      <c r="B968" t="s">
        <v>14</v>
      </c>
      <c r="C968" t="s">
        <v>457</v>
      </c>
      <c r="D968" t="s">
        <v>17</v>
      </c>
      <c r="E968">
        <v>3</v>
      </c>
      <c r="F968">
        <v>48</v>
      </c>
      <c r="G968">
        <v>1035</v>
      </c>
      <c r="H968" t="s">
        <v>11</v>
      </c>
      <c r="I968" t="s">
        <v>11</v>
      </c>
      <c r="J968" t="b">
        <f>IF(COUNTIFS('Player 1 Rounds'!A:A,Player_2[[#This Row],[Tournament]],'Player 1 Rounds'!C:C,Player_2[[#This Row],[Date]])&gt;0,TRUE(),FALSE())</f>
        <v>0</v>
      </c>
      <c r="K968" t="b">
        <f>IF(COUNTIFS('Player 1 Rounds'!A:A,Player_2[[#This Row],[Tournament]],'Player 1 Rounds'!C:C,Player_2[[#This Row],[Date]],'Player 1 Rounds'!D:D,Player_2[[#This Row],[Division]])&gt;0,TRUE(),FALSE())</f>
        <v>0</v>
      </c>
      <c r="L968" t="str">
        <f>RIGHT(Player_2[[#This Row],[Date]],4)</f>
        <v>2014</v>
      </c>
      <c r="M968" t="str">
        <f>LEFT(Player_2[[#This Row],[Date]],FIND("-",Player_2[[#This Row],[Date]],1)-1)</f>
        <v>20</v>
      </c>
      <c r="N968" t="str">
        <f>MID(Player_2[[#This Row],[Date]],FIND("-",Player_2[[#This Row],[Date]],1)+1,3)</f>
        <v>Dec</v>
      </c>
      <c r="O968" s="5">
        <f>DATEVALUE(Player_2[[#This Row],[Month]]&amp;" "&amp;Player_2[[#This Row],[Day]]&amp;", "&amp;Player_2[[#This Row],[Year]])</f>
        <v>41993</v>
      </c>
      <c r="P968">
        <f>COUNTIFS(A:A,Player_2[[#This Row],[Tournament]],E:E,Player_2[[#This Row],[Round]])</f>
        <v>1</v>
      </c>
      <c r="Q968" t="str">
        <f t="shared" si="15"/>
        <v>2014 Battle at the Bon presented by Da Boys</v>
      </c>
      <c r="R968">
        <f>SUMIFS('Player 1 Rounds'!F:F,'Player 1 Rounds'!Q:Q,Q968,'Player 1 Rounds'!E:E,E968)</f>
        <v>0</v>
      </c>
      <c r="S968">
        <f>IF(AND(Player_2[[#This Row],[Opponent Score]]&gt;0,Player_2[[#This Row],[Opponent Score]]&gt;Player_2[[#This Row],[Score]],K:K=TRUE())=TRUE(),1,0)</f>
        <v>0</v>
      </c>
    </row>
    <row r="969" spans="1:19" x14ac:dyDescent="0.25">
      <c r="A969" t="s">
        <v>157</v>
      </c>
      <c r="B969" t="s">
        <v>58</v>
      </c>
      <c r="C969" t="s">
        <v>158</v>
      </c>
      <c r="D969" t="s">
        <v>17</v>
      </c>
      <c r="E969">
        <v>3</v>
      </c>
      <c r="F969">
        <v>53</v>
      </c>
      <c r="G969">
        <v>1064</v>
      </c>
      <c r="H969" t="s">
        <v>11</v>
      </c>
      <c r="I969" t="s">
        <v>11</v>
      </c>
      <c r="J969" t="b">
        <f>IF(COUNTIFS('Player 1 Rounds'!A:A,Player_2[[#This Row],[Tournament]],'Player 1 Rounds'!C:C,Player_2[[#This Row],[Date]])&gt;0,TRUE(),FALSE())</f>
        <v>1</v>
      </c>
      <c r="K969" t="b">
        <f>IF(COUNTIFS('Player 1 Rounds'!A:A,Player_2[[#This Row],[Tournament]],'Player 1 Rounds'!C:C,Player_2[[#This Row],[Date]],'Player 1 Rounds'!D:D,Player_2[[#This Row],[Division]])&gt;0,TRUE(),FALSE())</f>
        <v>1</v>
      </c>
      <c r="L969" t="str">
        <f>RIGHT(Player_2[[#This Row],[Date]],4)</f>
        <v>2015</v>
      </c>
      <c r="M969" t="str">
        <f>LEFT(Player_2[[#This Row],[Date]],FIND("-",Player_2[[#This Row],[Date]],1)-1)</f>
        <v>30</v>
      </c>
      <c r="N969" t="str">
        <f>MID(Player_2[[#This Row],[Date]],FIND("-",Player_2[[#This Row],[Date]],1)+1,3)</f>
        <v>Apr</v>
      </c>
      <c r="O969" s="5">
        <f>DATEVALUE(Player_2[[#This Row],[Month]]&amp;" "&amp;Player_2[[#This Row],[Day]]&amp;", "&amp;Player_2[[#This Row],[Year]])</f>
        <v>42124</v>
      </c>
      <c r="P969">
        <f>COUNTIFS(A:A,Player_2[[#This Row],[Tournament]],E:E,Player_2[[#This Row],[Round]])</f>
        <v>3</v>
      </c>
      <c r="Q969" t="str">
        <f t="shared" si="15"/>
        <v>2015 Dynamic Discs Glass Blown Open sponsored by Latitude 64</v>
      </c>
      <c r="R969">
        <f>SUMIFS('Player 1 Rounds'!F:F,'Player 1 Rounds'!Q:Q,Q969,'Player 1 Rounds'!E:E,E969)</f>
        <v>61</v>
      </c>
      <c r="S969">
        <f>IF(AND(Player_2[[#This Row],[Opponent Score]]&gt;0,Player_2[[#This Row],[Opponent Score]]&gt;Player_2[[#This Row],[Score]],K:K=TRUE())=TRUE(),1,0)</f>
        <v>1</v>
      </c>
    </row>
    <row r="970" spans="1:19" x14ac:dyDescent="0.25">
      <c r="A970" t="s">
        <v>385</v>
      </c>
      <c r="B970" t="s">
        <v>9</v>
      </c>
      <c r="C970" t="s">
        <v>386</v>
      </c>
      <c r="D970" t="s">
        <v>17</v>
      </c>
      <c r="E970">
        <v>3</v>
      </c>
      <c r="F970">
        <v>40</v>
      </c>
      <c r="G970">
        <v>1081</v>
      </c>
      <c r="H970" t="s">
        <v>11</v>
      </c>
      <c r="I970" t="s">
        <v>11</v>
      </c>
      <c r="J970" t="b">
        <f>IF(COUNTIFS('Player 1 Rounds'!A:A,Player_2[[#This Row],[Tournament]],'Player 1 Rounds'!C:C,Player_2[[#This Row],[Date]])&gt;0,TRUE(),FALSE())</f>
        <v>1</v>
      </c>
      <c r="K970" t="b">
        <f>IF(COUNTIFS('Player 1 Rounds'!A:A,Player_2[[#This Row],[Tournament]],'Player 1 Rounds'!C:C,Player_2[[#This Row],[Date]],'Player 1 Rounds'!D:D,Player_2[[#This Row],[Division]])&gt;0,TRUE(),FALSE())</f>
        <v>1</v>
      </c>
      <c r="L970" t="str">
        <f>RIGHT(Player_2[[#This Row],[Date]],4)</f>
        <v>2013</v>
      </c>
      <c r="M970" t="str">
        <f>LEFT(Player_2[[#This Row],[Date]],FIND("-",Player_2[[#This Row],[Date]],1)-1)</f>
        <v>26</v>
      </c>
      <c r="N970" t="str">
        <f>MID(Player_2[[#This Row],[Date]],FIND("-",Player_2[[#This Row],[Date]],1)+1,3)</f>
        <v>Oct</v>
      </c>
      <c r="O970" s="5">
        <f>DATEVALUE(Player_2[[#This Row],[Month]]&amp;" "&amp;Player_2[[#This Row],[Day]]&amp;", "&amp;Player_2[[#This Row],[Year]])</f>
        <v>41573</v>
      </c>
      <c r="P970">
        <f>COUNTIFS(A:A,Player_2[[#This Row],[Tournament]],E:E,Player_2[[#This Row],[Round]])</f>
        <v>1</v>
      </c>
      <c r="Q970" t="str">
        <f t="shared" si="15"/>
        <v>2013 Oklahoma Open - Presented by Dynamic Discs &amp; TDSA - Pro &amp; Adv</v>
      </c>
      <c r="R970">
        <f>SUMIFS('Player 1 Rounds'!F:F,'Player 1 Rounds'!Q:Q,Q970,'Player 1 Rounds'!E:E,E970)</f>
        <v>43</v>
      </c>
      <c r="S970">
        <f>IF(AND(Player_2[[#This Row],[Opponent Score]]&gt;0,Player_2[[#This Row],[Opponent Score]]&gt;Player_2[[#This Row],[Score]],K:K=TRUE())=TRUE(),1,0)</f>
        <v>1</v>
      </c>
    </row>
    <row r="971" spans="1:19" x14ac:dyDescent="0.25">
      <c r="A971" t="s">
        <v>370</v>
      </c>
      <c r="B971" t="s">
        <v>164</v>
      </c>
      <c r="C971" t="s">
        <v>371</v>
      </c>
      <c r="D971" t="s">
        <v>17</v>
      </c>
      <c r="E971">
        <v>3</v>
      </c>
      <c r="F971">
        <v>49</v>
      </c>
      <c r="G971">
        <v>1052</v>
      </c>
      <c r="H971" t="s">
        <v>11</v>
      </c>
      <c r="I971" t="s">
        <v>11</v>
      </c>
      <c r="J971" t="b">
        <f>IF(COUNTIFS('Player 1 Rounds'!A:A,Player_2[[#This Row],[Tournament]],'Player 1 Rounds'!C:C,Player_2[[#This Row],[Date]])&gt;0,TRUE(),FALSE())</f>
        <v>0</v>
      </c>
      <c r="K971" t="b">
        <f>IF(COUNTIFS('Player 1 Rounds'!A:A,Player_2[[#This Row],[Tournament]],'Player 1 Rounds'!C:C,Player_2[[#This Row],[Date]],'Player 1 Rounds'!D:D,Player_2[[#This Row],[Division]])&gt;0,TRUE(),FALSE())</f>
        <v>0</v>
      </c>
      <c r="L971" t="str">
        <f>RIGHT(Player_2[[#This Row],[Date]],4)</f>
        <v>2013</v>
      </c>
      <c r="M971" t="str">
        <f>LEFT(Player_2[[#This Row],[Date]],FIND("-",Player_2[[#This Row],[Date]],1)-1)</f>
        <v>12</v>
      </c>
      <c r="N971" t="str">
        <f>MID(Player_2[[#This Row],[Date]],FIND("-",Player_2[[#This Row],[Date]],1)+1,3)</f>
        <v>Oct</v>
      </c>
      <c r="O971" s="5">
        <f>DATEVALUE(Player_2[[#This Row],[Month]]&amp;" "&amp;Player_2[[#This Row],[Day]]&amp;", "&amp;Player_2[[#This Row],[Year]])</f>
        <v>41559</v>
      </c>
      <c r="P971">
        <f>COUNTIFS(A:A,Player_2[[#This Row],[Tournament]],E:E,Player_2[[#This Row],[Round]])</f>
        <v>1</v>
      </c>
      <c r="Q971" t="str">
        <f t="shared" si="15"/>
        <v>2013 South Florida Open</v>
      </c>
      <c r="R971">
        <f>SUMIFS('Player 1 Rounds'!F:F,'Player 1 Rounds'!Q:Q,Q971,'Player 1 Rounds'!E:E,E971)</f>
        <v>0</v>
      </c>
      <c r="S971">
        <f>IF(AND(Player_2[[#This Row],[Opponent Score]]&gt;0,Player_2[[#This Row],[Opponent Score]]&gt;Player_2[[#This Row],[Score]],K:K=TRUE())=TRUE(),1,0)</f>
        <v>0</v>
      </c>
    </row>
    <row r="972" spans="1:19" x14ac:dyDescent="0.25">
      <c r="A972" t="s">
        <v>87</v>
      </c>
      <c r="B972" t="s">
        <v>14</v>
      </c>
      <c r="C972" t="s">
        <v>88</v>
      </c>
      <c r="D972" t="s">
        <v>17</v>
      </c>
      <c r="E972">
        <v>3</v>
      </c>
      <c r="F972">
        <v>58</v>
      </c>
      <c r="G972">
        <v>1039</v>
      </c>
      <c r="H972" t="s">
        <v>11</v>
      </c>
      <c r="I972" t="s">
        <v>11</v>
      </c>
      <c r="J972" t="b">
        <f>IF(COUNTIFS('Player 1 Rounds'!A:A,Player_2[[#This Row],[Tournament]],'Player 1 Rounds'!C:C,Player_2[[#This Row],[Date]])&gt;0,TRUE(),FALSE())</f>
        <v>0</v>
      </c>
      <c r="K972" t="b">
        <f>IF(COUNTIFS('Player 1 Rounds'!A:A,Player_2[[#This Row],[Tournament]],'Player 1 Rounds'!C:C,Player_2[[#This Row],[Date]],'Player 1 Rounds'!D:D,Player_2[[#This Row],[Division]])&gt;0,TRUE(),FALSE())</f>
        <v>0</v>
      </c>
      <c r="L972" t="str">
        <f>RIGHT(Player_2[[#This Row],[Date]],4)</f>
        <v>2013</v>
      </c>
      <c r="M972" t="str">
        <f>LEFT(Player_2[[#This Row],[Date]],FIND("-",Player_2[[#This Row],[Date]],1)-1)</f>
        <v>9</v>
      </c>
      <c r="N972" t="str">
        <f>MID(Player_2[[#This Row],[Date]],FIND("-",Player_2[[#This Row],[Date]],1)+1,3)</f>
        <v>Nov</v>
      </c>
      <c r="O972" s="5">
        <f>DATEVALUE(Player_2[[#This Row],[Month]]&amp;" "&amp;Player_2[[#This Row],[Day]]&amp;", "&amp;Player_2[[#This Row],[Year]])</f>
        <v>41587</v>
      </c>
      <c r="P972">
        <f>COUNTIFS(A:A,Player_2[[#This Row],[Tournament]],E:E,Player_2[[#This Row],[Round]])</f>
        <v>1</v>
      </c>
      <c r="Q972" t="str">
        <f t="shared" si="15"/>
        <v>2013 Coachman Classic Pros</v>
      </c>
      <c r="R972">
        <f>SUMIFS('Player 1 Rounds'!F:F,'Player 1 Rounds'!Q:Q,Q972,'Player 1 Rounds'!E:E,E972)</f>
        <v>0</v>
      </c>
      <c r="S972">
        <f>IF(AND(Player_2[[#This Row],[Opponent Score]]&gt;0,Player_2[[#This Row],[Opponent Score]]&gt;Player_2[[#This Row],[Score]],K:K=TRUE())=TRUE(),1,0)</f>
        <v>0</v>
      </c>
    </row>
    <row r="973" spans="1:19" x14ac:dyDescent="0.25">
      <c r="A973" t="s">
        <v>383</v>
      </c>
      <c r="B973" t="s">
        <v>9</v>
      </c>
      <c r="C973" t="s">
        <v>384</v>
      </c>
      <c r="D973" t="s">
        <v>17</v>
      </c>
      <c r="E973">
        <v>3</v>
      </c>
      <c r="F973">
        <v>76</v>
      </c>
      <c r="G973">
        <v>1032</v>
      </c>
      <c r="H973" t="s">
        <v>11</v>
      </c>
      <c r="I973" t="s">
        <v>11</v>
      </c>
      <c r="J973" t="b">
        <f>IF(COUNTIFS('Player 1 Rounds'!A:A,Player_2[[#This Row],[Tournament]],'Player 1 Rounds'!C:C,Player_2[[#This Row],[Date]])&gt;0,TRUE(),FALSE())</f>
        <v>0</v>
      </c>
      <c r="K973" t="b">
        <f>IF(COUNTIFS('Player 1 Rounds'!A:A,Player_2[[#This Row],[Tournament]],'Player 1 Rounds'!C:C,Player_2[[#This Row],[Date]],'Player 1 Rounds'!D:D,Player_2[[#This Row],[Division]])&gt;0,TRUE(),FALSE())</f>
        <v>0</v>
      </c>
      <c r="L973" t="str">
        <f>RIGHT(Player_2[[#This Row],[Date]],4)</f>
        <v>2015</v>
      </c>
      <c r="M973" t="str">
        <f>LEFT(Player_2[[#This Row],[Date]],FIND("-",Player_2[[#This Row],[Date]],1)-1)</f>
        <v>24</v>
      </c>
      <c r="N973" t="str">
        <f>MID(Player_2[[#This Row],[Date]],FIND("-",Player_2[[#This Row],[Date]],1)+1,3)</f>
        <v>Apr</v>
      </c>
      <c r="O973" s="5">
        <f>DATEVALUE(Player_2[[#This Row],[Month]]&amp;" "&amp;Player_2[[#This Row],[Day]]&amp;", "&amp;Player_2[[#This Row],[Year]])</f>
        <v>42118</v>
      </c>
      <c r="P973">
        <f>COUNTIFS(A:A,Player_2[[#This Row],[Tournament]],E:E,Player_2[[#This Row],[Round]])</f>
        <v>1</v>
      </c>
      <c r="Q973" t="str">
        <f t="shared" si="15"/>
        <v>2015 Iron Lion Presents THE RUMBLE Sponsored by Latitude 64</v>
      </c>
      <c r="R973">
        <f>SUMIFS('Player 1 Rounds'!F:F,'Player 1 Rounds'!Q:Q,Q973,'Player 1 Rounds'!E:E,E973)</f>
        <v>0</v>
      </c>
      <c r="S973">
        <f>IF(AND(Player_2[[#This Row],[Opponent Score]]&gt;0,Player_2[[#This Row],[Opponent Score]]&gt;Player_2[[#This Row],[Score]],K:K=TRUE())=TRUE(),1,0)</f>
        <v>0</v>
      </c>
    </row>
    <row r="974" spans="1:19" x14ac:dyDescent="0.25">
      <c r="A974" t="s">
        <v>381</v>
      </c>
      <c r="B974" t="s">
        <v>9</v>
      </c>
      <c r="C974" t="s">
        <v>382</v>
      </c>
      <c r="D974" t="s">
        <v>17</v>
      </c>
      <c r="E974">
        <v>3</v>
      </c>
      <c r="F974">
        <v>73</v>
      </c>
      <c r="G974">
        <v>1032</v>
      </c>
      <c r="H974" t="s">
        <v>11</v>
      </c>
      <c r="I974" t="s">
        <v>11</v>
      </c>
      <c r="J974" t="b">
        <f>IF(COUNTIFS('Player 1 Rounds'!A:A,Player_2[[#This Row],[Tournament]],'Player 1 Rounds'!C:C,Player_2[[#This Row],[Date]])&gt;0,TRUE(),FALSE())</f>
        <v>0</v>
      </c>
      <c r="K974" t="b">
        <f>IF(COUNTIFS('Player 1 Rounds'!A:A,Player_2[[#This Row],[Tournament]],'Player 1 Rounds'!C:C,Player_2[[#This Row],[Date]],'Player 1 Rounds'!D:D,Player_2[[#This Row],[Division]])&gt;0,TRUE(),FALSE())</f>
        <v>0</v>
      </c>
      <c r="L974" t="str">
        <f>RIGHT(Player_2[[#This Row],[Date]],4)</f>
        <v>2013</v>
      </c>
      <c r="M974" t="str">
        <f>LEFT(Player_2[[#This Row],[Date]],FIND("-",Player_2[[#This Row],[Date]],1)-1)</f>
        <v>2</v>
      </c>
      <c r="N974" t="str">
        <f>MID(Player_2[[#This Row],[Date]],FIND("-",Player_2[[#This Row],[Date]],1)+1,3)</f>
        <v>Nov</v>
      </c>
      <c r="O974" s="5">
        <f>DATEVALUE(Player_2[[#This Row],[Month]]&amp;" "&amp;Player_2[[#This Row],[Day]]&amp;", "&amp;Player_2[[#This Row],[Year]])</f>
        <v>41580</v>
      </c>
      <c r="P974">
        <f>COUNTIFS(A:A,Player_2[[#This Row],[Tournament]],E:E,Player_2[[#This Row],[Round]])</f>
        <v>1</v>
      </c>
      <c r="Q974" t="str">
        <f t="shared" si="15"/>
        <v>2013 23rd Veterans Park Open</v>
      </c>
      <c r="R974">
        <f>SUMIFS('Player 1 Rounds'!F:F,'Player 1 Rounds'!Q:Q,Q974,'Player 1 Rounds'!E:E,E974)</f>
        <v>0</v>
      </c>
      <c r="S974">
        <f>IF(AND(Player_2[[#This Row],[Opponent Score]]&gt;0,Player_2[[#This Row],[Opponent Score]]&gt;Player_2[[#This Row],[Score]],K:K=TRUE())=TRUE(),1,0)</f>
        <v>0</v>
      </c>
    </row>
    <row r="975" spans="1:19" x14ac:dyDescent="0.25">
      <c r="A975" t="s">
        <v>106</v>
      </c>
      <c r="B975" t="s">
        <v>13</v>
      </c>
      <c r="C975" t="s">
        <v>107</v>
      </c>
      <c r="D975" t="s">
        <v>17</v>
      </c>
      <c r="E975">
        <v>3</v>
      </c>
      <c r="F975">
        <v>67</v>
      </c>
      <c r="G975">
        <v>999</v>
      </c>
      <c r="H975" t="s">
        <v>11</v>
      </c>
      <c r="I975" t="s">
        <v>11</v>
      </c>
      <c r="J975" t="b">
        <f>IF(COUNTIFS('Player 1 Rounds'!A:A,Player_2[[#This Row],[Tournament]],'Player 1 Rounds'!C:C,Player_2[[#This Row],[Date]])&gt;0,TRUE(),FALSE())</f>
        <v>1</v>
      </c>
      <c r="K975" t="b">
        <f>IF(COUNTIFS('Player 1 Rounds'!A:A,Player_2[[#This Row],[Tournament]],'Player 1 Rounds'!C:C,Player_2[[#This Row],[Date]],'Player 1 Rounds'!D:D,Player_2[[#This Row],[Division]])&gt;0,TRUE(),FALSE())</f>
        <v>1</v>
      </c>
      <c r="L975" t="str">
        <f>RIGHT(Player_2[[#This Row],[Date]],4)</f>
        <v>2013</v>
      </c>
      <c r="M975" t="str">
        <f>LEFT(Player_2[[#This Row],[Date]],FIND("-",Player_2[[#This Row],[Date]],1)-1)</f>
        <v>2</v>
      </c>
      <c r="N975" t="str">
        <f>MID(Player_2[[#This Row],[Date]],FIND("-",Player_2[[#This Row],[Date]],1)+1,3)</f>
        <v>Oct</v>
      </c>
      <c r="O975" s="5">
        <f>DATEVALUE(Player_2[[#This Row],[Month]]&amp;" "&amp;Player_2[[#This Row],[Day]]&amp;", "&amp;Player_2[[#This Row],[Year]])</f>
        <v>41549</v>
      </c>
      <c r="P975">
        <f>COUNTIFS(A:A,Player_2[[#This Row],[Tournament]],E:E,Player_2[[#This Row],[Round]])</f>
        <v>4</v>
      </c>
      <c r="Q975" t="str">
        <f t="shared" si="15"/>
        <v>2013 United States Disc Golf Championship - Open Flight</v>
      </c>
      <c r="R975">
        <f>SUMIFS('Player 1 Rounds'!F:F,'Player 1 Rounds'!Q:Q,Q975,'Player 1 Rounds'!E:E,E975)</f>
        <v>62</v>
      </c>
      <c r="S975">
        <f>IF(AND(Player_2[[#This Row],[Opponent Score]]&gt;0,Player_2[[#This Row],[Opponent Score]]&gt;Player_2[[#This Row],[Score]],K:K=TRUE())=TRUE(),1,0)</f>
        <v>0</v>
      </c>
    </row>
    <row r="976" spans="1:19" x14ac:dyDescent="0.25">
      <c r="A976" t="s">
        <v>653</v>
      </c>
      <c r="B976" t="s">
        <v>626</v>
      </c>
      <c r="C976" t="s">
        <v>654</v>
      </c>
      <c r="D976" t="s">
        <v>17</v>
      </c>
      <c r="E976">
        <v>3</v>
      </c>
      <c r="F976">
        <v>64</v>
      </c>
      <c r="G976">
        <v>1042</v>
      </c>
      <c r="H976" t="s">
        <v>10</v>
      </c>
      <c r="I976" t="s">
        <v>10</v>
      </c>
      <c r="J976" t="b">
        <f>IF(COUNTIFS('Player 1 Rounds'!A:A,Player_2[[#This Row],[Tournament]],'Player 1 Rounds'!C:C,Player_2[[#This Row],[Date]])&gt;0,TRUE(),FALSE())</f>
        <v>1</v>
      </c>
      <c r="K976" t="b">
        <f>IF(COUNTIFS('Player 1 Rounds'!A:A,Player_2[[#This Row],[Tournament]],'Player 1 Rounds'!C:C,Player_2[[#This Row],[Date]],'Player 1 Rounds'!D:D,Player_2[[#This Row],[Division]])&gt;0,TRUE(),FALSE())</f>
        <v>1</v>
      </c>
      <c r="L976" t="str">
        <f>RIGHT(Player_2[[#This Row],[Date]],4)</f>
        <v>2022</v>
      </c>
      <c r="M976" t="str">
        <f>LEFT(Player_2[[#This Row],[Date]],FIND("-",Player_2[[#This Row],[Date]],1)-1)</f>
        <v>11</v>
      </c>
      <c r="N976" t="str">
        <f>MID(Player_2[[#This Row],[Date]],FIND("-",Player_2[[#This Row],[Date]],1)+1,3)</f>
        <v>Aug</v>
      </c>
      <c r="O976" s="5">
        <f>DATEVALUE(Player_2[[#This Row],[Month]]&amp;" "&amp;Player_2[[#This Row],[Day]]&amp;", "&amp;Player_2[[#This Row],[Year]])</f>
        <v>44784</v>
      </c>
      <c r="P976">
        <f>COUNTIFS(A:A,Player_2[[#This Row],[Tournament]],E:E,Player_2[[#This Row],[Round]])</f>
        <v>1</v>
      </c>
      <c r="Q976" t="str">
        <f t="shared" si="15"/>
        <v>2022 DGPT - Discraft Ledgestone Open</v>
      </c>
      <c r="R976">
        <f>SUMIFS('Player 1 Rounds'!F:F,'Player 1 Rounds'!Q:Q,Q976,'Player 1 Rounds'!E:E,E976)</f>
        <v>62</v>
      </c>
      <c r="S976">
        <f>IF(AND(Player_2[[#This Row],[Opponent Score]]&gt;0,Player_2[[#This Row],[Opponent Score]]&gt;Player_2[[#This Row],[Score]],K:K=TRUE())=TRUE(),1,0)</f>
        <v>0</v>
      </c>
    </row>
    <row r="977" spans="1:19" x14ac:dyDescent="0.25">
      <c r="A977" t="s">
        <v>375</v>
      </c>
      <c r="B977" t="s">
        <v>14</v>
      </c>
      <c r="C977" t="s">
        <v>376</v>
      </c>
      <c r="D977" t="s">
        <v>17</v>
      </c>
      <c r="E977">
        <v>3</v>
      </c>
      <c r="F977">
        <v>57</v>
      </c>
      <c r="G977">
        <v>993</v>
      </c>
      <c r="H977" t="s">
        <v>11</v>
      </c>
      <c r="I977" t="s">
        <v>11</v>
      </c>
      <c r="J977" t="b">
        <f>IF(COUNTIFS('Player 1 Rounds'!A:A,Player_2[[#This Row],[Tournament]],'Player 1 Rounds'!C:C,Player_2[[#This Row],[Date]])&gt;0,TRUE(),FALSE())</f>
        <v>0</v>
      </c>
      <c r="K977" t="b">
        <f>IF(COUNTIFS('Player 1 Rounds'!A:A,Player_2[[#This Row],[Tournament]],'Player 1 Rounds'!C:C,Player_2[[#This Row],[Date]],'Player 1 Rounds'!D:D,Player_2[[#This Row],[Division]])&gt;0,TRUE(),FALSE())</f>
        <v>0</v>
      </c>
      <c r="L977" t="str">
        <f>RIGHT(Player_2[[#This Row],[Date]],4)</f>
        <v>2013</v>
      </c>
      <c r="M977" t="str">
        <f>LEFT(Player_2[[#This Row],[Date]],FIND("-",Player_2[[#This Row],[Date]],1)-1)</f>
        <v>14</v>
      </c>
      <c r="N977" t="str">
        <f>MID(Player_2[[#This Row],[Date]],FIND("-",Player_2[[#This Row],[Date]],1)+1,3)</f>
        <v>Sep</v>
      </c>
      <c r="O977" s="5">
        <f>DATEVALUE(Player_2[[#This Row],[Month]]&amp;" "&amp;Player_2[[#This Row],[Day]]&amp;", "&amp;Player_2[[#This Row],[Year]])</f>
        <v>41531</v>
      </c>
      <c r="P977">
        <f>COUNTIFS(A:A,Player_2[[#This Row],[Tournament]],E:E,Player_2[[#This Row],[Round]])</f>
        <v>1</v>
      </c>
      <c r="Q977" t="str">
        <f t="shared" si="15"/>
        <v>2013 The San Diego Open</v>
      </c>
      <c r="R977">
        <f>SUMIFS('Player 1 Rounds'!F:F,'Player 1 Rounds'!Q:Q,Q977,'Player 1 Rounds'!E:E,E977)</f>
        <v>0</v>
      </c>
      <c r="S977">
        <f>IF(AND(Player_2[[#This Row],[Opponent Score]]&gt;0,Player_2[[#This Row],[Opponent Score]]&gt;Player_2[[#This Row],[Score]],K:K=TRUE())=TRUE(),1,0)</f>
        <v>0</v>
      </c>
    </row>
    <row r="978" spans="1:19" x14ac:dyDescent="0.25">
      <c r="A978" t="s">
        <v>59</v>
      </c>
      <c r="B978" t="s">
        <v>58</v>
      </c>
      <c r="C978" t="s">
        <v>188</v>
      </c>
      <c r="D978" t="s">
        <v>17</v>
      </c>
      <c r="E978">
        <v>3</v>
      </c>
      <c r="F978">
        <v>64</v>
      </c>
      <c r="G978">
        <v>981</v>
      </c>
      <c r="H978" t="s">
        <v>11</v>
      </c>
      <c r="I978" t="s">
        <v>11</v>
      </c>
      <c r="J978" t="b">
        <f>IF(COUNTIFS('Player 1 Rounds'!A:A,Player_2[[#This Row],[Tournament]],'Player 1 Rounds'!C:C,Player_2[[#This Row],[Date]])&gt;0,TRUE(),FALSE())</f>
        <v>0</v>
      </c>
      <c r="K978" t="b">
        <f>IF(COUNTIFS('Player 1 Rounds'!A:A,Player_2[[#This Row],[Tournament]],'Player 1 Rounds'!C:C,Player_2[[#This Row],[Date]],'Player 1 Rounds'!D:D,Player_2[[#This Row],[Division]])&gt;0,TRUE(),FALSE())</f>
        <v>0</v>
      </c>
      <c r="L978" t="str">
        <f>RIGHT(Player_2[[#This Row],[Date]],4)</f>
        <v>2006</v>
      </c>
      <c r="M978" t="str">
        <f>LEFT(Player_2[[#This Row],[Date]],FIND("-",Player_2[[#This Row],[Date]],1)-1)</f>
        <v>5</v>
      </c>
      <c r="N978" t="str">
        <f>MID(Player_2[[#This Row],[Date]],FIND("-",Player_2[[#This Row],[Date]],1)+1,3)</f>
        <v>May</v>
      </c>
      <c r="O978" s="5">
        <f>DATEVALUE(Player_2[[#This Row],[Month]]&amp;" "&amp;Player_2[[#This Row],[Day]]&amp;", "&amp;Player_2[[#This Row],[Year]])</f>
        <v>38842</v>
      </c>
      <c r="P978">
        <f>COUNTIFS(A:A,Player_2[[#This Row],[Tournament]],E:E,Player_2[[#This Row],[Round]])</f>
        <v>3</v>
      </c>
      <c r="Q978" t="str">
        <f t="shared" si="15"/>
        <v>2006 Golden State Classic</v>
      </c>
      <c r="R978">
        <f>SUMIFS('Player 1 Rounds'!F:F,'Player 1 Rounds'!Q:Q,Q978,'Player 1 Rounds'!E:E,E978)</f>
        <v>0</v>
      </c>
      <c r="S978">
        <f>IF(AND(Player_2[[#This Row],[Opponent Score]]&gt;0,Player_2[[#This Row],[Opponent Score]]&gt;Player_2[[#This Row],[Score]],K:K=TRUE())=TRUE(),1,0)</f>
        <v>0</v>
      </c>
    </row>
    <row r="979" spans="1:19" x14ac:dyDescent="0.25">
      <c r="A979" t="s">
        <v>368</v>
      </c>
      <c r="B979" t="s">
        <v>9</v>
      </c>
      <c r="C979" t="s">
        <v>369</v>
      </c>
      <c r="D979" t="s">
        <v>17</v>
      </c>
      <c r="E979">
        <v>3</v>
      </c>
      <c r="F979">
        <v>54</v>
      </c>
      <c r="G979">
        <v>1063</v>
      </c>
      <c r="H979" t="s">
        <v>11</v>
      </c>
      <c r="I979" t="s">
        <v>11</v>
      </c>
      <c r="J979" t="b">
        <f>IF(COUNTIFS('Player 1 Rounds'!A:A,Player_2[[#This Row],[Tournament]],'Player 1 Rounds'!C:C,Player_2[[#This Row],[Date]])&gt;0,TRUE(),FALSE())</f>
        <v>0</v>
      </c>
      <c r="K979" t="b">
        <f>IF(COUNTIFS('Player 1 Rounds'!A:A,Player_2[[#This Row],[Tournament]],'Player 1 Rounds'!C:C,Player_2[[#This Row],[Date]],'Player 1 Rounds'!D:D,Player_2[[#This Row],[Division]])&gt;0,TRUE(),FALSE())</f>
        <v>0</v>
      </c>
      <c r="L979" t="str">
        <f>RIGHT(Player_2[[#This Row],[Date]],4)</f>
        <v>2015</v>
      </c>
      <c r="M979" t="str">
        <f>LEFT(Player_2[[#This Row],[Date]],FIND("-",Player_2[[#This Row],[Date]],1)-1)</f>
        <v>9</v>
      </c>
      <c r="N979" t="str">
        <f>MID(Player_2[[#This Row],[Date]],FIND("-",Player_2[[#This Row],[Date]],1)+1,3)</f>
        <v>May</v>
      </c>
      <c r="O979" s="5">
        <f>DATEVALUE(Player_2[[#This Row],[Month]]&amp;" "&amp;Player_2[[#This Row],[Day]]&amp;", "&amp;Player_2[[#This Row],[Year]])</f>
        <v>42133</v>
      </c>
      <c r="P979">
        <f>COUNTIFS(A:A,Player_2[[#This Row],[Tournament]],E:E,Player_2[[#This Row],[Round]])</f>
        <v>1</v>
      </c>
      <c r="Q979" t="str">
        <f t="shared" si="15"/>
        <v>2015 The West Coast Disc Golf Championships presented by Innova Champion Discs</v>
      </c>
      <c r="R979">
        <f>SUMIFS('Player 1 Rounds'!F:F,'Player 1 Rounds'!Q:Q,Q979,'Player 1 Rounds'!E:E,E979)</f>
        <v>0</v>
      </c>
      <c r="S979">
        <f>IF(AND(Player_2[[#This Row],[Opponent Score]]&gt;0,Player_2[[#This Row],[Opponent Score]]&gt;Player_2[[#This Row],[Score]],K:K=TRUE())=TRUE(),1,0)</f>
        <v>0</v>
      </c>
    </row>
    <row r="980" spans="1:19" x14ac:dyDescent="0.25">
      <c r="A980" t="s">
        <v>160</v>
      </c>
      <c r="B980" t="s">
        <v>58</v>
      </c>
      <c r="C980" t="s">
        <v>161</v>
      </c>
      <c r="D980" t="s">
        <v>17</v>
      </c>
      <c r="E980">
        <v>3</v>
      </c>
      <c r="F980">
        <v>62</v>
      </c>
      <c r="G980">
        <v>1069</v>
      </c>
      <c r="H980" t="s">
        <v>11</v>
      </c>
      <c r="I980" t="s">
        <v>11</v>
      </c>
      <c r="J980" t="b">
        <f>IF(COUNTIFS('Player 1 Rounds'!A:A,Player_2[[#This Row],[Tournament]],'Player 1 Rounds'!C:C,Player_2[[#This Row],[Date]])&gt;0,TRUE(),FALSE())</f>
        <v>1</v>
      </c>
      <c r="K980" t="b">
        <f>IF(COUNTIFS('Player 1 Rounds'!A:A,Player_2[[#This Row],[Tournament]],'Player 1 Rounds'!C:C,Player_2[[#This Row],[Date]],'Player 1 Rounds'!D:D,Player_2[[#This Row],[Division]])&gt;0,TRUE(),FALSE())</f>
        <v>1</v>
      </c>
      <c r="L980" t="str">
        <f>RIGHT(Player_2[[#This Row],[Date]],4)</f>
        <v>2015</v>
      </c>
      <c r="M980" t="str">
        <f>LEFT(Player_2[[#This Row],[Date]],FIND("-",Player_2[[#This Row],[Date]],1)-1)</f>
        <v>15</v>
      </c>
      <c r="N980" t="str">
        <f>MID(Player_2[[#This Row],[Date]],FIND("-",Player_2[[#This Row],[Date]],1)+1,3)</f>
        <v>May</v>
      </c>
      <c r="O980" s="5">
        <f>DATEVALUE(Player_2[[#This Row],[Month]]&amp;" "&amp;Player_2[[#This Row],[Day]]&amp;", "&amp;Player_2[[#This Row],[Year]])</f>
        <v>42139</v>
      </c>
      <c r="P980">
        <f>COUNTIFS(A:A,Player_2[[#This Row],[Tournament]],E:E,Player_2[[#This Row],[Round]])</f>
        <v>1</v>
      </c>
      <c r="Q980" t="str">
        <f t="shared" si="15"/>
        <v>2015 30th Annual "Steady" Ed Memorial Masters Cup - Presented by DGA (Pro)</v>
      </c>
      <c r="R980">
        <f>SUMIFS('Player 1 Rounds'!F:F,'Player 1 Rounds'!Q:Q,Q980,'Player 1 Rounds'!E:E,E980)</f>
        <v>70</v>
      </c>
      <c r="S980">
        <f>IF(AND(Player_2[[#This Row],[Opponent Score]]&gt;0,Player_2[[#This Row],[Opponent Score]]&gt;Player_2[[#This Row],[Score]],K:K=TRUE())=TRUE(),1,0)</f>
        <v>1</v>
      </c>
    </row>
    <row r="981" spans="1:19" x14ac:dyDescent="0.25">
      <c r="A981" t="s">
        <v>387</v>
      </c>
      <c r="B981" t="s">
        <v>9</v>
      </c>
      <c r="C981" t="s">
        <v>388</v>
      </c>
      <c r="D981" t="s">
        <v>17</v>
      </c>
      <c r="E981">
        <v>3</v>
      </c>
      <c r="F981">
        <v>53</v>
      </c>
      <c r="G981">
        <v>1059</v>
      </c>
      <c r="H981" t="s">
        <v>11</v>
      </c>
      <c r="I981" t="s">
        <v>11</v>
      </c>
      <c r="J981" t="b">
        <f>IF(COUNTIFS('Player 1 Rounds'!A:A,Player_2[[#This Row],[Tournament]],'Player 1 Rounds'!C:C,Player_2[[#This Row],[Date]])&gt;0,TRUE(),FALSE())</f>
        <v>1</v>
      </c>
      <c r="K981" t="b">
        <f>IF(COUNTIFS('Player 1 Rounds'!A:A,Player_2[[#This Row],[Tournament]],'Player 1 Rounds'!C:C,Player_2[[#This Row],[Date]],'Player 1 Rounds'!D:D,Player_2[[#This Row],[Division]])&gt;0,TRUE(),FALSE())</f>
        <v>1</v>
      </c>
      <c r="L981" t="str">
        <f>RIGHT(Player_2[[#This Row],[Date]],4)</f>
        <v>2015</v>
      </c>
      <c r="M981" t="str">
        <f>LEFT(Player_2[[#This Row],[Date]],FIND("-",Player_2[[#This Row],[Date]],1)-1)</f>
        <v>11</v>
      </c>
      <c r="N981" t="str">
        <f>MID(Player_2[[#This Row],[Date]],FIND("-",Player_2[[#This Row],[Date]],1)+1,3)</f>
        <v>Apr</v>
      </c>
      <c r="O981" s="5">
        <f>DATEVALUE(Player_2[[#This Row],[Month]]&amp;" "&amp;Player_2[[#This Row],[Day]]&amp;", "&amp;Player_2[[#This Row],[Year]])</f>
        <v>42105</v>
      </c>
      <c r="P981">
        <f>COUNTIFS(A:A,Player_2[[#This Row],[Tournament]],E:E,Player_2[[#This Row],[Round]])</f>
        <v>1</v>
      </c>
      <c r="Q981" t="str">
        <f t="shared" si="15"/>
        <v>2015 Hyzerbomb Discs presents The Nick Hyde Memorial</v>
      </c>
      <c r="R981">
        <f>SUMIFS('Player 1 Rounds'!F:F,'Player 1 Rounds'!Q:Q,Q981,'Player 1 Rounds'!E:E,E981)</f>
        <v>52</v>
      </c>
      <c r="S981">
        <f>IF(AND(Player_2[[#This Row],[Opponent Score]]&gt;0,Player_2[[#This Row],[Opponent Score]]&gt;Player_2[[#This Row],[Score]],K:K=TRUE())=TRUE(),1,0)</f>
        <v>0</v>
      </c>
    </row>
    <row r="982" spans="1:19" x14ac:dyDescent="0.25">
      <c r="A982" t="s">
        <v>95</v>
      </c>
      <c r="B982" t="s">
        <v>58</v>
      </c>
      <c r="C982" t="s">
        <v>96</v>
      </c>
      <c r="D982" t="s">
        <v>17</v>
      </c>
      <c r="E982">
        <v>3</v>
      </c>
      <c r="F982">
        <v>48</v>
      </c>
      <c r="G982">
        <v>1070</v>
      </c>
      <c r="H982" t="s">
        <v>11</v>
      </c>
      <c r="I982" t="s">
        <v>11</v>
      </c>
      <c r="J982" t="b">
        <f>IF(COUNTIFS('Player 1 Rounds'!A:A,Player_2[[#This Row],[Tournament]],'Player 1 Rounds'!C:C,Player_2[[#This Row],[Date]])&gt;0,TRUE(),FALSE())</f>
        <v>1</v>
      </c>
      <c r="K982" t="b">
        <f>IF(COUNTIFS('Player 1 Rounds'!A:A,Player_2[[#This Row],[Tournament]],'Player 1 Rounds'!C:C,Player_2[[#This Row],[Date]],'Player 1 Rounds'!D:D,Player_2[[#This Row],[Division]])&gt;0,TRUE(),FALSE())</f>
        <v>1</v>
      </c>
      <c r="L982" t="str">
        <f>RIGHT(Player_2[[#This Row],[Date]],4)</f>
        <v>2014</v>
      </c>
      <c r="M982" t="str">
        <f>LEFT(Player_2[[#This Row],[Date]],FIND("-",Player_2[[#This Row],[Date]],1)-1)</f>
        <v>26</v>
      </c>
      <c r="N982" t="str">
        <f>MID(Player_2[[#This Row],[Date]],FIND("-",Player_2[[#This Row],[Date]],1)+1,3)</f>
        <v>Feb</v>
      </c>
      <c r="O982" s="5">
        <f>DATEVALUE(Player_2[[#This Row],[Month]]&amp;" "&amp;Player_2[[#This Row],[Day]]&amp;", "&amp;Player_2[[#This Row],[Year]])</f>
        <v>41696</v>
      </c>
      <c r="P982">
        <f>COUNTIFS(A:A,Player_2[[#This Row],[Tournament]],E:E,Player_2[[#This Row],[Round]])</f>
        <v>1</v>
      </c>
      <c r="Q982" t="str">
        <f t="shared" si="15"/>
        <v>2014 The 26th Annual Memorial Championship presented by Discraft</v>
      </c>
      <c r="R982">
        <f>SUMIFS('Player 1 Rounds'!F:F,'Player 1 Rounds'!Q:Q,Q982,'Player 1 Rounds'!E:E,E982)</f>
        <v>54</v>
      </c>
      <c r="S982">
        <f>IF(AND(Player_2[[#This Row],[Opponent Score]]&gt;0,Player_2[[#This Row],[Opponent Score]]&gt;Player_2[[#This Row],[Score]],K:K=TRUE())=TRUE(),1,0)</f>
        <v>1</v>
      </c>
    </row>
    <row r="983" spans="1:19" x14ac:dyDescent="0.25">
      <c r="A983" t="s">
        <v>658</v>
      </c>
      <c r="B983" t="s">
        <v>626</v>
      </c>
      <c r="C983" t="s">
        <v>659</v>
      </c>
      <c r="D983" t="s">
        <v>17</v>
      </c>
      <c r="E983">
        <v>3</v>
      </c>
      <c r="F983">
        <v>61</v>
      </c>
      <c r="G983">
        <v>1011</v>
      </c>
      <c r="H983" t="s">
        <v>10</v>
      </c>
      <c r="I983" t="s">
        <v>10</v>
      </c>
      <c r="J983" t="b">
        <f>IF(COUNTIFS('Player 1 Rounds'!A:A,Player_2[[#This Row],[Tournament]],'Player 1 Rounds'!C:C,Player_2[[#This Row],[Date]])&gt;0,TRUE(),FALSE())</f>
        <v>1</v>
      </c>
      <c r="K983" t="b">
        <f>IF(COUNTIFS('Player 1 Rounds'!A:A,Player_2[[#This Row],[Tournament]],'Player 1 Rounds'!C:C,Player_2[[#This Row],[Date]],'Player 1 Rounds'!D:D,Player_2[[#This Row],[Division]])&gt;0,TRUE(),FALSE())</f>
        <v>1</v>
      </c>
      <c r="L983" t="str">
        <f>RIGHT(Player_2[[#This Row],[Date]],4)</f>
        <v>2022</v>
      </c>
      <c r="M983" t="str">
        <f>LEFT(Player_2[[#This Row],[Date]],FIND("-",Player_2[[#This Row],[Date]],1)-1)</f>
        <v>19</v>
      </c>
      <c r="N983" t="str">
        <f>MID(Player_2[[#This Row],[Date]],FIND("-",Player_2[[#This Row],[Date]],1)+1,3)</f>
        <v>Aug</v>
      </c>
      <c r="O983" s="5">
        <f>DATEVALUE(Player_2[[#This Row],[Month]]&amp;" "&amp;Player_2[[#This Row],[Day]]&amp;", "&amp;Player_2[[#This Row],[Year]])</f>
        <v>44792</v>
      </c>
      <c r="P983">
        <f>COUNTIFS(A:A,Player_2[[#This Row],[Tournament]],E:E,Player_2[[#This Row],[Round]])</f>
        <v>1</v>
      </c>
      <c r="Q983" t="str">
        <f t="shared" si="15"/>
        <v>2022 DGPT - The TruBank Des Moines Challenge presented by Discraft</v>
      </c>
      <c r="R983">
        <f>SUMIFS('Player 1 Rounds'!F:F,'Player 1 Rounds'!Q:Q,Q983,'Player 1 Rounds'!E:E,E983)</f>
        <v>64</v>
      </c>
      <c r="S983">
        <f>IF(AND(Player_2[[#This Row],[Opponent Score]]&gt;0,Player_2[[#This Row],[Opponent Score]]&gt;Player_2[[#This Row],[Score]],K:K=TRUE())=TRUE(),1,0)</f>
        <v>1</v>
      </c>
    </row>
    <row r="984" spans="1:19" x14ac:dyDescent="0.25">
      <c r="A984" t="s">
        <v>442</v>
      </c>
      <c r="B984" t="s">
        <v>9</v>
      </c>
      <c r="C984" t="s">
        <v>443</v>
      </c>
      <c r="D984" t="s">
        <v>17</v>
      </c>
      <c r="E984">
        <v>3</v>
      </c>
      <c r="F984">
        <v>55</v>
      </c>
      <c r="G984">
        <v>1062</v>
      </c>
      <c r="H984" t="s">
        <v>11</v>
      </c>
      <c r="I984" t="s">
        <v>11</v>
      </c>
      <c r="J984" t="b">
        <f>IF(COUNTIFS('Player 1 Rounds'!A:A,Player_2[[#This Row],[Tournament]],'Player 1 Rounds'!C:C,Player_2[[#This Row],[Date]])&gt;0,TRUE(),FALSE())</f>
        <v>1</v>
      </c>
      <c r="K984" t="b">
        <f>IF(COUNTIFS('Player 1 Rounds'!A:A,Player_2[[#This Row],[Tournament]],'Player 1 Rounds'!C:C,Player_2[[#This Row],[Date]],'Player 1 Rounds'!D:D,Player_2[[#This Row],[Division]])&gt;0,TRUE(),FALSE())</f>
        <v>1</v>
      </c>
      <c r="L984" t="str">
        <f>RIGHT(Player_2[[#This Row],[Date]],4)</f>
        <v>2015</v>
      </c>
      <c r="M984" t="str">
        <f>LEFT(Player_2[[#This Row],[Date]],FIND("-",Player_2[[#This Row],[Date]],1)-1)</f>
        <v>20</v>
      </c>
      <c r="N984" t="str">
        <f>MID(Player_2[[#This Row],[Date]],FIND("-",Player_2[[#This Row],[Date]],1)+1,3)</f>
        <v>Feb</v>
      </c>
      <c r="O984" s="5">
        <f>DATEVALUE(Player_2[[#This Row],[Month]]&amp;" "&amp;Player_2[[#This Row],[Day]]&amp;", "&amp;Player_2[[#This Row],[Year]])</f>
        <v>42055</v>
      </c>
      <c r="P984">
        <f>COUNTIFS(A:A,Player_2[[#This Row],[Tournament]],E:E,Player_2[[#This Row],[Round]])</f>
        <v>1</v>
      </c>
      <c r="Q984" t="str">
        <f t="shared" si="15"/>
        <v>2015 Gentlemen's Club Challenge Presented by Innova Champion Discs - Pro Weekend</v>
      </c>
      <c r="R984">
        <f>SUMIFS('Player 1 Rounds'!F:F,'Player 1 Rounds'!Q:Q,Q984,'Player 1 Rounds'!E:E,E984)</f>
        <v>56</v>
      </c>
      <c r="S984">
        <f>IF(AND(Player_2[[#This Row],[Opponent Score]]&gt;0,Player_2[[#This Row],[Opponent Score]]&gt;Player_2[[#This Row],[Score]],K:K=TRUE())=TRUE(),1,0)</f>
        <v>1</v>
      </c>
    </row>
    <row r="985" spans="1:19" x14ac:dyDescent="0.25">
      <c r="A985" t="s">
        <v>431</v>
      </c>
      <c r="B985" t="s">
        <v>13</v>
      </c>
      <c r="C985" t="s">
        <v>432</v>
      </c>
      <c r="D985" t="s">
        <v>17</v>
      </c>
      <c r="E985">
        <v>3</v>
      </c>
      <c r="F985">
        <v>52</v>
      </c>
      <c r="G985">
        <v>1082</v>
      </c>
      <c r="H985" t="s">
        <v>11</v>
      </c>
      <c r="I985" t="s">
        <v>11</v>
      </c>
      <c r="J985" t="b">
        <f>IF(COUNTIFS('Player 1 Rounds'!A:A,Player_2[[#This Row],[Tournament]],'Player 1 Rounds'!C:C,Player_2[[#This Row],[Date]])&gt;0,TRUE(),FALSE())</f>
        <v>1</v>
      </c>
      <c r="K985" t="b">
        <f>IF(COUNTIFS('Player 1 Rounds'!A:A,Player_2[[#This Row],[Tournament]],'Player 1 Rounds'!C:C,Player_2[[#This Row],[Date]],'Player 1 Rounds'!D:D,Player_2[[#This Row],[Division]])&gt;0,TRUE(),FALSE())</f>
        <v>1</v>
      </c>
      <c r="L985" t="str">
        <f>RIGHT(Player_2[[#This Row],[Date]],4)</f>
        <v>2015</v>
      </c>
      <c r="M985" t="str">
        <f>LEFT(Player_2[[#This Row],[Date]],FIND("-",Player_2[[#This Row],[Date]],1)-1)</f>
        <v>29</v>
      </c>
      <c r="N985" t="str">
        <f>MID(Player_2[[#This Row],[Date]],FIND("-",Player_2[[#This Row],[Date]],1)+1,3)</f>
        <v>Jan</v>
      </c>
      <c r="O985" s="5">
        <f>DATEVALUE(Player_2[[#This Row],[Month]]&amp;" "&amp;Player_2[[#This Row],[Day]]&amp;", "&amp;Player_2[[#This Row],[Year]])</f>
        <v>42033</v>
      </c>
      <c r="P985">
        <f>COUNTIFS(A:A,Player_2[[#This Row],[Tournament]],E:E,Player_2[[#This Row],[Round]])</f>
        <v>1</v>
      </c>
      <c r="Q985" t="str">
        <f t="shared" si="15"/>
        <v>2015 Aussie Open</v>
      </c>
      <c r="R985">
        <f>SUMIFS('Player 1 Rounds'!F:F,'Player 1 Rounds'!Q:Q,Q985,'Player 1 Rounds'!E:E,E985)</f>
        <v>58</v>
      </c>
      <c r="S985">
        <f>IF(AND(Player_2[[#This Row],[Opponent Score]]&gt;0,Player_2[[#This Row],[Opponent Score]]&gt;Player_2[[#This Row],[Score]],K:K=TRUE())=TRUE(),1,0)</f>
        <v>1</v>
      </c>
    </row>
    <row r="986" spans="1:19" x14ac:dyDescent="0.25">
      <c r="A986" t="s">
        <v>433</v>
      </c>
      <c r="B986" t="s">
        <v>14</v>
      </c>
      <c r="C986" t="s">
        <v>434</v>
      </c>
      <c r="D986" t="s">
        <v>17</v>
      </c>
      <c r="E986">
        <v>3</v>
      </c>
      <c r="F986">
        <v>50</v>
      </c>
      <c r="G986">
        <v>1065</v>
      </c>
      <c r="H986" t="s">
        <v>11</v>
      </c>
      <c r="I986" t="s">
        <v>11</v>
      </c>
      <c r="J986" t="b">
        <f>IF(COUNTIFS('Player 1 Rounds'!A:A,Player_2[[#This Row],[Tournament]],'Player 1 Rounds'!C:C,Player_2[[#This Row],[Date]])&gt;0,TRUE(),FALSE())</f>
        <v>0</v>
      </c>
      <c r="K986" t="b">
        <f>IF(COUNTIFS('Player 1 Rounds'!A:A,Player_2[[#This Row],[Tournament]],'Player 1 Rounds'!C:C,Player_2[[#This Row],[Date]],'Player 1 Rounds'!D:D,Player_2[[#This Row],[Division]])&gt;0,TRUE(),FALSE())</f>
        <v>0</v>
      </c>
      <c r="L986" t="str">
        <f>RIGHT(Player_2[[#This Row],[Date]],4)</f>
        <v>2014</v>
      </c>
      <c r="M986" t="str">
        <f>LEFT(Player_2[[#This Row],[Date]],FIND("-",Player_2[[#This Row],[Date]],1)-1)</f>
        <v>8</v>
      </c>
      <c r="N986" t="str">
        <f>MID(Player_2[[#This Row],[Date]],FIND("-",Player_2[[#This Row],[Date]],1)+1,3)</f>
        <v>Mar</v>
      </c>
      <c r="O986" s="5">
        <f>DATEVALUE(Player_2[[#This Row],[Month]]&amp;" "&amp;Player_2[[#This Row],[Day]]&amp;", "&amp;Player_2[[#This Row],[Year]])</f>
        <v>41706</v>
      </c>
      <c r="P986">
        <f>COUNTIFS(A:A,Player_2[[#This Row],[Tournament]],E:E,Player_2[[#This Row],[Round]])</f>
        <v>1</v>
      </c>
      <c r="Q986" t="str">
        <f t="shared" si="15"/>
        <v>2014 North Texas Championships - Rockwall/Audubon DGC</v>
      </c>
      <c r="R986">
        <f>SUMIFS('Player 1 Rounds'!F:F,'Player 1 Rounds'!Q:Q,Q986,'Player 1 Rounds'!E:E,E986)</f>
        <v>0</v>
      </c>
      <c r="S986">
        <f>IF(AND(Player_2[[#This Row],[Opponent Score]]&gt;0,Player_2[[#This Row],[Opponent Score]]&gt;Player_2[[#This Row],[Score]],K:K=TRUE())=TRUE(),1,0)</f>
        <v>0</v>
      </c>
    </row>
    <row r="987" spans="1:19" x14ac:dyDescent="0.25">
      <c r="A987" t="s">
        <v>435</v>
      </c>
      <c r="B987" t="s">
        <v>14</v>
      </c>
      <c r="C987" t="s">
        <v>436</v>
      </c>
      <c r="D987" t="s">
        <v>437</v>
      </c>
      <c r="E987">
        <v>3</v>
      </c>
      <c r="F987">
        <v>52</v>
      </c>
      <c r="G987">
        <v>1050</v>
      </c>
      <c r="H987" t="s">
        <v>11</v>
      </c>
      <c r="I987" t="s">
        <v>11</v>
      </c>
      <c r="J987" t="b">
        <f>IF(COUNTIFS('Player 1 Rounds'!A:A,Player_2[[#This Row],[Tournament]],'Player 1 Rounds'!C:C,Player_2[[#This Row],[Date]])&gt;0,TRUE(),FALSE())</f>
        <v>0</v>
      </c>
      <c r="K987" t="b">
        <f>IF(COUNTIFS('Player 1 Rounds'!A:A,Player_2[[#This Row],[Tournament]],'Player 1 Rounds'!C:C,Player_2[[#This Row],[Date]],'Player 1 Rounds'!D:D,Player_2[[#This Row],[Division]])&gt;0,TRUE(),FALSE())</f>
        <v>0</v>
      </c>
      <c r="L987" t="str">
        <f>RIGHT(Player_2[[#This Row],[Date]],4)</f>
        <v>2015</v>
      </c>
      <c r="M987" t="str">
        <f>LEFT(Player_2[[#This Row],[Date]],FIND("-",Player_2[[#This Row],[Date]],1)-1)</f>
        <v>14</v>
      </c>
      <c r="N987" t="str">
        <f>MID(Player_2[[#This Row],[Date]],FIND("-",Player_2[[#This Row],[Date]],1)+1,3)</f>
        <v>Feb</v>
      </c>
      <c r="O987" s="5">
        <f>DATEVALUE(Player_2[[#This Row],[Month]]&amp;" "&amp;Player_2[[#This Row],[Day]]&amp;", "&amp;Player_2[[#This Row],[Year]])</f>
        <v>42049</v>
      </c>
      <c r="P987">
        <f>COUNTIFS(A:A,Player_2[[#This Row],[Tournament]],E:E,Player_2[[#This Row],[Round]])</f>
        <v>1</v>
      </c>
      <c r="Q987" t="str">
        <f t="shared" si="15"/>
        <v>2015 37th Annual Wintertime Open - PRO</v>
      </c>
      <c r="R987">
        <f>SUMIFS('Player 1 Rounds'!F:F,'Player 1 Rounds'!Q:Q,Q987,'Player 1 Rounds'!E:E,E987)</f>
        <v>0</v>
      </c>
      <c r="S987">
        <f>IF(AND(Player_2[[#This Row],[Opponent Score]]&gt;0,Player_2[[#This Row],[Opponent Score]]&gt;Player_2[[#This Row],[Score]],K:K=TRUE())=TRUE(),1,0)</f>
        <v>0</v>
      </c>
    </row>
    <row r="988" spans="1:19" x14ac:dyDescent="0.25">
      <c r="A988" t="s">
        <v>548</v>
      </c>
      <c r="B988" t="s">
        <v>14</v>
      </c>
      <c r="C988" t="s">
        <v>660</v>
      </c>
      <c r="D988" t="s">
        <v>16</v>
      </c>
      <c r="E988">
        <v>3</v>
      </c>
      <c r="F988">
        <v>53</v>
      </c>
      <c r="G988">
        <v>914</v>
      </c>
      <c r="H988" t="s">
        <v>11</v>
      </c>
      <c r="I988" t="s">
        <v>11</v>
      </c>
      <c r="J988" t="b">
        <f>IF(COUNTIFS('Player 1 Rounds'!A:A,Player_2[[#This Row],[Tournament]],'Player 1 Rounds'!C:C,Player_2[[#This Row],[Date]])&gt;0,TRUE(),FALSE())</f>
        <v>0</v>
      </c>
      <c r="K988" t="b">
        <f>IF(COUNTIFS('Player 1 Rounds'!A:A,Player_2[[#This Row],[Tournament]],'Player 1 Rounds'!C:C,Player_2[[#This Row],[Date]],'Player 1 Rounds'!D:D,Player_2[[#This Row],[Division]])&gt;0,TRUE(),FALSE())</f>
        <v>0</v>
      </c>
      <c r="L988" t="str">
        <f>RIGHT(Player_2[[#This Row],[Date]],4)</f>
        <v>2006</v>
      </c>
      <c r="M988" t="str">
        <f>LEFT(Player_2[[#This Row],[Date]],FIND("-",Player_2[[#This Row],[Date]],1)-1)</f>
        <v>29</v>
      </c>
      <c r="N988" t="str">
        <f>MID(Player_2[[#This Row],[Date]],FIND("-",Player_2[[#This Row],[Date]],1)+1,3)</f>
        <v>Apr</v>
      </c>
      <c r="O988" s="5">
        <f>DATEVALUE(Player_2[[#This Row],[Month]]&amp;" "&amp;Player_2[[#This Row],[Day]]&amp;", "&amp;Player_2[[#This Row],[Year]])</f>
        <v>38836</v>
      </c>
      <c r="P988">
        <f>COUNTIFS(A:A,Player_2[[#This Row],[Tournament]],E:E,Player_2[[#This Row],[Round]])</f>
        <v>4</v>
      </c>
      <c r="Q988" t="str">
        <f t="shared" si="15"/>
        <v>2006 Evergreen Open</v>
      </c>
      <c r="R988">
        <f>SUMIFS('Player 1 Rounds'!F:F,'Player 1 Rounds'!Q:Q,Q988,'Player 1 Rounds'!E:E,E988)</f>
        <v>0</v>
      </c>
      <c r="S988">
        <f>IF(AND(Player_2[[#This Row],[Opponent Score]]&gt;0,Player_2[[#This Row],[Opponent Score]]&gt;Player_2[[#This Row],[Score]],K:K=TRUE())=TRUE(),1,0)</f>
        <v>0</v>
      </c>
    </row>
    <row r="989" spans="1:19" x14ac:dyDescent="0.25">
      <c r="A989" t="s">
        <v>379</v>
      </c>
      <c r="B989" t="s">
        <v>9</v>
      </c>
      <c r="C989" t="s">
        <v>380</v>
      </c>
      <c r="D989" t="s">
        <v>17</v>
      </c>
      <c r="E989">
        <v>3</v>
      </c>
      <c r="F989">
        <v>51</v>
      </c>
      <c r="G989">
        <v>1080</v>
      </c>
      <c r="H989" t="s">
        <v>11</v>
      </c>
      <c r="I989" t="s">
        <v>11</v>
      </c>
      <c r="J989" t="b">
        <f>IF(COUNTIFS('Player 1 Rounds'!A:A,Player_2[[#This Row],[Tournament]],'Player 1 Rounds'!C:C,Player_2[[#This Row],[Date]])&gt;0,TRUE(),FALSE())</f>
        <v>0</v>
      </c>
      <c r="K989" t="b">
        <f>IF(COUNTIFS('Player 1 Rounds'!A:A,Player_2[[#This Row],[Tournament]],'Player 1 Rounds'!C:C,Player_2[[#This Row],[Date]],'Player 1 Rounds'!D:D,Player_2[[#This Row],[Division]])&gt;0,TRUE(),FALSE())</f>
        <v>0</v>
      </c>
      <c r="L989" t="str">
        <f>RIGHT(Player_2[[#This Row],[Date]],4)</f>
        <v>2013</v>
      </c>
      <c r="M989" t="str">
        <f>LEFT(Player_2[[#This Row],[Date]],FIND("-",Player_2[[#This Row],[Date]],1)-1)</f>
        <v>7</v>
      </c>
      <c r="N989" t="str">
        <f>MID(Player_2[[#This Row],[Date]],FIND("-",Player_2[[#This Row],[Date]],1)+1,3)</f>
        <v>Dec</v>
      </c>
      <c r="O989" s="5">
        <f>DATEVALUE(Player_2[[#This Row],[Month]]&amp;" "&amp;Player_2[[#This Row],[Day]]&amp;", "&amp;Player_2[[#This Row],[Year]])</f>
        <v>41615</v>
      </c>
      <c r="P989">
        <f>COUNTIFS(A:A,Player_2[[#This Row],[Tournament]],E:E,Player_2[[#This Row],[Round]])</f>
        <v>1</v>
      </c>
      <c r="Q989" t="str">
        <f t="shared" si="15"/>
        <v>2013 Charleston Classic Presented by Innova</v>
      </c>
      <c r="R989">
        <f>SUMIFS('Player 1 Rounds'!F:F,'Player 1 Rounds'!Q:Q,Q989,'Player 1 Rounds'!E:E,E989)</f>
        <v>0</v>
      </c>
      <c r="S989">
        <f>IF(AND(Player_2[[#This Row],[Opponent Score]]&gt;0,Player_2[[#This Row],[Opponent Score]]&gt;Player_2[[#This Row],[Score]],K:K=TRUE())=TRUE(),1,0)</f>
        <v>0</v>
      </c>
    </row>
    <row r="990" spans="1:19" x14ac:dyDescent="0.25">
      <c r="A990" t="s">
        <v>377</v>
      </c>
      <c r="B990" t="s">
        <v>9</v>
      </c>
      <c r="C990" t="s">
        <v>378</v>
      </c>
      <c r="D990" t="s">
        <v>17</v>
      </c>
      <c r="E990">
        <v>3</v>
      </c>
      <c r="F990">
        <v>56</v>
      </c>
      <c r="G990">
        <v>1045</v>
      </c>
      <c r="H990" t="s">
        <v>11</v>
      </c>
      <c r="I990" t="s">
        <v>11</v>
      </c>
      <c r="J990" t="b">
        <f>IF(COUNTIFS('Player 1 Rounds'!A:A,Player_2[[#This Row],[Tournament]],'Player 1 Rounds'!C:C,Player_2[[#This Row],[Date]])&gt;0,TRUE(),FALSE())</f>
        <v>0</v>
      </c>
      <c r="K990" t="b">
        <f>IF(COUNTIFS('Player 1 Rounds'!A:A,Player_2[[#This Row],[Tournament]],'Player 1 Rounds'!C:C,Player_2[[#This Row],[Date]],'Player 1 Rounds'!D:D,Player_2[[#This Row],[Division]])&gt;0,TRUE(),FALSE())</f>
        <v>0</v>
      </c>
      <c r="L990" t="str">
        <f>RIGHT(Player_2[[#This Row],[Date]],4)</f>
        <v>2015</v>
      </c>
      <c r="M990" t="str">
        <f>LEFT(Player_2[[#This Row],[Date]],FIND("-",Player_2[[#This Row],[Date]],1)-1)</f>
        <v>28</v>
      </c>
      <c r="N990" t="str">
        <f>MID(Player_2[[#This Row],[Date]],FIND("-",Player_2[[#This Row],[Date]],1)+1,3)</f>
        <v>Mar</v>
      </c>
      <c r="O990" s="5">
        <f>DATEVALUE(Player_2[[#This Row],[Month]]&amp;" "&amp;Player_2[[#This Row],[Day]]&amp;", "&amp;Player_2[[#This Row],[Year]])</f>
        <v>42091</v>
      </c>
      <c r="P990">
        <f>COUNTIFS(A:A,Player_2[[#This Row],[Tournament]],E:E,Player_2[[#This Row],[Round]])</f>
        <v>1</v>
      </c>
      <c r="Q990" t="str">
        <f t="shared" si="15"/>
        <v>2015 Texas State Disc Golf Championship - 20th Annual</v>
      </c>
      <c r="R990">
        <f>SUMIFS('Player 1 Rounds'!F:F,'Player 1 Rounds'!Q:Q,Q990,'Player 1 Rounds'!E:E,E990)</f>
        <v>0</v>
      </c>
      <c r="S990">
        <f>IF(AND(Player_2[[#This Row],[Opponent Score]]&gt;0,Player_2[[#This Row],[Opponent Score]]&gt;Player_2[[#This Row],[Score]],K:K=TRUE())=TRUE(),1,0)</f>
        <v>0</v>
      </c>
    </row>
    <row r="991" spans="1:19" x14ac:dyDescent="0.25">
      <c r="A991" t="s">
        <v>440</v>
      </c>
      <c r="B991" t="s">
        <v>9</v>
      </c>
      <c r="C991" t="s">
        <v>441</v>
      </c>
      <c r="D991" t="s">
        <v>17</v>
      </c>
      <c r="E991">
        <v>3</v>
      </c>
      <c r="F991">
        <v>52</v>
      </c>
      <c r="G991">
        <v>1049</v>
      </c>
      <c r="H991" t="s">
        <v>11</v>
      </c>
      <c r="I991" t="s">
        <v>11</v>
      </c>
      <c r="J991" t="b">
        <f>IF(COUNTIFS('Player 1 Rounds'!A:A,Player_2[[#This Row],[Tournament]],'Player 1 Rounds'!C:C,Player_2[[#This Row],[Date]])&gt;0,TRUE(),FALSE())</f>
        <v>1</v>
      </c>
      <c r="K991" t="b">
        <f>IF(COUNTIFS('Player 1 Rounds'!A:A,Player_2[[#This Row],[Tournament]],'Player 1 Rounds'!C:C,Player_2[[#This Row],[Date]],'Player 1 Rounds'!D:D,Player_2[[#This Row],[Division]])&gt;0,TRUE(),FALSE())</f>
        <v>1</v>
      </c>
      <c r="L991" t="str">
        <f>RIGHT(Player_2[[#This Row],[Date]],4)</f>
        <v>2014</v>
      </c>
      <c r="M991" t="str">
        <f>LEFT(Player_2[[#This Row],[Date]],FIND("-",Player_2[[#This Row],[Date]],1)-1)</f>
        <v>21</v>
      </c>
      <c r="N991" t="str">
        <f>MID(Player_2[[#This Row],[Date]],FIND("-",Player_2[[#This Row],[Date]],1)+1,3)</f>
        <v>Feb</v>
      </c>
      <c r="O991" s="5">
        <f>DATEVALUE(Player_2[[#This Row],[Month]]&amp;" "&amp;Player_2[[#This Row],[Day]]&amp;", "&amp;Player_2[[#This Row],[Year]])</f>
        <v>41691</v>
      </c>
      <c r="P991">
        <f>COUNTIFS(A:A,Player_2[[#This Row],[Tournament]],E:E,Player_2[[#This Row],[Round]])</f>
        <v>1</v>
      </c>
      <c r="Q991" t="str">
        <f t="shared" si="15"/>
        <v>2014 Gentlemen's Club Challenge Innova Champion Discs Pro Weekend</v>
      </c>
      <c r="R991">
        <f>SUMIFS('Player 1 Rounds'!F:F,'Player 1 Rounds'!Q:Q,Q991,'Player 1 Rounds'!E:E,E991)</f>
        <v>56</v>
      </c>
      <c r="S991">
        <f>IF(AND(Player_2[[#This Row],[Opponent Score]]&gt;0,Player_2[[#This Row],[Opponent Score]]&gt;Player_2[[#This Row],[Score]],K:K=TRUE())=TRUE(),1,0)</f>
        <v>1</v>
      </c>
    </row>
    <row r="992" spans="1:19" x14ac:dyDescent="0.25">
      <c r="A992" t="s">
        <v>438</v>
      </c>
      <c r="B992" t="s">
        <v>14</v>
      </c>
      <c r="C992" t="s">
        <v>439</v>
      </c>
      <c r="D992" t="s">
        <v>437</v>
      </c>
      <c r="E992">
        <v>3</v>
      </c>
      <c r="F992">
        <v>49</v>
      </c>
      <c r="G992">
        <v>1074</v>
      </c>
      <c r="H992" t="s">
        <v>11</v>
      </c>
      <c r="I992" t="s">
        <v>11</v>
      </c>
      <c r="J992" t="b">
        <f>IF(COUNTIFS('Player 1 Rounds'!A:A,Player_2[[#This Row],[Tournament]],'Player 1 Rounds'!C:C,Player_2[[#This Row],[Date]])&gt;0,TRUE(),FALSE())</f>
        <v>0</v>
      </c>
      <c r="K992" t="b">
        <f>IF(COUNTIFS('Player 1 Rounds'!A:A,Player_2[[#This Row],[Tournament]],'Player 1 Rounds'!C:C,Player_2[[#This Row],[Date]],'Player 1 Rounds'!D:D,Player_2[[#This Row],[Division]])&gt;0,TRUE(),FALSE())</f>
        <v>0</v>
      </c>
      <c r="L992" t="str">
        <f>RIGHT(Player_2[[#This Row],[Date]],4)</f>
        <v>2014</v>
      </c>
      <c r="M992" t="str">
        <f>LEFT(Player_2[[#This Row],[Date]],FIND("-",Player_2[[#This Row],[Date]],1)-1)</f>
        <v>15</v>
      </c>
      <c r="N992" t="str">
        <f>MID(Player_2[[#This Row],[Date]],FIND("-",Player_2[[#This Row],[Date]],1)+1,3)</f>
        <v>Feb</v>
      </c>
      <c r="O992" s="5">
        <f>DATEVALUE(Player_2[[#This Row],[Month]]&amp;" "&amp;Player_2[[#This Row],[Day]]&amp;", "&amp;Player_2[[#This Row],[Year]])</f>
        <v>41685</v>
      </c>
      <c r="P992">
        <f>COUNTIFS(A:A,Player_2[[#This Row],[Tournament]],E:E,Player_2[[#This Row],[Round]])</f>
        <v>1</v>
      </c>
      <c r="Q992" t="str">
        <f t="shared" si="15"/>
        <v>2014 36th Annual wintertime Open</v>
      </c>
      <c r="R992">
        <f>SUMIFS('Player 1 Rounds'!F:F,'Player 1 Rounds'!Q:Q,Q992,'Player 1 Rounds'!E:E,E992)</f>
        <v>0</v>
      </c>
      <c r="S992">
        <f>IF(AND(Player_2[[#This Row],[Opponent Score]]&gt;0,Player_2[[#This Row],[Opponent Score]]&gt;Player_2[[#This Row],[Score]],K:K=TRUE())=TRUE(),1,0)</f>
        <v>0</v>
      </c>
    </row>
    <row r="993" spans="1:19" x14ac:dyDescent="0.25">
      <c r="A993" t="s">
        <v>189</v>
      </c>
      <c r="B993" t="s">
        <v>58</v>
      </c>
      <c r="C993" t="s">
        <v>190</v>
      </c>
      <c r="D993" t="s">
        <v>17</v>
      </c>
      <c r="E993">
        <v>3</v>
      </c>
      <c r="F993">
        <v>49</v>
      </c>
      <c r="G993">
        <v>1014</v>
      </c>
      <c r="H993" t="s">
        <v>11</v>
      </c>
      <c r="I993" t="s">
        <v>11</v>
      </c>
      <c r="J993" t="b">
        <f>IF(COUNTIFS('Player 1 Rounds'!A:A,Player_2[[#This Row],[Tournament]],'Player 1 Rounds'!C:C,Player_2[[#This Row],[Date]])&gt;0,TRUE(),FALSE())</f>
        <v>1</v>
      </c>
      <c r="K993" t="b">
        <f>IF(COUNTIFS('Player 1 Rounds'!A:A,Player_2[[#This Row],[Tournament]],'Player 1 Rounds'!C:C,Player_2[[#This Row],[Date]],'Player 1 Rounds'!D:D,Player_2[[#This Row],[Division]])&gt;0,TRUE(),FALSE())</f>
        <v>1</v>
      </c>
      <c r="L993" t="str">
        <f>RIGHT(Player_2[[#This Row],[Date]],4)</f>
        <v>2015</v>
      </c>
      <c r="M993" t="str">
        <f>LEFT(Player_2[[#This Row],[Date]],FIND("-",Player_2[[#This Row],[Date]],1)-1)</f>
        <v>24</v>
      </c>
      <c r="N993" t="str">
        <f>MID(Player_2[[#This Row],[Date]],FIND("-",Player_2[[#This Row],[Date]],1)+1,3)</f>
        <v>Feb</v>
      </c>
      <c r="O993" s="5">
        <f>DATEVALUE(Player_2[[#This Row],[Month]]&amp;" "&amp;Player_2[[#This Row],[Day]]&amp;", "&amp;Player_2[[#This Row],[Year]])</f>
        <v>42059</v>
      </c>
      <c r="P993">
        <f>COUNTIFS(A:A,Player_2[[#This Row],[Tournament]],E:E,Player_2[[#This Row],[Round]])</f>
        <v>1</v>
      </c>
      <c r="Q993" t="str">
        <f t="shared" si="15"/>
        <v>2015 27th Memorial Championship presented by Discraft</v>
      </c>
      <c r="R993">
        <f>SUMIFS('Player 1 Rounds'!F:F,'Player 1 Rounds'!Q:Q,Q993,'Player 1 Rounds'!E:E,E993)</f>
        <v>49</v>
      </c>
      <c r="S993">
        <f>IF(AND(Player_2[[#This Row],[Opponent Score]]&gt;0,Player_2[[#This Row],[Opponent Score]]&gt;Player_2[[#This Row],[Score]],K:K=TRUE())=TRUE(),1,0)</f>
        <v>0</v>
      </c>
    </row>
    <row r="994" spans="1:19" x14ac:dyDescent="0.25">
      <c r="A994" t="s">
        <v>105</v>
      </c>
      <c r="B994" t="s">
        <v>13</v>
      </c>
      <c r="C994" t="s">
        <v>133</v>
      </c>
      <c r="D994" t="s">
        <v>17</v>
      </c>
      <c r="E994">
        <v>3</v>
      </c>
      <c r="F994">
        <v>70</v>
      </c>
      <c r="G994">
        <v>963</v>
      </c>
      <c r="H994" t="s">
        <v>11</v>
      </c>
      <c r="I994" t="s">
        <v>11</v>
      </c>
      <c r="J994" t="b">
        <f>IF(COUNTIFS('Player 1 Rounds'!A:A,Player_2[[#This Row],[Tournament]],'Player 1 Rounds'!C:C,Player_2[[#This Row],[Date]])&gt;0,TRUE(),FALSE())</f>
        <v>0</v>
      </c>
      <c r="K994" t="b">
        <f>IF(COUNTIFS('Player 1 Rounds'!A:A,Player_2[[#This Row],[Tournament]],'Player 1 Rounds'!C:C,Player_2[[#This Row],[Date]],'Player 1 Rounds'!D:D,Player_2[[#This Row],[Division]])&gt;0,TRUE(),FALSE())</f>
        <v>0</v>
      </c>
      <c r="L994" t="str">
        <f>RIGHT(Player_2[[#This Row],[Date]],4)</f>
        <v>2007</v>
      </c>
      <c r="M994" t="str">
        <f>LEFT(Player_2[[#This Row],[Date]],FIND("-",Player_2[[#This Row],[Date]],1)-1)</f>
        <v>16</v>
      </c>
      <c r="N994" t="str">
        <f>MID(Player_2[[#This Row],[Date]],FIND("-",Player_2[[#This Row],[Date]],1)+1,3)</f>
        <v>Nov</v>
      </c>
      <c r="O994" s="5">
        <f>DATEVALUE(Player_2[[#This Row],[Month]]&amp;" "&amp;Player_2[[#This Row],[Day]]&amp;", "&amp;Player_2[[#This Row],[Year]])</f>
        <v>39402</v>
      </c>
      <c r="P994">
        <f>COUNTIFS(A:A,Player_2[[#This Row],[Tournament]],E:E,Player_2[[#This Row],[Round]])</f>
        <v>2</v>
      </c>
      <c r="Q994" t="str">
        <f t="shared" si="15"/>
        <v>2007 The Players Cup</v>
      </c>
      <c r="R994">
        <f>SUMIFS('Player 1 Rounds'!F:F,'Player 1 Rounds'!Q:Q,Q994,'Player 1 Rounds'!E:E,E994)</f>
        <v>0</v>
      </c>
      <c r="S994">
        <f>IF(AND(Player_2[[#This Row],[Opponent Score]]&gt;0,Player_2[[#This Row],[Opponent Score]]&gt;Player_2[[#This Row],[Score]],K:K=TRUE())=TRUE(),1,0)</f>
        <v>0</v>
      </c>
    </row>
    <row r="995" spans="1:19" x14ac:dyDescent="0.25">
      <c r="A995" t="s">
        <v>265</v>
      </c>
      <c r="B995" t="s">
        <v>13</v>
      </c>
      <c r="C995" t="s">
        <v>266</v>
      </c>
      <c r="D995" t="s">
        <v>17</v>
      </c>
      <c r="E995">
        <v>3</v>
      </c>
      <c r="F995">
        <v>61</v>
      </c>
      <c r="G995">
        <v>1032</v>
      </c>
      <c r="H995" t="s">
        <v>11</v>
      </c>
      <c r="I995" t="s">
        <v>11</v>
      </c>
      <c r="J995" t="b">
        <f>IF(COUNTIFS('Player 1 Rounds'!A:A,Player_2[[#This Row],[Tournament]],'Player 1 Rounds'!C:C,Player_2[[#This Row],[Date]])&gt;0,TRUE(),FALSE())</f>
        <v>1</v>
      </c>
      <c r="K995" t="b">
        <f>IF(COUNTIFS('Player 1 Rounds'!A:A,Player_2[[#This Row],[Tournament]],'Player 1 Rounds'!C:C,Player_2[[#This Row],[Date]],'Player 1 Rounds'!D:D,Player_2[[#This Row],[Division]])&gt;0,TRUE(),FALSE())</f>
        <v>1</v>
      </c>
      <c r="L995" t="str">
        <f>RIGHT(Player_2[[#This Row],[Date]],4)</f>
        <v>2017</v>
      </c>
      <c r="M995" t="str">
        <f>LEFT(Player_2[[#This Row],[Date]],FIND("-",Player_2[[#This Row],[Date]],1)-1)</f>
        <v>21</v>
      </c>
      <c r="N995" t="str">
        <f>MID(Player_2[[#This Row],[Date]],FIND("-",Player_2[[#This Row],[Date]],1)+1,3)</f>
        <v>Jun</v>
      </c>
      <c r="O995" s="5">
        <f>DATEVALUE(Player_2[[#This Row],[Month]]&amp;" "&amp;Player_2[[#This Row],[Day]]&amp;", "&amp;Player_2[[#This Row],[Year]])</f>
        <v>42907</v>
      </c>
      <c r="P995">
        <f>COUNTIFS(A:A,Player_2[[#This Row],[Tournament]],E:E,Player_2[[#This Row],[Round]])</f>
        <v>1</v>
      </c>
      <c r="Q995" t="str">
        <f t="shared" si="15"/>
        <v>2017 PDGA Professional Disc Golf World Championships</v>
      </c>
      <c r="R995">
        <f>SUMIFS('Player 1 Rounds'!F:F,'Player 1 Rounds'!Q:Q,Q995,'Player 1 Rounds'!E:E,E995)</f>
        <v>55</v>
      </c>
      <c r="S995">
        <f>IF(AND(Player_2[[#This Row],[Opponent Score]]&gt;0,Player_2[[#This Row],[Opponent Score]]&gt;Player_2[[#This Row],[Score]],K:K=TRUE())=TRUE(),1,0)</f>
        <v>0</v>
      </c>
    </row>
    <row r="996" spans="1:19" x14ac:dyDescent="0.25">
      <c r="A996" t="s">
        <v>278</v>
      </c>
      <c r="B996" t="s">
        <v>9</v>
      </c>
      <c r="C996" t="s">
        <v>279</v>
      </c>
      <c r="D996" t="s">
        <v>17</v>
      </c>
      <c r="E996">
        <v>3</v>
      </c>
      <c r="F996">
        <v>63</v>
      </c>
      <c r="G996">
        <v>1025</v>
      </c>
      <c r="H996" t="s">
        <v>11</v>
      </c>
      <c r="I996" t="s">
        <v>11</v>
      </c>
      <c r="J996" t="b">
        <f>IF(COUNTIFS('Player 1 Rounds'!A:A,Player_2[[#This Row],[Tournament]],'Player 1 Rounds'!C:C,Player_2[[#This Row],[Date]])&gt;0,TRUE(),FALSE())</f>
        <v>1</v>
      </c>
      <c r="K996" t="b">
        <f>IF(COUNTIFS('Player 1 Rounds'!A:A,Player_2[[#This Row],[Tournament]],'Player 1 Rounds'!C:C,Player_2[[#This Row],[Date]],'Player 1 Rounds'!D:D,Player_2[[#This Row],[Division]])&gt;0,TRUE(),FALSE())</f>
        <v>1</v>
      </c>
      <c r="L996" t="str">
        <f>RIGHT(Player_2[[#This Row],[Date]],4)</f>
        <v>2012</v>
      </c>
      <c r="M996" t="str">
        <f>LEFT(Player_2[[#This Row],[Date]],FIND("-",Player_2[[#This Row],[Date]],1)-1)</f>
        <v>13</v>
      </c>
      <c r="N996" t="str">
        <f>MID(Player_2[[#This Row],[Date]],FIND("-",Player_2[[#This Row],[Date]],1)+1,3)</f>
        <v>Apr</v>
      </c>
      <c r="O996" s="5">
        <f>DATEVALUE(Player_2[[#This Row],[Month]]&amp;" "&amp;Player_2[[#This Row],[Day]]&amp;", "&amp;Player_2[[#This Row],[Year]])</f>
        <v>41012</v>
      </c>
      <c r="P996">
        <f>COUNTIFS(A:A,Player_2[[#This Row],[Tournament]],E:E,Player_2[[#This Row],[Round]])</f>
        <v>1</v>
      </c>
      <c r="Q996" t="str">
        <f t="shared" si="15"/>
        <v>2012 Dynamic Discs Glass Blown Open sponsored by Discraft</v>
      </c>
      <c r="R996">
        <f>SUMIFS('Player 1 Rounds'!F:F,'Player 1 Rounds'!Q:Q,Q996,'Player 1 Rounds'!E:E,E996)</f>
        <v>66</v>
      </c>
      <c r="S996">
        <f>IF(AND(Player_2[[#This Row],[Opponent Score]]&gt;0,Player_2[[#This Row],[Opponent Score]]&gt;Player_2[[#This Row],[Score]],K:K=TRUE())=TRUE(),1,0)</f>
        <v>1</v>
      </c>
    </row>
    <row r="997" spans="1:19" x14ac:dyDescent="0.25">
      <c r="A997" t="s">
        <v>280</v>
      </c>
      <c r="B997" t="s">
        <v>58</v>
      </c>
      <c r="C997" t="s">
        <v>281</v>
      </c>
      <c r="D997" t="s">
        <v>17</v>
      </c>
      <c r="E997">
        <v>3</v>
      </c>
      <c r="F997">
        <v>54</v>
      </c>
      <c r="G997">
        <v>1040</v>
      </c>
      <c r="H997" t="s">
        <v>11</v>
      </c>
      <c r="I997" t="s">
        <v>11</v>
      </c>
      <c r="J997" t="b">
        <f>IF(COUNTIFS('Player 1 Rounds'!A:A,Player_2[[#This Row],[Tournament]],'Player 1 Rounds'!C:C,Player_2[[#This Row],[Date]])&gt;0,TRUE(),FALSE())</f>
        <v>1</v>
      </c>
      <c r="K997" t="b">
        <f>IF(COUNTIFS('Player 1 Rounds'!A:A,Player_2[[#This Row],[Tournament]],'Player 1 Rounds'!C:C,Player_2[[#This Row],[Date]],'Player 1 Rounds'!D:D,Player_2[[#This Row],[Division]])&gt;0,TRUE(),FALSE())</f>
        <v>1</v>
      </c>
      <c r="L997" t="str">
        <f>RIGHT(Player_2[[#This Row],[Date]],4)</f>
        <v>2017</v>
      </c>
      <c r="M997" t="str">
        <f>LEFT(Player_2[[#This Row],[Date]],FIND("-",Player_2[[#This Row],[Date]],1)-1)</f>
        <v>9</v>
      </c>
      <c r="N997" t="str">
        <f>MID(Player_2[[#This Row],[Date]],FIND("-",Player_2[[#This Row],[Date]],1)+1,3)</f>
        <v>Jun</v>
      </c>
      <c r="O997" s="5">
        <f>DATEVALUE(Player_2[[#This Row],[Month]]&amp;" "&amp;Player_2[[#This Row],[Day]]&amp;", "&amp;Player_2[[#This Row],[Year]])</f>
        <v>42895</v>
      </c>
      <c r="P997">
        <f>COUNTIFS(A:A,Player_2[[#This Row],[Tournament]],E:E,Player_2[[#This Row],[Round]])</f>
        <v>2</v>
      </c>
      <c r="Q997" t="str">
        <f t="shared" si="15"/>
        <v>2017 Beaver State Fling Presented by KEEN - National Tour</v>
      </c>
      <c r="R997">
        <f>SUMIFS('Player 1 Rounds'!F:F,'Player 1 Rounds'!Q:Q,Q997,'Player 1 Rounds'!E:E,E997)</f>
        <v>50</v>
      </c>
      <c r="S997">
        <f>IF(AND(Player_2[[#This Row],[Opponent Score]]&gt;0,Player_2[[#This Row],[Opponent Score]]&gt;Player_2[[#This Row],[Score]],K:K=TRUE())=TRUE(),1,0)</f>
        <v>0</v>
      </c>
    </row>
    <row r="998" spans="1:19" x14ac:dyDescent="0.25">
      <c r="A998" t="s">
        <v>274</v>
      </c>
      <c r="B998" t="s">
        <v>9</v>
      </c>
      <c r="C998" t="s">
        <v>275</v>
      </c>
      <c r="D998" t="s">
        <v>17</v>
      </c>
      <c r="E998">
        <v>3</v>
      </c>
      <c r="F998">
        <v>57</v>
      </c>
      <c r="G998">
        <v>956</v>
      </c>
      <c r="H998" t="s">
        <v>11</v>
      </c>
      <c r="I998" t="s">
        <v>11</v>
      </c>
      <c r="J998" t="b">
        <f>IF(COUNTIFS('Player 1 Rounds'!A:A,Player_2[[#This Row],[Tournament]],'Player 1 Rounds'!C:C,Player_2[[#This Row],[Date]])&gt;0,TRUE(),FALSE())</f>
        <v>1</v>
      </c>
      <c r="K998" t="b">
        <f>IF(COUNTIFS('Player 1 Rounds'!A:A,Player_2[[#This Row],[Tournament]],'Player 1 Rounds'!C:C,Player_2[[#This Row],[Date]],'Player 1 Rounds'!D:D,Player_2[[#This Row],[Division]])&gt;0,TRUE(),FALSE())</f>
        <v>1</v>
      </c>
      <c r="L998" t="str">
        <f>RIGHT(Player_2[[#This Row],[Date]],4)</f>
        <v>2012</v>
      </c>
      <c r="M998" t="str">
        <f>LEFT(Player_2[[#This Row],[Date]],FIND("-",Player_2[[#This Row],[Date]],1)-1)</f>
        <v>21</v>
      </c>
      <c r="N998" t="str">
        <f>MID(Player_2[[#This Row],[Date]],FIND("-",Player_2[[#This Row],[Date]],1)+1,3)</f>
        <v>Apr</v>
      </c>
      <c r="O998" s="5">
        <f>DATEVALUE(Player_2[[#This Row],[Month]]&amp;" "&amp;Player_2[[#This Row],[Day]]&amp;", "&amp;Player_2[[#This Row],[Year]])</f>
        <v>41020</v>
      </c>
      <c r="P998">
        <f>COUNTIFS(A:A,Player_2[[#This Row],[Tournament]],E:E,Player_2[[#This Row],[Round]])</f>
        <v>1</v>
      </c>
      <c r="Q998" t="str">
        <f t="shared" si="15"/>
        <v>2012 SOKY Championships</v>
      </c>
      <c r="R998">
        <f>SUMIFS('Player 1 Rounds'!F:F,'Player 1 Rounds'!Q:Q,Q998,'Player 1 Rounds'!E:E,E998)</f>
        <v>53</v>
      </c>
      <c r="S998">
        <f>IF(AND(Player_2[[#This Row],[Opponent Score]]&gt;0,Player_2[[#This Row],[Opponent Score]]&gt;Player_2[[#This Row],[Score]],K:K=TRUE())=TRUE(),1,0)</f>
        <v>0</v>
      </c>
    </row>
    <row r="999" spans="1:19" x14ac:dyDescent="0.25">
      <c r="A999" t="s">
        <v>673</v>
      </c>
      <c r="B999" t="s">
        <v>58</v>
      </c>
      <c r="C999" t="s">
        <v>674</v>
      </c>
      <c r="D999" t="s">
        <v>17</v>
      </c>
      <c r="E999">
        <v>3</v>
      </c>
      <c r="F999">
        <v>55</v>
      </c>
      <c r="G999">
        <v>1055</v>
      </c>
      <c r="H999" t="s">
        <v>10</v>
      </c>
      <c r="I999" t="s">
        <v>10</v>
      </c>
      <c r="J999" t="b">
        <f>IF(COUNTIFS('Player 1 Rounds'!A:A,Player_2[[#This Row],[Tournament]],'Player 1 Rounds'!C:C,Player_2[[#This Row],[Date]])&gt;0,TRUE(),FALSE())</f>
        <v>1</v>
      </c>
      <c r="K999" t="b">
        <f>IF(COUNTIFS('Player 1 Rounds'!A:A,Player_2[[#This Row],[Tournament]],'Player 1 Rounds'!C:C,Player_2[[#This Row],[Date]],'Player 1 Rounds'!D:D,Player_2[[#This Row],[Division]])&gt;0,TRUE(),FALSE())</f>
        <v>1</v>
      </c>
      <c r="L999" t="str">
        <f>RIGHT(Player_2[[#This Row],[Date]],4)</f>
        <v>2021</v>
      </c>
      <c r="M999" t="str">
        <f>LEFT(Player_2[[#This Row],[Date]],FIND("-",Player_2[[#This Row],[Date]],1)-1)</f>
        <v>23</v>
      </c>
      <c r="N999" t="str">
        <f>MID(Player_2[[#This Row],[Date]],FIND("-",Player_2[[#This Row],[Date]],1)+1,3)</f>
        <v>Sep</v>
      </c>
      <c r="O999" s="5">
        <f>DATEVALUE(Player_2[[#This Row],[Month]]&amp;" "&amp;Player_2[[#This Row],[Day]]&amp;", "&amp;Player_2[[#This Row],[Year]])</f>
        <v>44462</v>
      </c>
      <c r="P999">
        <f>COUNTIFS(A:A,Player_2[[#This Row],[Tournament]],E:E,Player_2[[#This Row],[Round]])</f>
        <v>1</v>
      </c>
      <c r="Q999" t="str">
        <f t="shared" si="15"/>
        <v>2021 Music City Open Presented by Dynamic Discs - NT Finale</v>
      </c>
      <c r="R999">
        <f>SUMIFS('Player 1 Rounds'!F:F,'Player 1 Rounds'!Q:Q,Q999,'Player 1 Rounds'!E:E,E999)</f>
        <v>52</v>
      </c>
      <c r="S999">
        <f>IF(AND(Player_2[[#This Row],[Opponent Score]]&gt;0,Player_2[[#This Row],[Opponent Score]]&gt;Player_2[[#This Row],[Score]],K:K=TRUE())=TRUE(),1,0)</f>
        <v>0</v>
      </c>
    </row>
    <row r="1000" spans="1:19" x14ac:dyDescent="0.25">
      <c r="A1000" t="s">
        <v>86</v>
      </c>
      <c r="B1000" t="s">
        <v>13</v>
      </c>
      <c r="C1000" t="s">
        <v>267</v>
      </c>
      <c r="D1000" t="s">
        <v>17</v>
      </c>
      <c r="E1000">
        <v>3</v>
      </c>
      <c r="F1000">
        <v>55</v>
      </c>
      <c r="G1000">
        <v>1051</v>
      </c>
      <c r="H1000" t="s">
        <v>11</v>
      </c>
      <c r="I1000" t="s">
        <v>11</v>
      </c>
      <c r="J1000" t="b">
        <f>IF(COUNTIFS('Player 1 Rounds'!A:A,Player_2[[#This Row],[Tournament]],'Player 1 Rounds'!C:C,Player_2[[#This Row],[Date]])&gt;0,TRUE(),FALSE())</f>
        <v>1</v>
      </c>
      <c r="K1000" t="b">
        <f>IF(COUNTIFS('Player 1 Rounds'!A:A,Player_2[[#This Row],[Tournament]],'Player 1 Rounds'!C:C,Player_2[[#This Row],[Date]],'Player 1 Rounds'!D:D,Player_2[[#This Row],[Division]])&gt;0,TRUE(),FALSE())</f>
        <v>1</v>
      </c>
      <c r="L1000" t="str">
        <f>RIGHT(Player_2[[#This Row],[Date]],4)</f>
        <v>2017</v>
      </c>
      <c r="M1000" t="str">
        <f>LEFT(Player_2[[#This Row],[Date]],FIND("-",Player_2[[#This Row],[Date]],1)-1)</f>
        <v>20</v>
      </c>
      <c r="N1000" t="str">
        <f>MID(Player_2[[#This Row],[Date]],FIND("-",Player_2[[#This Row],[Date]],1)+1,3)</f>
        <v>Jul</v>
      </c>
      <c r="O1000" s="5">
        <f>DATEVALUE(Player_2[[#This Row],[Month]]&amp;" "&amp;Player_2[[#This Row],[Day]]&amp;", "&amp;Player_2[[#This Row],[Year]])</f>
        <v>42936</v>
      </c>
      <c r="P1000">
        <f>COUNTIFS(A:A,Player_2[[#This Row],[Tournament]],E:E,Player_2[[#This Row],[Round]])</f>
        <v>5</v>
      </c>
      <c r="Q1000" t="str">
        <f t="shared" si="15"/>
        <v>2017 European Open</v>
      </c>
      <c r="R1000">
        <f>SUMIFS('Player 1 Rounds'!F:F,'Player 1 Rounds'!Q:Q,Q1000,'Player 1 Rounds'!E:E,E1000)</f>
        <v>56</v>
      </c>
      <c r="S1000">
        <f>IF(AND(Player_2[[#This Row],[Opponent Score]]&gt;0,Player_2[[#This Row],[Opponent Score]]&gt;Player_2[[#This Row],[Score]],K:K=TRUE())=TRUE(),1,0)</f>
        <v>1</v>
      </c>
    </row>
    <row r="1001" spans="1:19" x14ac:dyDescent="0.25">
      <c r="A1001" t="s">
        <v>270</v>
      </c>
      <c r="B1001" t="s">
        <v>9</v>
      </c>
      <c r="C1001" t="s">
        <v>271</v>
      </c>
      <c r="D1001" t="s">
        <v>17</v>
      </c>
      <c r="E1001">
        <v>3</v>
      </c>
      <c r="F1001">
        <v>49</v>
      </c>
      <c r="G1001">
        <v>1023</v>
      </c>
      <c r="H1001" t="s">
        <v>11</v>
      </c>
      <c r="I1001" t="s">
        <v>11</v>
      </c>
      <c r="J1001" t="b">
        <f>IF(COUNTIFS('Player 1 Rounds'!A:A,Player_2[[#This Row],[Tournament]],'Player 1 Rounds'!C:C,Player_2[[#This Row],[Date]])&gt;0,TRUE(),FALSE())</f>
        <v>0</v>
      </c>
      <c r="K1001" t="b">
        <f>IF(COUNTIFS('Player 1 Rounds'!A:A,Player_2[[#This Row],[Tournament]],'Player 1 Rounds'!C:C,Player_2[[#This Row],[Date]],'Player 1 Rounds'!D:D,Player_2[[#This Row],[Division]])&gt;0,TRUE(),FALSE())</f>
        <v>0</v>
      </c>
      <c r="L1001" t="str">
        <f>RIGHT(Player_2[[#This Row],[Date]],4)</f>
        <v>2012</v>
      </c>
      <c r="M1001" t="str">
        <f>LEFT(Player_2[[#This Row],[Date]],FIND("-",Player_2[[#This Row],[Date]],1)-1)</f>
        <v>16</v>
      </c>
      <c r="N1001" t="str">
        <f>MID(Player_2[[#This Row],[Date]],FIND("-",Player_2[[#This Row],[Date]],1)+1,3)</f>
        <v>Mar</v>
      </c>
      <c r="O1001" s="5">
        <f>DATEVALUE(Player_2[[#This Row],[Month]]&amp;" "&amp;Player_2[[#This Row],[Day]]&amp;", "&amp;Player_2[[#This Row],[Year]])</f>
        <v>40984</v>
      </c>
      <c r="P1001">
        <f>COUNTIFS(A:A,Player_2[[#This Row],[Tournament]],E:E,Player_2[[#This Row],[Round]])</f>
        <v>1</v>
      </c>
      <c r="Q1001" t="str">
        <f t="shared" si="15"/>
        <v>2012 St. Patrick's Classic</v>
      </c>
      <c r="R1001">
        <f>SUMIFS('Player 1 Rounds'!F:F,'Player 1 Rounds'!Q:Q,Q1001,'Player 1 Rounds'!E:E,E1001)</f>
        <v>0</v>
      </c>
      <c r="S1001">
        <f>IF(AND(Player_2[[#This Row],[Opponent Score]]&gt;0,Player_2[[#This Row],[Opponent Score]]&gt;Player_2[[#This Row],[Score]],K:K=TRUE())=TRUE(),1,0)</f>
        <v>0</v>
      </c>
    </row>
    <row r="1002" spans="1:19" x14ac:dyDescent="0.25">
      <c r="A1002" t="s">
        <v>677</v>
      </c>
      <c r="B1002" t="s">
        <v>14</v>
      </c>
      <c r="C1002" t="s">
        <v>678</v>
      </c>
      <c r="D1002" t="s">
        <v>17</v>
      </c>
      <c r="E1002">
        <v>3</v>
      </c>
      <c r="F1002">
        <v>58</v>
      </c>
      <c r="G1002">
        <v>1071</v>
      </c>
      <c r="H1002" t="s">
        <v>11</v>
      </c>
      <c r="I1002" t="s">
        <v>11</v>
      </c>
      <c r="J1002" t="b">
        <f>IF(COUNTIFS('Player 1 Rounds'!A:A,Player_2[[#This Row],[Tournament]],'Player 1 Rounds'!C:C,Player_2[[#This Row],[Date]])&gt;0,TRUE(),FALSE())</f>
        <v>0</v>
      </c>
      <c r="K1002" t="b">
        <f>IF(COUNTIFS('Player 1 Rounds'!A:A,Player_2[[#This Row],[Tournament]],'Player 1 Rounds'!C:C,Player_2[[#This Row],[Date]],'Player 1 Rounds'!D:D,Player_2[[#This Row],[Division]])&gt;0,TRUE(),FALSE())</f>
        <v>0</v>
      </c>
      <c r="L1002" t="str">
        <f>RIGHT(Player_2[[#This Row],[Date]],4)</f>
        <v>2021</v>
      </c>
      <c r="M1002" t="str">
        <f>LEFT(Player_2[[#This Row],[Date]],FIND("-",Player_2[[#This Row],[Date]],1)-1)</f>
        <v>17</v>
      </c>
      <c r="N1002" t="str">
        <f>MID(Player_2[[#This Row],[Date]],FIND("-",Player_2[[#This Row],[Date]],1)+1,3)</f>
        <v>Sep</v>
      </c>
      <c r="O1002" s="5">
        <f>DATEVALUE(Player_2[[#This Row],[Month]]&amp;" "&amp;Player_2[[#This Row],[Day]]&amp;", "&amp;Player_2[[#This Row],[Year]])</f>
        <v>44456</v>
      </c>
      <c r="P1002">
        <f>COUNTIFS(A:A,Player_2[[#This Row],[Tournament]],E:E,Player_2[[#This Row],[Round]])</f>
        <v>1</v>
      </c>
      <c r="Q1002" t="str">
        <f t="shared" si="15"/>
        <v>2021 BRDGT - The Battle for Bedford Presented by Bluechip Technologies</v>
      </c>
      <c r="R1002">
        <f>SUMIFS('Player 1 Rounds'!F:F,'Player 1 Rounds'!Q:Q,Q1002,'Player 1 Rounds'!E:E,E1002)</f>
        <v>0</v>
      </c>
      <c r="S1002">
        <f>IF(AND(Player_2[[#This Row],[Opponent Score]]&gt;0,Player_2[[#This Row],[Opponent Score]]&gt;Player_2[[#This Row],[Score]],K:K=TRUE())=TRUE(),1,0)</f>
        <v>0</v>
      </c>
    </row>
    <row r="1003" spans="1:19" x14ac:dyDescent="0.25">
      <c r="A1003" t="s">
        <v>263</v>
      </c>
      <c r="B1003" t="s">
        <v>9</v>
      </c>
      <c r="C1003" t="s">
        <v>264</v>
      </c>
      <c r="D1003" t="s">
        <v>17</v>
      </c>
      <c r="E1003">
        <v>3</v>
      </c>
      <c r="F1003">
        <v>50</v>
      </c>
      <c r="G1003">
        <v>1057</v>
      </c>
      <c r="H1003" t="s">
        <v>11</v>
      </c>
      <c r="I1003" t="s">
        <v>11</v>
      </c>
      <c r="J1003" t="b">
        <f>IF(COUNTIFS('Player 1 Rounds'!A:A,Player_2[[#This Row],[Tournament]],'Player 1 Rounds'!C:C,Player_2[[#This Row],[Date]])&gt;0,TRUE(),FALSE())</f>
        <v>1</v>
      </c>
      <c r="K1003" t="b">
        <f>IF(COUNTIFS('Player 1 Rounds'!A:A,Player_2[[#This Row],[Tournament]],'Player 1 Rounds'!C:C,Player_2[[#This Row],[Date]],'Player 1 Rounds'!D:D,Player_2[[#This Row],[Division]])&gt;0,TRUE(),FALSE())</f>
        <v>1</v>
      </c>
      <c r="L1003" t="str">
        <f>RIGHT(Player_2[[#This Row],[Date]],4)</f>
        <v>2017</v>
      </c>
      <c r="M1003" t="str">
        <f>LEFT(Player_2[[#This Row],[Date]],FIND("-",Player_2[[#This Row],[Date]],1)-1)</f>
        <v>14</v>
      </c>
      <c r="N1003" t="str">
        <f>MID(Player_2[[#This Row],[Date]],FIND("-",Player_2[[#This Row],[Date]],1)+1,3)</f>
        <v>Jul</v>
      </c>
      <c r="O1003" s="5">
        <f>DATEVALUE(Player_2[[#This Row],[Month]]&amp;" "&amp;Player_2[[#This Row],[Day]]&amp;", "&amp;Player_2[[#This Row],[Year]])</f>
        <v>42930</v>
      </c>
      <c r="P1003">
        <f>COUNTIFS(A:A,Player_2[[#This Row],[Tournament]],E:E,Player_2[[#This Row],[Round]])</f>
        <v>1</v>
      </c>
      <c r="Q1003" t="str">
        <f t="shared" si="15"/>
        <v>2017 Prodiscus Estonian Open - EPT#4</v>
      </c>
      <c r="R1003">
        <f>SUMIFS('Player 1 Rounds'!F:F,'Player 1 Rounds'!Q:Q,Q1003,'Player 1 Rounds'!E:E,E1003)</f>
        <v>50</v>
      </c>
      <c r="S1003">
        <f>IF(AND(Player_2[[#This Row],[Opponent Score]]&gt;0,Player_2[[#This Row],[Opponent Score]]&gt;Player_2[[#This Row],[Score]],K:K=TRUE())=TRUE(),1,0)</f>
        <v>0</v>
      </c>
    </row>
    <row r="1004" spans="1:19" x14ac:dyDescent="0.25">
      <c r="A1004" t="s">
        <v>276</v>
      </c>
      <c r="B1004" t="s">
        <v>12</v>
      </c>
      <c r="C1004" t="s">
        <v>277</v>
      </c>
      <c r="D1004" t="s">
        <v>17</v>
      </c>
      <c r="E1004">
        <v>3</v>
      </c>
      <c r="F1004">
        <v>57</v>
      </c>
      <c r="G1004">
        <v>978</v>
      </c>
      <c r="H1004" t="s">
        <v>11</v>
      </c>
      <c r="I1004" t="s">
        <v>11</v>
      </c>
      <c r="J1004" t="b">
        <f>IF(COUNTIFS('Player 1 Rounds'!A:A,Player_2[[#This Row],[Tournament]],'Player 1 Rounds'!C:C,Player_2[[#This Row],[Date]])&gt;0,TRUE(),FALSE())</f>
        <v>0</v>
      </c>
      <c r="K1004" t="b">
        <f>IF(COUNTIFS('Player 1 Rounds'!A:A,Player_2[[#This Row],[Tournament]],'Player 1 Rounds'!C:C,Player_2[[#This Row],[Date]],'Player 1 Rounds'!D:D,Player_2[[#This Row],[Division]])&gt;0,TRUE(),FALSE())</f>
        <v>0</v>
      </c>
      <c r="L1004" t="str">
        <f>RIGHT(Player_2[[#This Row],[Date]],4)</f>
        <v>2012</v>
      </c>
      <c r="M1004" t="str">
        <f>LEFT(Player_2[[#This Row],[Date]],FIND("-",Player_2[[#This Row],[Date]],1)-1)</f>
        <v>1</v>
      </c>
      <c r="N1004" t="str">
        <f>MID(Player_2[[#This Row],[Date]],FIND("-",Player_2[[#This Row],[Date]],1)+1,3)</f>
        <v>Apr</v>
      </c>
      <c r="O1004" s="5">
        <f>DATEVALUE(Player_2[[#This Row],[Month]]&amp;" "&amp;Player_2[[#This Row],[Day]]&amp;", "&amp;Player_2[[#This Row],[Year]])</f>
        <v>41000</v>
      </c>
      <c r="P1004">
        <f>COUNTIFS(A:A,Player_2[[#This Row],[Tournament]],E:E,Player_2[[#This Row],[Round]])</f>
        <v>4</v>
      </c>
      <c r="Q1004" t="str">
        <f t="shared" si="15"/>
        <v>2012 Sylmar Open</v>
      </c>
      <c r="R1004">
        <f>SUMIFS('Player 1 Rounds'!F:F,'Player 1 Rounds'!Q:Q,Q1004,'Player 1 Rounds'!E:E,E1004)</f>
        <v>0</v>
      </c>
      <c r="S1004">
        <f>IF(AND(Player_2[[#This Row],[Opponent Score]]&gt;0,Player_2[[#This Row],[Opponent Score]]&gt;Player_2[[#This Row],[Score]],K:K=TRUE())=TRUE(),1,0)</f>
        <v>0</v>
      </c>
    </row>
    <row r="1005" spans="1:19" x14ac:dyDescent="0.25">
      <c r="A1005" t="s">
        <v>261</v>
      </c>
      <c r="B1005" t="s">
        <v>14</v>
      </c>
      <c r="C1005" t="s">
        <v>262</v>
      </c>
      <c r="D1005" t="s">
        <v>17</v>
      </c>
      <c r="E1005">
        <v>3</v>
      </c>
      <c r="F1005">
        <v>68</v>
      </c>
      <c r="G1005">
        <v>1054</v>
      </c>
      <c r="H1005" t="s">
        <v>11</v>
      </c>
      <c r="I1005" t="s">
        <v>11</v>
      </c>
      <c r="J1005" t="b">
        <f>IF(COUNTIFS('Player 1 Rounds'!A:A,Player_2[[#This Row],[Tournament]],'Player 1 Rounds'!C:C,Player_2[[#This Row],[Date]])&gt;0,TRUE(),FALSE())</f>
        <v>0</v>
      </c>
      <c r="K1005" t="b">
        <f>IF(COUNTIFS('Player 1 Rounds'!A:A,Player_2[[#This Row],[Tournament]],'Player 1 Rounds'!C:C,Player_2[[#This Row],[Date]],'Player 1 Rounds'!D:D,Player_2[[#This Row],[Division]])&gt;0,TRUE(),FALSE())</f>
        <v>0</v>
      </c>
      <c r="L1005" t="str">
        <f>RIGHT(Player_2[[#This Row],[Date]],4)</f>
        <v>2012</v>
      </c>
      <c r="M1005" t="str">
        <f>LEFT(Player_2[[#This Row],[Date]],FIND("-",Player_2[[#This Row],[Date]],1)-1)</f>
        <v>24</v>
      </c>
      <c r="N1005" t="str">
        <f>MID(Player_2[[#This Row],[Date]],FIND("-",Player_2[[#This Row],[Date]],1)+1,3)</f>
        <v>Mar</v>
      </c>
      <c r="O1005" s="5">
        <f>DATEVALUE(Player_2[[#This Row],[Month]]&amp;" "&amp;Player_2[[#This Row],[Day]]&amp;", "&amp;Player_2[[#This Row],[Year]])</f>
        <v>40992</v>
      </c>
      <c r="P1005">
        <f>COUNTIFS(A:A,Player_2[[#This Row],[Tournament]],E:E,Player_2[[#This Row],[Round]])</f>
        <v>1</v>
      </c>
      <c r="Q1005" t="str">
        <f t="shared" si="15"/>
        <v>2012 Lockdown at the Rock</v>
      </c>
      <c r="R1005">
        <f>SUMIFS('Player 1 Rounds'!F:F,'Player 1 Rounds'!Q:Q,Q1005,'Player 1 Rounds'!E:E,E1005)</f>
        <v>0</v>
      </c>
      <c r="S1005">
        <f>IF(AND(Player_2[[#This Row],[Opponent Score]]&gt;0,Player_2[[#This Row],[Opponent Score]]&gt;Player_2[[#This Row],[Score]],K:K=TRUE())=TRUE(),1,0)</f>
        <v>0</v>
      </c>
    </row>
    <row r="1006" spans="1:19" x14ac:dyDescent="0.25">
      <c r="A1006" t="s">
        <v>125</v>
      </c>
      <c r="B1006" t="s">
        <v>14</v>
      </c>
      <c r="C1006" t="s">
        <v>126</v>
      </c>
      <c r="D1006" t="s">
        <v>17</v>
      </c>
      <c r="E1006">
        <v>3</v>
      </c>
      <c r="F1006">
        <v>58</v>
      </c>
      <c r="G1006">
        <v>1041</v>
      </c>
      <c r="H1006" t="s">
        <v>11</v>
      </c>
      <c r="I1006" t="s">
        <v>11</v>
      </c>
      <c r="J1006" t="b">
        <f>IF(COUNTIFS('Player 1 Rounds'!A:A,Player_2[[#This Row],[Tournament]],'Player 1 Rounds'!C:C,Player_2[[#This Row],[Date]])&gt;0,TRUE(),FALSE())</f>
        <v>1</v>
      </c>
      <c r="K1006" t="b">
        <f>IF(COUNTIFS('Player 1 Rounds'!A:A,Player_2[[#This Row],[Tournament]],'Player 1 Rounds'!C:C,Player_2[[#This Row],[Date]],'Player 1 Rounds'!D:D,Player_2[[#This Row],[Division]])&gt;0,TRUE(),FALSE())</f>
        <v>1</v>
      </c>
      <c r="L1006" t="str">
        <f>RIGHT(Player_2[[#This Row],[Date]],4)</f>
        <v>2012</v>
      </c>
      <c r="M1006" t="str">
        <f>LEFT(Player_2[[#This Row],[Date]],FIND("-",Player_2[[#This Row],[Date]],1)-1)</f>
        <v>28</v>
      </c>
      <c r="N1006" t="str">
        <f>MID(Player_2[[#This Row],[Date]],FIND("-",Player_2[[#This Row],[Date]],1)+1,3)</f>
        <v>Apr</v>
      </c>
      <c r="O1006" s="5">
        <f>DATEVALUE(Player_2[[#This Row],[Month]]&amp;" "&amp;Player_2[[#This Row],[Day]]&amp;", "&amp;Player_2[[#This Row],[Year]])</f>
        <v>41027</v>
      </c>
      <c r="P1006">
        <f>COUNTIFS(A:A,Player_2[[#This Row],[Tournament]],E:E,Player_2[[#This Row],[Round]])</f>
        <v>1</v>
      </c>
      <c r="Q1006" t="str">
        <f t="shared" si="15"/>
        <v>2012 Fun N Sun</v>
      </c>
      <c r="R1006">
        <f>SUMIFS('Player 1 Rounds'!F:F,'Player 1 Rounds'!Q:Q,Q1006,'Player 1 Rounds'!E:E,E1006)</f>
        <v>56</v>
      </c>
      <c r="S1006">
        <f>IF(AND(Player_2[[#This Row],[Opponent Score]]&gt;0,Player_2[[#This Row],[Opponent Score]]&gt;Player_2[[#This Row],[Score]],K:K=TRUE())=TRUE(),1,0)</f>
        <v>0</v>
      </c>
    </row>
    <row r="1007" spans="1:19" x14ac:dyDescent="0.25">
      <c r="A1007" t="s">
        <v>113</v>
      </c>
      <c r="B1007" t="s">
        <v>58</v>
      </c>
      <c r="C1007" t="s">
        <v>114</v>
      </c>
      <c r="D1007" t="s">
        <v>17</v>
      </c>
      <c r="E1007">
        <v>3</v>
      </c>
      <c r="F1007">
        <v>47</v>
      </c>
      <c r="G1007">
        <v>1055</v>
      </c>
      <c r="H1007" t="s">
        <v>11</v>
      </c>
      <c r="I1007" t="s">
        <v>11</v>
      </c>
      <c r="J1007" t="b">
        <f>IF(COUNTIFS('Player 1 Rounds'!A:A,Player_2[[#This Row],[Tournament]],'Player 1 Rounds'!C:C,Player_2[[#This Row],[Date]])&gt;0,TRUE(),FALSE())</f>
        <v>1</v>
      </c>
      <c r="K1007" t="b">
        <f>IF(COUNTIFS('Player 1 Rounds'!A:A,Player_2[[#This Row],[Tournament]],'Player 1 Rounds'!C:C,Player_2[[#This Row],[Date]],'Player 1 Rounds'!D:D,Player_2[[#This Row],[Division]])&gt;0,TRUE(),FALSE())</f>
        <v>1</v>
      </c>
      <c r="L1007" t="str">
        <f>RIGHT(Player_2[[#This Row],[Date]],4)</f>
        <v>2012</v>
      </c>
      <c r="M1007" t="str">
        <f>LEFT(Player_2[[#This Row],[Date]],FIND("-",Player_2[[#This Row],[Date]],1)-1)</f>
        <v>1</v>
      </c>
      <c r="N1007" t="str">
        <f>MID(Player_2[[#This Row],[Date]],FIND("-",Player_2[[#This Row],[Date]],1)+1,3)</f>
        <v>Jun</v>
      </c>
      <c r="O1007" s="5">
        <f>DATEVALUE(Player_2[[#This Row],[Month]]&amp;" "&amp;Player_2[[#This Row],[Day]]&amp;", "&amp;Player_2[[#This Row],[Year]])</f>
        <v>41061</v>
      </c>
      <c r="P1007">
        <f>COUNTIFS(A:A,Player_2[[#This Row],[Tournament]],E:E,Player_2[[#This Row],[Round]])</f>
        <v>1</v>
      </c>
      <c r="Q1007" t="str">
        <f t="shared" si="15"/>
        <v>2012 30th Kansas City Wide Open</v>
      </c>
      <c r="R1007">
        <f>SUMIFS('Player 1 Rounds'!F:F,'Player 1 Rounds'!Q:Q,Q1007,'Player 1 Rounds'!E:E,E1007)</f>
        <v>52</v>
      </c>
      <c r="S1007">
        <f>IF(AND(Player_2[[#This Row],[Opponent Score]]&gt;0,Player_2[[#This Row],[Opponent Score]]&gt;Player_2[[#This Row],[Score]],K:K=TRUE())=TRUE(),1,0)</f>
        <v>1</v>
      </c>
    </row>
    <row r="1008" spans="1:19" x14ac:dyDescent="0.25">
      <c r="A1008" t="s">
        <v>258</v>
      </c>
      <c r="B1008" t="s">
        <v>9</v>
      </c>
      <c r="C1008" t="s">
        <v>259</v>
      </c>
      <c r="D1008" t="s">
        <v>17</v>
      </c>
      <c r="E1008">
        <v>3</v>
      </c>
      <c r="F1008">
        <v>48</v>
      </c>
      <c r="G1008">
        <v>1070</v>
      </c>
      <c r="H1008" t="s">
        <v>11</v>
      </c>
      <c r="I1008" t="s">
        <v>11</v>
      </c>
      <c r="J1008" t="b">
        <f>IF(COUNTIFS('Player 1 Rounds'!A:A,Player_2[[#This Row],[Tournament]],'Player 1 Rounds'!C:C,Player_2[[#This Row],[Date]])&gt;0,TRUE(),FALSE())</f>
        <v>1</v>
      </c>
      <c r="K1008" t="b">
        <f>IF(COUNTIFS('Player 1 Rounds'!A:A,Player_2[[#This Row],[Tournament]],'Player 1 Rounds'!C:C,Player_2[[#This Row],[Date]],'Player 1 Rounds'!D:D,Player_2[[#This Row],[Division]])&gt;0,TRUE(),FALSE())</f>
        <v>1</v>
      </c>
      <c r="L1008" t="str">
        <f>RIGHT(Player_2[[#This Row],[Date]],4)</f>
        <v>2012</v>
      </c>
      <c r="M1008" t="str">
        <f>LEFT(Player_2[[#This Row],[Date]],FIND("-",Player_2[[#This Row],[Date]],1)-1)</f>
        <v>26</v>
      </c>
      <c r="N1008" t="str">
        <f>MID(Player_2[[#This Row],[Date]],FIND("-",Player_2[[#This Row],[Date]],1)+1,3)</f>
        <v>May</v>
      </c>
      <c r="O1008" s="5">
        <f>DATEVALUE(Player_2[[#This Row],[Month]]&amp;" "&amp;Player_2[[#This Row],[Day]]&amp;", "&amp;Player_2[[#This Row],[Year]])</f>
        <v>41055</v>
      </c>
      <c r="P1008">
        <f>COUNTIFS(A:A,Player_2[[#This Row],[Tournament]],E:E,Player_2[[#This Row],[Round]])</f>
        <v>1</v>
      </c>
      <c r="Q1008" t="str">
        <f t="shared" si="15"/>
        <v>2012 G&amp;L Clothing Challenge</v>
      </c>
      <c r="R1008">
        <f>SUMIFS('Player 1 Rounds'!F:F,'Player 1 Rounds'!Q:Q,Q1008,'Player 1 Rounds'!E:E,E1008)</f>
        <v>53</v>
      </c>
      <c r="S1008">
        <f>IF(AND(Player_2[[#This Row],[Opponent Score]]&gt;0,Player_2[[#This Row],[Opponent Score]]&gt;Player_2[[#This Row],[Score]],K:K=TRUE())=TRUE(),1,0)</f>
        <v>1</v>
      </c>
    </row>
    <row r="1009" spans="1:19" x14ac:dyDescent="0.25">
      <c r="A1009" t="s">
        <v>109</v>
      </c>
      <c r="B1009" t="s">
        <v>58</v>
      </c>
      <c r="C1009" t="s">
        <v>110</v>
      </c>
      <c r="D1009" t="s">
        <v>17</v>
      </c>
      <c r="E1009">
        <v>3</v>
      </c>
      <c r="F1009">
        <v>68</v>
      </c>
      <c r="G1009">
        <v>1085</v>
      </c>
      <c r="H1009" t="s">
        <v>11</v>
      </c>
      <c r="I1009" t="s">
        <v>11</v>
      </c>
      <c r="J1009" t="b">
        <f>IF(COUNTIFS('Player 1 Rounds'!A:A,Player_2[[#This Row],[Tournament]],'Player 1 Rounds'!C:C,Player_2[[#This Row],[Date]])&gt;0,TRUE(),FALSE())</f>
        <v>1</v>
      </c>
      <c r="K1009" t="b">
        <f>IF(COUNTIFS('Player 1 Rounds'!A:A,Player_2[[#This Row],[Tournament]],'Player 1 Rounds'!C:C,Player_2[[#This Row],[Date]],'Player 1 Rounds'!D:D,Player_2[[#This Row],[Division]])&gt;0,TRUE(),FALSE())</f>
        <v>1</v>
      </c>
      <c r="L1009" t="str">
        <f>RIGHT(Player_2[[#This Row],[Date]],4)</f>
        <v>2012</v>
      </c>
      <c r="M1009" t="str">
        <f>LEFT(Player_2[[#This Row],[Date]],FIND("-",Player_2[[#This Row],[Date]],1)-1)</f>
        <v>18</v>
      </c>
      <c r="N1009" t="str">
        <f>MID(Player_2[[#This Row],[Date]],FIND("-",Player_2[[#This Row],[Date]],1)+1,3)</f>
        <v>May</v>
      </c>
      <c r="O1009" s="5">
        <f>DATEVALUE(Player_2[[#This Row],[Month]]&amp;" "&amp;Player_2[[#This Row],[Day]]&amp;", "&amp;Player_2[[#This Row],[Year]])</f>
        <v>41047</v>
      </c>
      <c r="P1009">
        <f>COUNTIFS(A:A,Player_2[[#This Row],[Tournament]],E:E,Player_2[[#This Row],[Round]])</f>
        <v>1</v>
      </c>
      <c r="Q1009" t="str">
        <f t="shared" si="15"/>
        <v>2012 27th Annual "Steady" Ed Memorial Masters Cup - presented by DGA</v>
      </c>
      <c r="R1009">
        <f>SUMIFS('Player 1 Rounds'!F:F,'Player 1 Rounds'!Q:Q,Q1009,'Player 1 Rounds'!E:E,E1009)</f>
        <v>74</v>
      </c>
      <c r="S1009">
        <f>IF(AND(Player_2[[#This Row],[Opponent Score]]&gt;0,Player_2[[#This Row],[Opponent Score]]&gt;Player_2[[#This Row],[Score]],K:K=TRUE())=TRUE(),1,0)</f>
        <v>1</v>
      </c>
    </row>
    <row r="1010" spans="1:19" x14ac:dyDescent="0.25">
      <c r="A1010" t="s">
        <v>681</v>
      </c>
      <c r="B1010" t="s">
        <v>14</v>
      </c>
      <c r="C1010" t="s">
        <v>682</v>
      </c>
      <c r="D1010" t="s">
        <v>17</v>
      </c>
      <c r="E1010">
        <v>3</v>
      </c>
      <c r="F1010">
        <v>53</v>
      </c>
      <c r="G1010">
        <v>1000</v>
      </c>
      <c r="H1010" t="s">
        <v>11</v>
      </c>
      <c r="I1010" t="s">
        <v>11</v>
      </c>
      <c r="J1010" t="b">
        <f>IF(COUNTIFS('Player 1 Rounds'!A:A,Player_2[[#This Row],[Tournament]],'Player 1 Rounds'!C:C,Player_2[[#This Row],[Date]])&gt;0,TRUE(),FALSE())</f>
        <v>0</v>
      </c>
      <c r="K1010" t="b">
        <f>IF(COUNTIFS('Player 1 Rounds'!A:A,Player_2[[#This Row],[Tournament]],'Player 1 Rounds'!C:C,Player_2[[#This Row],[Date]],'Player 1 Rounds'!D:D,Player_2[[#This Row],[Division]])&gt;0,TRUE(),FALSE())</f>
        <v>0</v>
      </c>
      <c r="L1010" t="str">
        <f>RIGHT(Player_2[[#This Row],[Date]],4)</f>
        <v>2007</v>
      </c>
      <c r="M1010" t="str">
        <f>LEFT(Player_2[[#This Row],[Date]],FIND("-",Player_2[[#This Row],[Date]],1)-1)</f>
        <v>20</v>
      </c>
      <c r="N1010" t="str">
        <f>MID(Player_2[[#This Row],[Date]],FIND("-",Player_2[[#This Row],[Date]],1)+1,3)</f>
        <v>Oct</v>
      </c>
      <c r="O1010" s="5">
        <f>DATEVALUE(Player_2[[#This Row],[Month]]&amp;" "&amp;Player_2[[#This Row],[Day]]&amp;", "&amp;Player_2[[#This Row],[Year]])</f>
        <v>39375</v>
      </c>
      <c r="P1010">
        <f>COUNTIFS(A:A,Player_2[[#This Row],[Tournament]],E:E,Player_2[[#This Row],[Round]])</f>
        <v>1</v>
      </c>
      <c r="Q1010" t="str">
        <f t="shared" si="15"/>
        <v>2007 Coyote Classic</v>
      </c>
      <c r="R1010">
        <f>SUMIFS('Player 1 Rounds'!F:F,'Player 1 Rounds'!Q:Q,Q1010,'Player 1 Rounds'!E:E,E1010)</f>
        <v>0</v>
      </c>
      <c r="S1010">
        <f>IF(AND(Player_2[[#This Row],[Opponent Score]]&gt;0,Player_2[[#This Row],[Opponent Score]]&gt;Player_2[[#This Row],[Score]],K:K=TRUE())=TRUE(),1,0)</f>
        <v>0</v>
      </c>
    </row>
    <row r="1011" spans="1:19" x14ac:dyDescent="0.25">
      <c r="A1011" t="s">
        <v>91</v>
      </c>
      <c r="B1011" t="s">
        <v>153</v>
      </c>
      <c r="C1011" t="s">
        <v>679</v>
      </c>
      <c r="D1011" t="s">
        <v>17</v>
      </c>
      <c r="E1011">
        <v>3</v>
      </c>
      <c r="F1011">
        <v>55</v>
      </c>
      <c r="G1011">
        <v>1085</v>
      </c>
      <c r="H1011" t="s">
        <v>11</v>
      </c>
      <c r="I1011" t="s">
        <v>11</v>
      </c>
      <c r="J1011" t="b">
        <f>IF(COUNTIFS('Player 1 Rounds'!A:A,Player_2[[#This Row],[Tournament]],'Player 1 Rounds'!C:C,Player_2[[#This Row],[Date]])&gt;0,TRUE(),FALSE())</f>
        <v>1</v>
      </c>
      <c r="K1011" t="b">
        <f>IF(COUNTIFS('Player 1 Rounds'!A:A,Player_2[[#This Row],[Tournament]],'Player 1 Rounds'!C:C,Player_2[[#This Row],[Date]],'Player 1 Rounds'!D:D,Player_2[[#This Row],[Division]])&gt;0,TRUE(),FALSE())</f>
        <v>1</v>
      </c>
      <c r="L1011" t="str">
        <f>RIGHT(Player_2[[#This Row],[Date]],4)</f>
        <v>2021</v>
      </c>
      <c r="M1011" t="str">
        <f>LEFT(Player_2[[#This Row],[Date]],FIND("-",Player_2[[#This Row],[Date]],1)-1)</f>
        <v>6</v>
      </c>
      <c r="N1011" t="str">
        <f>MID(Player_2[[#This Row],[Date]],FIND("-",Player_2[[#This Row],[Date]],1)+1,3)</f>
        <v>Oct</v>
      </c>
      <c r="O1011" s="5">
        <f>DATEVALUE(Player_2[[#This Row],[Month]]&amp;" "&amp;Player_2[[#This Row],[Day]]&amp;", "&amp;Player_2[[#This Row],[Year]])</f>
        <v>44475</v>
      </c>
      <c r="P1011">
        <f>COUNTIFS(A:A,Player_2[[#This Row],[Tournament]],E:E,Player_2[[#This Row],[Round]])</f>
        <v>6</v>
      </c>
      <c r="Q1011" t="str">
        <f t="shared" si="15"/>
        <v>2021 United States Disc Golf Championship</v>
      </c>
      <c r="R1011">
        <f>SUMIFS('Player 1 Rounds'!F:F,'Player 1 Rounds'!Q:Q,Q1011,'Player 1 Rounds'!E:E,E1011)</f>
        <v>63</v>
      </c>
      <c r="S1011">
        <f>IF(AND(Player_2[[#This Row],[Opponent Score]]&gt;0,Player_2[[#This Row],[Opponent Score]]&gt;Player_2[[#This Row],[Score]],K:K=TRUE())=TRUE(),1,0)</f>
        <v>1</v>
      </c>
    </row>
    <row r="1012" spans="1:19" x14ac:dyDescent="0.25">
      <c r="A1012" t="s">
        <v>170</v>
      </c>
      <c r="B1012" t="s">
        <v>164</v>
      </c>
      <c r="C1012" t="s">
        <v>171</v>
      </c>
      <c r="D1012" t="s">
        <v>17</v>
      </c>
      <c r="E1012">
        <v>3</v>
      </c>
      <c r="F1012">
        <v>48</v>
      </c>
      <c r="G1012">
        <v>1079</v>
      </c>
      <c r="H1012" t="s">
        <v>11</v>
      </c>
      <c r="I1012" t="s">
        <v>11</v>
      </c>
      <c r="J1012" t="b">
        <f>IF(COUNTIFS('Player 1 Rounds'!A:A,Player_2[[#This Row],[Tournament]],'Player 1 Rounds'!C:C,Player_2[[#This Row],[Date]])&gt;0,TRUE(),FALSE())</f>
        <v>0</v>
      </c>
      <c r="K1012" t="b">
        <f>IF(COUNTIFS('Player 1 Rounds'!A:A,Player_2[[#This Row],[Tournament]],'Player 1 Rounds'!C:C,Player_2[[#This Row],[Date]],'Player 1 Rounds'!D:D,Player_2[[#This Row],[Division]])&gt;0,TRUE(),FALSE())</f>
        <v>0</v>
      </c>
      <c r="L1012" t="str">
        <f>RIGHT(Player_2[[#This Row],[Date]],4)</f>
        <v>2017</v>
      </c>
      <c r="M1012" t="str">
        <f>LEFT(Player_2[[#This Row],[Date]],FIND("-",Player_2[[#This Row],[Date]],1)-1)</f>
        <v>17</v>
      </c>
      <c r="N1012" t="str">
        <f>MID(Player_2[[#This Row],[Date]],FIND("-",Player_2[[#This Row],[Date]],1)+1,3)</f>
        <v>Mar</v>
      </c>
      <c r="O1012" s="5">
        <f>DATEVALUE(Player_2[[#This Row],[Month]]&amp;" "&amp;Player_2[[#This Row],[Day]]&amp;", "&amp;Player_2[[#This Row],[Year]])</f>
        <v>42811</v>
      </c>
      <c r="P1012">
        <f>COUNTIFS(A:A,Player_2[[#This Row],[Tournament]],E:E,Player_2[[#This Row],[Round]])</f>
        <v>1</v>
      </c>
      <c r="Q1012" t="str">
        <f t="shared" si="15"/>
        <v>2017 Discraft presents Sun King's Throw Down the Mountain V (Weekend 2)</v>
      </c>
      <c r="R1012">
        <f>SUMIFS('Player 1 Rounds'!F:F,'Player 1 Rounds'!Q:Q,Q1012,'Player 1 Rounds'!E:E,E1012)</f>
        <v>0</v>
      </c>
      <c r="S1012">
        <f>IF(AND(Player_2[[#This Row],[Opponent Score]]&gt;0,Player_2[[#This Row],[Opponent Score]]&gt;Player_2[[#This Row],[Score]],K:K=TRUE())=TRUE(),1,0)</f>
        <v>0</v>
      </c>
    </row>
    <row r="1013" spans="1:19" x14ac:dyDescent="0.25">
      <c r="A1013" t="s">
        <v>111</v>
      </c>
      <c r="B1013" t="s">
        <v>14</v>
      </c>
      <c r="C1013" t="s">
        <v>112</v>
      </c>
      <c r="D1013" t="s">
        <v>17</v>
      </c>
      <c r="E1013">
        <v>3</v>
      </c>
      <c r="F1013">
        <v>45</v>
      </c>
      <c r="G1013">
        <v>1073</v>
      </c>
      <c r="H1013" t="s">
        <v>11</v>
      </c>
      <c r="I1013" t="s">
        <v>11</v>
      </c>
      <c r="J1013" t="b">
        <f>IF(COUNTIFS('Player 1 Rounds'!A:A,Player_2[[#This Row],[Tournament]],'Player 1 Rounds'!C:C,Player_2[[#This Row],[Date]])&gt;0,TRUE(),FALSE())</f>
        <v>1</v>
      </c>
      <c r="K1013" t="b">
        <f>IF(COUNTIFS('Player 1 Rounds'!A:A,Player_2[[#This Row],[Tournament]],'Player 1 Rounds'!C:C,Player_2[[#This Row],[Date]],'Player 1 Rounds'!D:D,Player_2[[#This Row],[Division]])&gt;0,TRUE(),FALSE())</f>
        <v>1</v>
      </c>
      <c r="L1013" t="str">
        <f>RIGHT(Player_2[[#This Row],[Date]],4)</f>
        <v>2012</v>
      </c>
      <c r="M1013" t="str">
        <f>LEFT(Player_2[[#This Row],[Date]],FIND("-",Player_2[[#This Row],[Date]],1)-1)</f>
        <v>5</v>
      </c>
      <c r="N1013" t="str">
        <f>MID(Player_2[[#This Row],[Date]],FIND("-",Player_2[[#This Row],[Date]],1)+1,3)</f>
        <v>May</v>
      </c>
      <c r="O1013" s="5">
        <f>DATEVALUE(Player_2[[#This Row],[Month]]&amp;" "&amp;Player_2[[#This Row],[Day]]&amp;", "&amp;Player_2[[#This Row],[Year]])</f>
        <v>41034</v>
      </c>
      <c r="P1013">
        <f>COUNTIFS(A:A,Player_2[[#This Row],[Tournament]],E:E,Player_2[[#This Row],[Round]])</f>
        <v>1</v>
      </c>
      <c r="Q1013" t="str">
        <f t="shared" si="15"/>
        <v>2012 Indian Hammocks Open</v>
      </c>
      <c r="R1013">
        <f>SUMIFS('Player 1 Rounds'!F:F,'Player 1 Rounds'!Q:Q,Q1013,'Player 1 Rounds'!E:E,E1013)</f>
        <v>44</v>
      </c>
      <c r="S1013">
        <f>IF(AND(Player_2[[#This Row],[Opponent Score]]&gt;0,Player_2[[#This Row],[Opponent Score]]&gt;Player_2[[#This Row],[Score]],K:K=TRUE())=TRUE(),1,0)</f>
        <v>0</v>
      </c>
    </row>
    <row r="1014" spans="1:19" x14ac:dyDescent="0.25">
      <c r="A1014" t="s">
        <v>675</v>
      </c>
      <c r="B1014" t="s">
        <v>14</v>
      </c>
      <c r="C1014" t="s">
        <v>676</v>
      </c>
      <c r="D1014" t="s">
        <v>17</v>
      </c>
      <c r="E1014">
        <v>3</v>
      </c>
      <c r="F1014">
        <v>64</v>
      </c>
      <c r="G1014">
        <v>1011</v>
      </c>
      <c r="H1014" t="s">
        <v>11</v>
      </c>
      <c r="I1014" t="s">
        <v>11</v>
      </c>
      <c r="J1014" t="b">
        <f>IF(COUNTIFS('Player 1 Rounds'!A:A,Player_2[[#This Row],[Tournament]],'Player 1 Rounds'!C:C,Player_2[[#This Row],[Date]])&gt;0,TRUE(),FALSE())</f>
        <v>0</v>
      </c>
      <c r="K1014" t="b">
        <f>IF(COUNTIFS('Player 1 Rounds'!A:A,Player_2[[#This Row],[Tournament]],'Player 1 Rounds'!C:C,Player_2[[#This Row],[Date]],'Player 1 Rounds'!D:D,Player_2[[#This Row],[Division]])&gt;0,TRUE(),FALSE())</f>
        <v>0</v>
      </c>
      <c r="L1014" t="str">
        <f>RIGHT(Player_2[[#This Row],[Date]],4)</f>
        <v>2007</v>
      </c>
      <c r="M1014" t="str">
        <f>LEFT(Player_2[[#This Row],[Date]],FIND("-",Player_2[[#This Row],[Date]],1)-1)</f>
        <v>27</v>
      </c>
      <c r="N1014" t="str">
        <f>MID(Player_2[[#This Row],[Date]],FIND("-",Player_2[[#This Row],[Date]],1)+1,3)</f>
        <v>Oct</v>
      </c>
      <c r="O1014" s="5">
        <f>DATEVALUE(Player_2[[#This Row],[Month]]&amp;" "&amp;Player_2[[#This Row],[Day]]&amp;", "&amp;Player_2[[#This Row],[Year]])</f>
        <v>39382</v>
      </c>
      <c r="P1014">
        <f>COUNTIFS(A:A,Player_2[[#This Row],[Tournament]],E:E,Player_2[[#This Row],[Round]])</f>
        <v>1</v>
      </c>
      <c r="Q1014" t="str">
        <f t="shared" si="15"/>
        <v>2007 Las Vegas Halloween Classic - Pro</v>
      </c>
      <c r="R1014">
        <f>SUMIFS('Player 1 Rounds'!F:F,'Player 1 Rounds'!Q:Q,Q1014,'Player 1 Rounds'!E:E,E1014)</f>
        <v>0</v>
      </c>
      <c r="S1014">
        <f>IF(AND(Player_2[[#This Row],[Opponent Score]]&gt;0,Player_2[[#This Row],[Opponent Score]]&gt;Player_2[[#This Row],[Score]],K:K=TRUE())=TRUE(),1,0)</f>
        <v>0</v>
      </c>
    </row>
    <row r="1015" spans="1:19" x14ac:dyDescent="0.25">
      <c r="A1015" t="s">
        <v>272</v>
      </c>
      <c r="B1015" t="s">
        <v>58</v>
      </c>
      <c r="C1015" t="s">
        <v>273</v>
      </c>
      <c r="D1015" t="s">
        <v>17</v>
      </c>
      <c r="E1015">
        <v>3</v>
      </c>
      <c r="F1015">
        <v>52</v>
      </c>
      <c r="G1015">
        <v>1057</v>
      </c>
      <c r="H1015" t="s">
        <v>11</v>
      </c>
      <c r="I1015" t="s">
        <v>11</v>
      </c>
      <c r="J1015" t="b">
        <f>IF(COUNTIFS('Player 1 Rounds'!A:A,Player_2[[#This Row],[Tournament]],'Player 1 Rounds'!C:C,Player_2[[#This Row],[Date]])&gt;0,TRUE(),FALSE())</f>
        <v>1</v>
      </c>
      <c r="K1015" t="b">
        <f>IF(COUNTIFS('Player 1 Rounds'!A:A,Player_2[[#This Row],[Tournament]],'Player 1 Rounds'!C:C,Player_2[[#This Row],[Date]],'Player 1 Rounds'!D:D,Player_2[[#This Row],[Division]])&gt;0,TRUE(),FALSE())</f>
        <v>1</v>
      </c>
      <c r="L1015" t="str">
        <f>RIGHT(Player_2[[#This Row],[Date]],4)</f>
        <v>2017</v>
      </c>
      <c r="M1015" t="str">
        <f>LEFT(Player_2[[#This Row],[Date]],FIND("-",Player_2[[#This Row],[Date]],1)-1)</f>
        <v>19</v>
      </c>
      <c r="N1015" t="str">
        <f>MID(Player_2[[#This Row],[Date]],FIND("-",Player_2[[#This Row],[Date]],1)+1,3)</f>
        <v>May</v>
      </c>
      <c r="O1015" s="5">
        <f>DATEVALUE(Player_2[[#This Row],[Month]]&amp;" "&amp;Player_2[[#This Row],[Day]]&amp;", "&amp;Player_2[[#This Row],[Year]])</f>
        <v>42874</v>
      </c>
      <c r="P1015">
        <f>COUNTIFS(A:A,Player_2[[#This Row],[Tournament]],E:E,Player_2[[#This Row],[Round]])</f>
        <v>1</v>
      </c>
      <c r="Q1015" t="str">
        <f t="shared" si="15"/>
        <v>2017 Masters Cup presented by Innova Disc Golf - Pro</v>
      </c>
      <c r="R1015">
        <f>SUMIFS('Player 1 Rounds'!F:F,'Player 1 Rounds'!Q:Q,Q1015,'Player 1 Rounds'!E:E,E1015)</f>
        <v>49</v>
      </c>
      <c r="S1015">
        <f>IF(AND(Player_2[[#This Row],[Opponent Score]]&gt;0,Player_2[[#This Row],[Opponent Score]]&gt;Player_2[[#This Row],[Score]],K:K=TRUE())=TRUE(),1,0)</f>
        <v>0</v>
      </c>
    </row>
    <row r="1016" spans="1:19" x14ac:dyDescent="0.25">
      <c r="A1016" t="s">
        <v>242</v>
      </c>
      <c r="B1016" t="s">
        <v>9</v>
      </c>
      <c r="C1016" t="s">
        <v>243</v>
      </c>
      <c r="D1016" t="s">
        <v>17</v>
      </c>
      <c r="E1016">
        <v>3</v>
      </c>
      <c r="F1016">
        <v>56</v>
      </c>
      <c r="G1016">
        <v>1013</v>
      </c>
      <c r="H1016" t="s">
        <v>11</v>
      </c>
      <c r="I1016" t="s">
        <v>11</v>
      </c>
      <c r="J1016" t="b">
        <f>IF(COUNTIFS('Player 1 Rounds'!A:A,Player_2[[#This Row],[Tournament]],'Player 1 Rounds'!C:C,Player_2[[#This Row],[Date]])&gt;0,TRUE(),FALSE())</f>
        <v>1</v>
      </c>
      <c r="K1016" t="b">
        <f>IF(COUNTIFS('Player 1 Rounds'!A:A,Player_2[[#This Row],[Tournament]],'Player 1 Rounds'!C:C,Player_2[[#This Row],[Date]],'Player 1 Rounds'!D:D,Player_2[[#This Row],[Division]])&gt;0,TRUE(),FALSE())</f>
        <v>1</v>
      </c>
      <c r="L1016" t="str">
        <f>RIGHT(Player_2[[#This Row],[Date]],4)</f>
        <v>2017</v>
      </c>
      <c r="M1016" t="str">
        <f>LEFT(Player_2[[#This Row],[Date]],FIND("-",Player_2[[#This Row],[Date]],1)-1)</f>
        <v>7</v>
      </c>
      <c r="N1016" t="str">
        <f>MID(Player_2[[#This Row],[Date]],FIND("-",Player_2[[#This Row],[Date]],1)+1,3)</f>
        <v>Apr</v>
      </c>
      <c r="O1016" s="5">
        <f>DATEVALUE(Player_2[[#This Row],[Month]]&amp;" "&amp;Player_2[[#This Row],[Day]]&amp;", "&amp;Player_2[[#This Row],[Year]])</f>
        <v>42832</v>
      </c>
      <c r="P1016">
        <f>COUNTIFS(A:A,Player_2[[#This Row],[Tournament]],E:E,Player_2[[#This Row],[Round]])</f>
        <v>1</v>
      </c>
      <c r="Q1016" t="str">
        <f t="shared" si="15"/>
        <v>2017 22nd Annual Texas States Disc Golf Championship Presented By Cory's Bicycle Shop</v>
      </c>
      <c r="R1016">
        <f>SUMIFS('Player 1 Rounds'!F:F,'Player 1 Rounds'!Q:Q,Q1016,'Player 1 Rounds'!E:E,E1016)</f>
        <v>52</v>
      </c>
      <c r="S1016">
        <f>IF(AND(Player_2[[#This Row],[Opponent Score]]&gt;0,Player_2[[#This Row],[Opponent Score]]&gt;Player_2[[#This Row],[Score]],K:K=TRUE())=TRUE(),1,0)</f>
        <v>0</v>
      </c>
    </row>
    <row r="1017" spans="1:19" x14ac:dyDescent="0.25">
      <c r="A1017" t="s">
        <v>248</v>
      </c>
      <c r="B1017" t="s">
        <v>9</v>
      </c>
      <c r="C1017" t="s">
        <v>249</v>
      </c>
      <c r="D1017" t="s">
        <v>17</v>
      </c>
      <c r="E1017">
        <v>3</v>
      </c>
      <c r="F1017">
        <v>55</v>
      </c>
      <c r="G1017">
        <v>1009</v>
      </c>
      <c r="H1017" t="s">
        <v>11</v>
      </c>
      <c r="I1017" t="s">
        <v>11</v>
      </c>
      <c r="J1017" t="b">
        <f>IF(COUNTIFS('Player 1 Rounds'!A:A,Player_2[[#This Row],[Tournament]],'Player 1 Rounds'!C:C,Player_2[[#This Row],[Date]])&gt;0,TRUE(),FALSE())</f>
        <v>1</v>
      </c>
      <c r="K1017" t="b">
        <f>IF(COUNTIFS('Player 1 Rounds'!A:A,Player_2[[#This Row],[Tournament]],'Player 1 Rounds'!C:C,Player_2[[#This Row],[Date]],'Player 1 Rounds'!D:D,Player_2[[#This Row],[Division]])&gt;0,TRUE(),FALSE())</f>
        <v>1</v>
      </c>
      <c r="L1017" t="str">
        <f>RIGHT(Player_2[[#This Row],[Date]],4)</f>
        <v>2012</v>
      </c>
      <c r="M1017" t="str">
        <f>LEFT(Player_2[[#This Row],[Date]],FIND("-",Player_2[[#This Row],[Date]],1)-1)</f>
        <v>12</v>
      </c>
      <c r="N1017" t="str">
        <f>MID(Player_2[[#This Row],[Date]],FIND("-",Player_2[[#This Row],[Date]],1)+1,3)</f>
        <v>May</v>
      </c>
      <c r="O1017" s="5">
        <f>DATEVALUE(Player_2[[#This Row],[Month]]&amp;" "&amp;Player_2[[#This Row],[Day]]&amp;", "&amp;Player_2[[#This Row],[Year]])</f>
        <v>41041</v>
      </c>
      <c r="P1017">
        <f>COUNTIFS(A:A,Player_2[[#This Row],[Tournament]],E:E,Player_2[[#This Row],[Round]])</f>
        <v>1</v>
      </c>
      <c r="Q1017" t="str">
        <f t="shared" si="15"/>
        <v>2012 Charlie Vettiner Open presented by DCD - Pro Only</v>
      </c>
      <c r="R1017">
        <f>SUMIFS('Player 1 Rounds'!F:F,'Player 1 Rounds'!Q:Q,Q1017,'Player 1 Rounds'!E:E,E1017)</f>
        <v>51</v>
      </c>
      <c r="S1017">
        <f>IF(AND(Player_2[[#This Row],[Opponent Score]]&gt;0,Player_2[[#This Row],[Opponent Score]]&gt;Player_2[[#This Row],[Score]],K:K=TRUE())=TRUE(),1,0)</f>
        <v>0</v>
      </c>
    </row>
    <row r="1018" spans="1:19" x14ac:dyDescent="0.25">
      <c r="A1018" t="s">
        <v>246</v>
      </c>
      <c r="B1018" t="s">
        <v>9</v>
      </c>
      <c r="C1018" t="s">
        <v>247</v>
      </c>
      <c r="D1018" t="s">
        <v>17</v>
      </c>
      <c r="E1018">
        <v>3</v>
      </c>
      <c r="F1018">
        <v>58</v>
      </c>
      <c r="G1018">
        <v>1026</v>
      </c>
      <c r="H1018" t="s">
        <v>11</v>
      </c>
      <c r="I1018" t="s">
        <v>11</v>
      </c>
      <c r="J1018" t="b">
        <f>IF(COUNTIFS('Player 1 Rounds'!A:A,Player_2[[#This Row],[Tournament]],'Player 1 Rounds'!C:C,Player_2[[#This Row],[Date]])&gt;0,TRUE(),FALSE())</f>
        <v>1</v>
      </c>
      <c r="K1018" t="b">
        <f>IF(COUNTIFS('Player 1 Rounds'!A:A,Player_2[[#This Row],[Tournament]],'Player 1 Rounds'!C:C,Player_2[[#This Row],[Date]],'Player 1 Rounds'!D:D,Player_2[[#This Row],[Division]])&gt;0,TRUE(),FALSE())</f>
        <v>1</v>
      </c>
      <c r="L1018" t="str">
        <f>RIGHT(Player_2[[#This Row],[Date]],4)</f>
        <v>2017</v>
      </c>
      <c r="M1018" t="str">
        <f>LEFT(Player_2[[#This Row],[Date]],FIND("-",Player_2[[#This Row],[Date]],1)-1)</f>
        <v>12</v>
      </c>
      <c r="N1018" t="str">
        <f>MID(Player_2[[#This Row],[Date]],FIND("-",Player_2[[#This Row],[Date]],1)+1,3)</f>
        <v>May</v>
      </c>
      <c r="O1018" s="5">
        <f>DATEVALUE(Player_2[[#This Row],[Month]]&amp;" "&amp;Player_2[[#This Row],[Day]]&amp;", "&amp;Player_2[[#This Row],[Year]])</f>
        <v>42867</v>
      </c>
      <c r="P1018">
        <f>COUNTIFS(A:A,Player_2[[#This Row],[Tournament]],E:E,Player_2[[#This Row],[Round]])</f>
        <v>1</v>
      </c>
      <c r="Q1018" t="str">
        <f t="shared" si="15"/>
        <v>Konopiště Open 2017 - Disc Golf World Tour #2</v>
      </c>
      <c r="R1018">
        <f>SUMIFS('Player 1 Rounds'!F:F,'Player 1 Rounds'!Q:Q,Q1018,'Player 1 Rounds'!E:E,E1018)</f>
        <v>55</v>
      </c>
      <c r="S1018">
        <f>IF(AND(Player_2[[#This Row],[Opponent Score]]&gt;0,Player_2[[#This Row],[Opponent Score]]&gt;Player_2[[#This Row],[Score]],K:K=TRUE())=TRUE(),1,0)</f>
        <v>0</v>
      </c>
    </row>
    <row r="1019" spans="1:19" x14ac:dyDescent="0.25">
      <c r="A1019" t="s">
        <v>562</v>
      </c>
      <c r="B1019" t="s">
        <v>58</v>
      </c>
      <c r="C1019" t="s">
        <v>563</v>
      </c>
      <c r="D1019" t="s">
        <v>17</v>
      </c>
      <c r="E1019">
        <v>3</v>
      </c>
      <c r="F1019">
        <v>53</v>
      </c>
      <c r="G1019">
        <v>1048</v>
      </c>
      <c r="H1019" t="s">
        <v>11</v>
      </c>
      <c r="I1019" t="s">
        <v>11</v>
      </c>
      <c r="J1019" t="b">
        <f>IF(COUNTIFS('Player 1 Rounds'!A:A,Player_2[[#This Row],[Tournament]],'Player 1 Rounds'!C:C,Player_2[[#This Row],[Date]])&gt;0,TRUE(),FALSE())</f>
        <v>1</v>
      </c>
      <c r="K1019" t="b">
        <f>IF(COUNTIFS('Player 1 Rounds'!A:A,Player_2[[#This Row],[Tournament]],'Player 1 Rounds'!C:C,Player_2[[#This Row],[Date]],'Player 1 Rounds'!D:D,Player_2[[#This Row],[Division]])&gt;0,TRUE(),FALSE())</f>
        <v>1</v>
      </c>
      <c r="L1019" t="str">
        <f>RIGHT(Player_2[[#This Row],[Date]],4)</f>
        <v>2021</v>
      </c>
      <c r="M1019" t="str">
        <f>LEFT(Player_2[[#This Row],[Date]],FIND("-",Player_2[[#This Row],[Date]],1)-1)</f>
        <v>9</v>
      </c>
      <c r="N1019" t="str">
        <f>MID(Player_2[[#This Row],[Date]],FIND("-",Player_2[[#This Row],[Date]],1)+1,3)</f>
        <v>Sep</v>
      </c>
      <c r="O1019" s="5">
        <f>DATEVALUE(Player_2[[#This Row],[Month]]&amp;" "&amp;Player_2[[#This Row],[Day]]&amp;", "&amp;Player_2[[#This Row],[Year]])</f>
        <v>44448</v>
      </c>
      <c r="P1019">
        <f>COUNTIFS(A:A,Player_2[[#This Row],[Tournament]],E:E,Player_2[[#This Row],[Round]])</f>
        <v>1</v>
      </c>
      <c r="Q1019" t="str">
        <f t="shared" si="15"/>
        <v>2021 DGPT - Discraft's Green Mountain Championship presented by Upper Park Disc Golf</v>
      </c>
      <c r="R1019">
        <f>SUMIFS('Player 1 Rounds'!F:F,'Player 1 Rounds'!Q:Q,Q1019,'Player 1 Rounds'!E:E,E1019)</f>
        <v>51</v>
      </c>
      <c r="S1019">
        <f>IF(AND(Player_2[[#This Row],[Opponent Score]]&gt;0,Player_2[[#This Row],[Opponent Score]]&gt;Player_2[[#This Row],[Score]],K:K=TRUE())=TRUE(),1,0)</f>
        <v>0</v>
      </c>
    </row>
    <row r="1020" spans="1:19" x14ac:dyDescent="0.25">
      <c r="A1020" t="s">
        <v>230</v>
      </c>
      <c r="B1020" t="s">
        <v>9</v>
      </c>
      <c r="C1020" t="s">
        <v>231</v>
      </c>
      <c r="D1020" t="s">
        <v>17</v>
      </c>
      <c r="E1020">
        <v>3</v>
      </c>
      <c r="F1020">
        <v>52</v>
      </c>
      <c r="G1020">
        <v>1049</v>
      </c>
      <c r="H1020" t="s">
        <v>11</v>
      </c>
      <c r="I1020" t="s">
        <v>11</v>
      </c>
      <c r="J1020" t="b">
        <f>IF(COUNTIFS('Player 1 Rounds'!A:A,Player_2[[#This Row],[Tournament]],'Player 1 Rounds'!C:C,Player_2[[#This Row],[Date]])&gt;0,TRUE(),FALSE())</f>
        <v>0</v>
      </c>
      <c r="K1020" t="b">
        <f>IF(COUNTIFS('Player 1 Rounds'!A:A,Player_2[[#This Row],[Tournament]],'Player 1 Rounds'!C:C,Player_2[[#This Row],[Date]],'Player 1 Rounds'!D:D,Player_2[[#This Row],[Division]])&gt;0,TRUE(),FALSE())</f>
        <v>0</v>
      </c>
      <c r="L1020" t="str">
        <f>RIGHT(Player_2[[#This Row],[Date]],4)</f>
        <v>2018</v>
      </c>
      <c r="M1020" t="str">
        <f>LEFT(Player_2[[#This Row],[Date]],FIND("-",Player_2[[#This Row],[Date]],1)-1)</f>
        <v>16</v>
      </c>
      <c r="N1020" t="str">
        <f>MID(Player_2[[#This Row],[Date]],FIND("-",Player_2[[#This Row],[Date]],1)+1,3)</f>
        <v>Feb</v>
      </c>
      <c r="O1020" s="5">
        <f>DATEVALUE(Player_2[[#This Row],[Month]]&amp;" "&amp;Player_2[[#This Row],[Day]]&amp;", "&amp;Player_2[[#This Row],[Year]])</f>
        <v>43147</v>
      </c>
      <c r="P1020">
        <f>COUNTIFS(A:A,Player_2[[#This Row],[Tournament]],E:E,Player_2[[#This Row],[Round]])</f>
        <v>1</v>
      </c>
      <c r="Q1020" t="str">
        <f t="shared" si="15"/>
        <v>2018 40th Annual Wintertime Open - Pro presented by CalShieldHomeLoans.com</v>
      </c>
      <c r="R1020">
        <f>SUMIFS('Player 1 Rounds'!F:F,'Player 1 Rounds'!Q:Q,Q1020,'Player 1 Rounds'!E:E,E1020)</f>
        <v>0</v>
      </c>
      <c r="S1020">
        <f>IF(AND(Player_2[[#This Row],[Opponent Score]]&gt;0,Player_2[[#This Row],[Opponent Score]]&gt;Player_2[[#This Row],[Score]],K:K=TRUE())=TRUE(),1,0)</f>
        <v>0</v>
      </c>
    </row>
    <row r="1021" spans="1:19" x14ac:dyDescent="0.25">
      <c r="A1021" t="s">
        <v>85</v>
      </c>
      <c r="B1021" t="s">
        <v>58</v>
      </c>
      <c r="C1021" t="s">
        <v>146</v>
      </c>
      <c r="D1021" t="s">
        <v>17</v>
      </c>
      <c r="E1021">
        <v>3</v>
      </c>
      <c r="F1021">
        <v>58</v>
      </c>
      <c r="G1021">
        <v>998</v>
      </c>
      <c r="H1021" t="s">
        <v>11</v>
      </c>
      <c r="I1021" t="s">
        <v>11</v>
      </c>
      <c r="J1021" t="b">
        <f>IF(COUNTIFS('Player 1 Rounds'!A:A,Player_2[[#This Row],[Tournament]],'Player 1 Rounds'!C:C,Player_2[[#This Row],[Date]])&gt;0,TRUE(),FALSE())</f>
        <v>0</v>
      </c>
      <c r="K1021" t="b">
        <f>IF(COUNTIFS('Player 1 Rounds'!A:A,Player_2[[#This Row],[Tournament]],'Player 1 Rounds'!C:C,Player_2[[#This Row],[Date]],'Player 1 Rounds'!D:D,Player_2[[#This Row],[Division]])&gt;0,TRUE(),FALSE())</f>
        <v>0</v>
      </c>
      <c r="L1021" t="str">
        <f>RIGHT(Player_2[[#This Row],[Date]],4)</f>
        <v>2008</v>
      </c>
      <c r="M1021" t="str">
        <f>LEFT(Player_2[[#This Row],[Date]],FIND("-",Player_2[[#This Row],[Date]],1)-1)</f>
        <v>6</v>
      </c>
      <c r="N1021" t="str">
        <f>MID(Player_2[[#This Row],[Date]],FIND("-",Player_2[[#This Row],[Date]],1)+1,3)</f>
        <v>Mar</v>
      </c>
      <c r="O1021" s="5">
        <f>DATEVALUE(Player_2[[#This Row],[Month]]&amp;" "&amp;Player_2[[#This Row],[Day]]&amp;", "&amp;Player_2[[#This Row],[Year]])</f>
        <v>39513</v>
      </c>
      <c r="P1021">
        <f>COUNTIFS(A:A,Player_2[[#This Row],[Tournament]],E:E,Player_2[[#This Row],[Round]])</f>
        <v>2</v>
      </c>
      <c r="Q1021" t="str">
        <f t="shared" si="15"/>
        <v>2008 The Memorial presented by Discraft</v>
      </c>
      <c r="R1021">
        <f>SUMIFS('Player 1 Rounds'!F:F,'Player 1 Rounds'!Q:Q,Q1021,'Player 1 Rounds'!E:E,E1021)</f>
        <v>0</v>
      </c>
      <c r="S1021">
        <f>IF(AND(Player_2[[#This Row],[Opponent Score]]&gt;0,Player_2[[#This Row],[Opponent Score]]&gt;Player_2[[#This Row],[Score]],K:K=TRUE())=TRUE(),1,0)</f>
        <v>0</v>
      </c>
    </row>
    <row r="1022" spans="1:19" x14ac:dyDescent="0.25">
      <c r="A1022" t="s">
        <v>232</v>
      </c>
      <c r="B1022" t="s">
        <v>58</v>
      </c>
      <c r="C1022" t="s">
        <v>233</v>
      </c>
      <c r="D1022" t="s">
        <v>17</v>
      </c>
      <c r="E1022">
        <v>3</v>
      </c>
      <c r="F1022">
        <v>57</v>
      </c>
      <c r="G1022">
        <v>1061</v>
      </c>
      <c r="H1022" t="s">
        <v>11</v>
      </c>
      <c r="I1022" t="s">
        <v>11</v>
      </c>
      <c r="J1022" t="b">
        <f>IF(COUNTIFS('Player 1 Rounds'!A:A,Player_2[[#This Row],[Tournament]],'Player 1 Rounds'!C:C,Player_2[[#This Row],[Date]])&gt;0,TRUE(),FALSE())</f>
        <v>1</v>
      </c>
      <c r="K1022" t="b">
        <f>IF(COUNTIFS('Player 1 Rounds'!A:A,Player_2[[#This Row],[Tournament]],'Player 1 Rounds'!C:C,Player_2[[#This Row],[Date]],'Player 1 Rounds'!D:D,Player_2[[#This Row],[Division]])&gt;0,TRUE(),FALSE())</f>
        <v>1</v>
      </c>
      <c r="L1022" t="str">
        <f>RIGHT(Player_2[[#This Row],[Date]],4)</f>
        <v>2011</v>
      </c>
      <c r="M1022" t="str">
        <f>LEFT(Player_2[[#This Row],[Date]],FIND("-",Player_2[[#This Row],[Date]],1)-1)</f>
        <v>27</v>
      </c>
      <c r="N1022" t="str">
        <f>MID(Player_2[[#This Row],[Date]],FIND("-",Player_2[[#This Row],[Date]],1)+1,3)</f>
        <v>Aug</v>
      </c>
      <c r="O1022" s="5">
        <f>DATEVALUE(Player_2[[#This Row],[Month]]&amp;" "&amp;Player_2[[#This Row],[Day]]&amp;", "&amp;Player_2[[#This Row],[Year]])</f>
        <v>40782</v>
      </c>
      <c r="P1022">
        <f>COUNTIFS(A:A,Player_2[[#This Row],[Tournament]],E:E,Player_2[[#This Row],[Round]])</f>
        <v>1</v>
      </c>
      <c r="Q1022" t="str">
        <f t="shared" si="15"/>
        <v>2011 Scholl's Bicycle Center Pittsburgh Flying Disc Open</v>
      </c>
      <c r="R1022">
        <f>SUMIFS('Player 1 Rounds'!F:F,'Player 1 Rounds'!Q:Q,Q1022,'Player 1 Rounds'!E:E,E1022)</f>
        <v>62</v>
      </c>
      <c r="S1022">
        <f>IF(AND(Player_2[[#This Row],[Opponent Score]]&gt;0,Player_2[[#This Row],[Opponent Score]]&gt;Player_2[[#This Row],[Score]],K:K=TRUE())=TRUE(),1,0)</f>
        <v>1</v>
      </c>
    </row>
    <row r="1023" spans="1:19" x14ac:dyDescent="0.25">
      <c r="A1023" t="s">
        <v>198</v>
      </c>
      <c r="B1023" t="s">
        <v>9</v>
      </c>
      <c r="C1023" t="s">
        <v>199</v>
      </c>
      <c r="D1023" t="s">
        <v>17</v>
      </c>
      <c r="E1023">
        <v>3</v>
      </c>
      <c r="F1023">
        <v>49</v>
      </c>
      <c r="G1023">
        <v>1048</v>
      </c>
      <c r="H1023" t="s">
        <v>11</v>
      </c>
      <c r="I1023" t="s">
        <v>11</v>
      </c>
      <c r="J1023" t="b">
        <f>IF(COUNTIFS('Player 1 Rounds'!A:A,Player_2[[#This Row],[Tournament]],'Player 1 Rounds'!C:C,Player_2[[#This Row],[Date]])&gt;0,TRUE(),FALSE())</f>
        <v>0</v>
      </c>
      <c r="K1023" t="b">
        <f>IF(COUNTIFS('Player 1 Rounds'!A:A,Player_2[[#This Row],[Tournament]],'Player 1 Rounds'!C:C,Player_2[[#This Row],[Date]],'Player 1 Rounds'!D:D,Player_2[[#This Row],[Division]])&gt;0,TRUE(),FALSE())</f>
        <v>0</v>
      </c>
      <c r="L1023" t="str">
        <f>RIGHT(Player_2[[#This Row],[Date]],4)</f>
        <v>2017</v>
      </c>
      <c r="M1023" t="str">
        <f>LEFT(Player_2[[#This Row],[Date]],FIND("-",Player_2[[#This Row],[Date]],1)-1)</f>
        <v>4</v>
      </c>
      <c r="N1023" t="str">
        <f>MID(Player_2[[#This Row],[Date]],FIND("-",Player_2[[#This Row],[Date]],1)+1,3)</f>
        <v>Nov</v>
      </c>
      <c r="O1023" s="5">
        <f>DATEVALUE(Player_2[[#This Row],[Month]]&amp;" "&amp;Player_2[[#This Row],[Day]]&amp;", "&amp;Player_2[[#This Row],[Year]])</f>
        <v>43043</v>
      </c>
      <c r="P1023">
        <f>COUNTIFS(A:A,Player_2[[#This Row],[Tournament]],E:E,Player_2[[#This Row],[Round]])</f>
        <v>1</v>
      </c>
      <c r="Q1023" t="str">
        <f t="shared" si="15"/>
        <v>2017 20th Annual Fall Colors presented by Dynamic Discs</v>
      </c>
      <c r="R1023">
        <f>SUMIFS('Player 1 Rounds'!F:F,'Player 1 Rounds'!Q:Q,Q1023,'Player 1 Rounds'!E:E,E1023)</f>
        <v>0</v>
      </c>
      <c r="S1023">
        <f>IF(AND(Player_2[[#This Row],[Opponent Score]]&gt;0,Player_2[[#This Row],[Opponent Score]]&gt;Player_2[[#This Row],[Score]],K:K=TRUE())=TRUE(),1,0)</f>
        <v>0</v>
      </c>
    </row>
    <row r="1024" spans="1:19" x14ac:dyDescent="0.25">
      <c r="A1024" t="s">
        <v>141</v>
      </c>
      <c r="B1024" t="s">
        <v>13</v>
      </c>
      <c r="C1024" t="s">
        <v>142</v>
      </c>
      <c r="D1024" t="s">
        <v>17</v>
      </c>
      <c r="E1024">
        <v>3</v>
      </c>
      <c r="F1024">
        <v>51</v>
      </c>
      <c r="G1024">
        <v>1045</v>
      </c>
      <c r="H1024" t="s">
        <v>11</v>
      </c>
      <c r="I1024" t="s">
        <v>11</v>
      </c>
      <c r="J1024" t="b">
        <f>IF(COUNTIFS('Player 1 Rounds'!A:A,Player_2[[#This Row],[Tournament]],'Player 1 Rounds'!C:C,Player_2[[#This Row],[Date]])&gt;0,TRUE(),FALSE())</f>
        <v>1</v>
      </c>
      <c r="K1024" t="b">
        <f>IF(COUNTIFS('Player 1 Rounds'!A:A,Player_2[[#This Row],[Tournament]],'Player 1 Rounds'!C:C,Player_2[[#This Row],[Date]],'Player 1 Rounds'!D:D,Player_2[[#This Row],[Division]])&gt;0,TRUE(),FALSE())</f>
        <v>1</v>
      </c>
      <c r="L1024" t="str">
        <f>RIGHT(Player_2[[#This Row],[Date]],4)</f>
        <v>2011</v>
      </c>
      <c r="M1024" t="str">
        <f>LEFT(Player_2[[#This Row],[Date]],FIND("-",Player_2[[#This Row],[Date]],1)-1)</f>
        <v>23</v>
      </c>
      <c r="N1024" t="str">
        <f>MID(Player_2[[#This Row],[Date]],FIND("-",Player_2[[#This Row],[Date]],1)+1,3)</f>
        <v>Sep</v>
      </c>
      <c r="O1024" s="5">
        <f>DATEVALUE(Player_2[[#This Row],[Month]]&amp;" "&amp;Player_2[[#This Row],[Day]]&amp;", "&amp;Player_2[[#This Row],[Year]])</f>
        <v>40809</v>
      </c>
      <c r="P1024">
        <f>COUNTIFS(A:A,Player_2[[#This Row],[Tournament]],E:E,Player_2[[#This Row],[Round]])</f>
        <v>1</v>
      </c>
      <c r="Q1024" t="str">
        <f t="shared" si="15"/>
        <v>2011 The PDGA Championship</v>
      </c>
      <c r="R1024">
        <f>SUMIFS('Player 1 Rounds'!F:F,'Player 1 Rounds'!Q:Q,Q1024,'Player 1 Rounds'!E:E,E1024)</f>
        <v>53</v>
      </c>
      <c r="S1024">
        <f>IF(AND(Player_2[[#This Row],[Opponent Score]]&gt;0,Player_2[[#This Row],[Opponent Score]]&gt;Player_2[[#This Row],[Score]],K:K=TRUE())=TRUE(),1,0)</f>
        <v>1</v>
      </c>
    </row>
    <row r="1025" spans="1:19" x14ac:dyDescent="0.25">
      <c r="A1025" t="s">
        <v>565</v>
      </c>
      <c r="B1025" t="s">
        <v>9</v>
      </c>
      <c r="C1025" t="s">
        <v>566</v>
      </c>
      <c r="D1025" t="s">
        <v>17</v>
      </c>
      <c r="E1025">
        <v>3</v>
      </c>
      <c r="F1025">
        <v>74</v>
      </c>
      <c r="G1025">
        <v>981</v>
      </c>
      <c r="H1025" t="s">
        <v>11</v>
      </c>
      <c r="I1025" t="s">
        <v>11</v>
      </c>
      <c r="J1025" t="b">
        <f>IF(COUNTIFS('Player 1 Rounds'!A:A,Player_2[[#This Row],[Tournament]],'Player 1 Rounds'!C:C,Player_2[[#This Row],[Date]])&gt;0,TRUE(),FALSE())</f>
        <v>0</v>
      </c>
      <c r="K1025" t="b">
        <f>IF(COUNTIFS('Player 1 Rounds'!A:A,Player_2[[#This Row],[Tournament]],'Player 1 Rounds'!C:C,Player_2[[#This Row],[Date]],'Player 1 Rounds'!D:D,Player_2[[#This Row],[Division]])&gt;0,TRUE(),FALSE())</f>
        <v>0</v>
      </c>
      <c r="L1025" t="str">
        <f>RIGHT(Player_2[[#This Row],[Date]],4)</f>
        <v>2008</v>
      </c>
      <c r="M1025" t="str">
        <f>LEFT(Player_2[[#This Row],[Date]],FIND("-",Player_2[[#This Row],[Date]],1)-1)</f>
        <v>29</v>
      </c>
      <c r="N1025" t="str">
        <f>MID(Player_2[[#This Row],[Date]],FIND("-",Player_2[[#This Row],[Date]],1)+1,3)</f>
        <v>Feb</v>
      </c>
      <c r="O1025" s="5">
        <f>DATEVALUE(Player_2[[#This Row],[Month]]&amp;" "&amp;Player_2[[#This Row],[Day]]&amp;", "&amp;Player_2[[#This Row],[Year]])</f>
        <v>39507</v>
      </c>
      <c r="P1025">
        <f>COUNTIFS(A:A,Player_2[[#This Row],[Tournament]],E:E,Player_2[[#This Row],[Round]])</f>
        <v>1</v>
      </c>
      <c r="Q1025" t="str">
        <f t="shared" si="15"/>
        <v>2008 Gentlemen's Club Challenge IX</v>
      </c>
      <c r="R1025">
        <f>SUMIFS('Player 1 Rounds'!F:F,'Player 1 Rounds'!Q:Q,Q1025,'Player 1 Rounds'!E:E,E1025)</f>
        <v>0</v>
      </c>
      <c r="S1025">
        <f>IF(AND(Player_2[[#This Row],[Opponent Score]]&gt;0,Player_2[[#This Row],[Opponent Score]]&gt;Player_2[[#This Row],[Score]],K:K=TRUE())=TRUE(),1,0)</f>
        <v>0</v>
      </c>
    </row>
    <row r="1026" spans="1:19" x14ac:dyDescent="0.25">
      <c r="A1026" t="s">
        <v>578</v>
      </c>
      <c r="B1026" t="s">
        <v>14</v>
      </c>
      <c r="C1026" t="s">
        <v>145</v>
      </c>
      <c r="D1026" t="s">
        <v>17</v>
      </c>
      <c r="E1026">
        <v>3</v>
      </c>
      <c r="F1026">
        <v>64</v>
      </c>
      <c r="G1026">
        <v>978</v>
      </c>
      <c r="H1026" t="s">
        <v>11</v>
      </c>
      <c r="I1026" t="s">
        <v>11</v>
      </c>
      <c r="J1026" t="b">
        <f>IF(COUNTIFS('Player 1 Rounds'!A:A,Player_2[[#This Row],[Tournament]],'Player 1 Rounds'!C:C,Player_2[[#This Row],[Date]])&gt;0,TRUE(),FALSE())</f>
        <v>0</v>
      </c>
      <c r="K1026" t="b">
        <f>IF(COUNTIFS('Player 1 Rounds'!A:A,Player_2[[#This Row],[Tournament]],'Player 1 Rounds'!C:C,Player_2[[#This Row],[Date]],'Player 1 Rounds'!D:D,Player_2[[#This Row],[Division]])&gt;0,TRUE(),FALSE())</f>
        <v>0</v>
      </c>
      <c r="L1026" t="str">
        <f>RIGHT(Player_2[[#This Row],[Date]],4)</f>
        <v>2008</v>
      </c>
      <c r="M1026" t="str">
        <f>LEFT(Player_2[[#This Row],[Date]],FIND("-",Player_2[[#This Row],[Date]],1)-1)</f>
        <v>15</v>
      </c>
      <c r="N1026" t="str">
        <f>MID(Player_2[[#This Row],[Date]],FIND("-",Player_2[[#This Row],[Date]],1)+1,3)</f>
        <v>Mar</v>
      </c>
      <c r="O1026" s="5">
        <f>DATEVALUE(Player_2[[#This Row],[Month]]&amp;" "&amp;Player_2[[#This Row],[Day]]&amp;", "&amp;Player_2[[#This Row],[Year]])</f>
        <v>39522</v>
      </c>
      <c r="P1026">
        <f>COUNTIFS(A:A,Player_2[[#This Row],[Tournament]],E:E,Player_2[[#This Row],[Round]])</f>
        <v>1</v>
      </c>
      <c r="Q1026" t="str">
        <f t="shared" ref="Q1026:Q1089" si="16">IF(ISERROR(FIND(L1026,A1026,1))=TRUE(),L1026&amp;" "&amp;A1026,A1026)</f>
        <v>2008 Plastic Pilots El Dorado Open 12</v>
      </c>
      <c r="R1026">
        <f>SUMIFS('Player 1 Rounds'!F:F,'Player 1 Rounds'!Q:Q,Q1026,'Player 1 Rounds'!E:E,E1026)</f>
        <v>0</v>
      </c>
      <c r="S1026">
        <f>IF(AND(Player_2[[#This Row],[Opponent Score]]&gt;0,Player_2[[#This Row],[Opponent Score]]&gt;Player_2[[#This Row],[Score]],K:K=TRUE())=TRUE(),1,0)</f>
        <v>0</v>
      </c>
    </row>
    <row r="1027" spans="1:19" x14ac:dyDescent="0.25">
      <c r="A1027" t="s">
        <v>576</v>
      </c>
      <c r="B1027" t="s">
        <v>58</v>
      </c>
      <c r="C1027" t="s">
        <v>577</v>
      </c>
      <c r="D1027" t="s">
        <v>17</v>
      </c>
      <c r="E1027">
        <v>3</v>
      </c>
      <c r="F1027">
        <v>70</v>
      </c>
      <c r="G1027">
        <v>1020</v>
      </c>
      <c r="H1027" t="s">
        <v>11</v>
      </c>
      <c r="I1027" t="s">
        <v>11</v>
      </c>
      <c r="J1027" t="b">
        <f>IF(COUNTIFS('Player 1 Rounds'!A:A,Player_2[[#This Row],[Tournament]],'Player 1 Rounds'!C:C,Player_2[[#This Row],[Date]])&gt;0,TRUE(),FALSE())</f>
        <v>1</v>
      </c>
      <c r="K1027" t="b">
        <f>IF(COUNTIFS('Player 1 Rounds'!A:A,Player_2[[#This Row],[Tournament]],'Player 1 Rounds'!C:C,Player_2[[#This Row],[Date]],'Player 1 Rounds'!D:D,Player_2[[#This Row],[Division]])&gt;0,TRUE(),FALSE())</f>
        <v>1</v>
      </c>
      <c r="L1027" t="str">
        <f>RIGHT(Player_2[[#This Row],[Date]],4)</f>
        <v>2021</v>
      </c>
      <c r="M1027" t="str">
        <f>LEFT(Player_2[[#This Row],[Date]],FIND("-",Player_2[[#This Row],[Date]],1)-1)</f>
        <v>5</v>
      </c>
      <c r="N1027" t="str">
        <f>MID(Player_2[[#This Row],[Date]],FIND("-",Player_2[[#This Row],[Date]],1)+1,3)</f>
        <v>Aug</v>
      </c>
      <c r="O1027" s="5">
        <f>DATEVALUE(Player_2[[#This Row],[Month]]&amp;" "&amp;Player_2[[#This Row],[Day]]&amp;", "&amp;Player_2[[#This Row],[Year]])</f>
        <v>44413</v>
      </c>
      <c r="P1027">
        <f>COUNTIFS(A:A,Player_2[[#This Row],[Tournament]],E:E,Player_2[[#This Row],[Round]])</f>
        <v>1</v>
      </c>
      <c r="Q1027" t="str">
        <f t="shared" si="16"/>
        <v>2021 DGPT - Discraft Ledgestone Insurance Open presented by GRIPeq</v>
      </c>
      <c r="R1027">
        <f>SUMIFS('Player 1 Rounds'!F:F,'Player 1 Rounds'!Q:Q,Q1027,'Player 1 Rounds'!E:E,E1027)</f>
        <v>65</v>
      </c>
      <c r="S1027">
        <f>IF(AND(Player_2[[#This Row],[Opponent Score]]&gt;0,Player_2[[#This Row],[Opponent Score]]&gt;Player_2[[#This Row],[Score]],K:K=TRUE())=TRUE(),1,0)</f>
        <v>0</v>
      </c>
    </row>
    <row r="1028" spans="1:19" x14ac:dyDescent="0.25">
      <c r="A1028" t="s">
        <v>86</v>
      </c>
      <c r="B1028" t="s">
        <v>13</v>
      </c>
      <c r="C1028" t="s">
        <v>239</v>
      </c>
      <c r="D1028" t="s">
        <v>17</v>
      </c>
      <c r="E1028">
        <v>3</v>
      </c>
      <c r="F1028">
        <v>67</v>
      </c>
      <c r="G1028">
        <v>979</v>
      </c>
      <c r="H1028" t="s">
        <v>11</v>
      </c>
      <c r="I1028" t="s">
        <v>11</v>
      </c>
      <c r="J1028" t="b">
        <f>IF(COUNTIFS('Player 1 Rounds'!A:A,Player_2[[#This Row],[Tournament]],'Player 1 Rounds'!C:C,Player_2[[#This Row],[Date]])&gt;0,TRUE(),FALSE())</f>
        <v>0</v>
      </c>
      <c r="K1028" t="b">
        <f>IF(COUNTIFS('Player 1 Rounds'!A:A,Player_2[[#This Row],[Tournament]],'Player 1 Rounds'!C:C,Player_2[[#This Row],[Date]],'Player 1 Rounds'!D:D,Player_2[[#This Row],[Division]])&gt;0,TRUE(),FALSE())</f>
        <v>0</v>
      </c>
      <c r="L1028" t="str">
        <f>RIGHT(Player_2[[#This Row],[Date]],4)</f>
        <v>2011</v>
      </c>
      <c r="M1028" t="str">
        <f>LEFT(Player_2[[#This Row],[Date]],FIND("-",Player_2[[#This Row],[Date]],1)-1)</f>
        <v>21</v>
      </c>
      <c r="N1028" t="str">
        <f>MID(Player_2[[#This Row],[Date]],FIND("-",Player_2[[#This Row],[Date]],1)+1,3)</f>
        <v>Jul</v>
      </c>
      <c r="O1028" s="5">
        <f>DATEVALUE(Player_2[[#This Row],[Month]]&amp;" "&amp;Player_2[[#This Row],[Day]]&amp;", "&amp;Player_2[[#This Row],[Year]])</f>
        <v>40745</v>
      </c>
      <c r="P1028">
        <f>COUNTIFS(A:A,Player_2[[#This Row],[Tournament]],E:E,Player_2[[#This Row],[Round]])</f>
        <v>5</v>
      </c>
      <c r="Q1028" t="str">
        <f t="shared" si="16"/>
        <v>2011 European Open</v>
      </c>
      <c r="R1028">
        <f>SUMIFS('Player 1 Rounds'!F:F,'Player 1 Rounds'!Q:Q,Q1028,'Player 1 Rounds'!E:E,E1028)</f>
        <v>0</v>
      </c>
      <c r="S1028">
        <f>IF(AND(Player_2[[#This Row],[Opponent Score]]&gt;0,Player_2[[#This Row],[Opponent Score]]&gt;Player_2[[#This Row],[Score]],K:K=TRUE())=TRUE(),1,0)</f>
        <v>0</v>
      </c>
    </row>
    <row r="1029" spans="1:19" x14ac:dyDescent="0.25">
      <c r="A1029" t="s">
        <v>570</v>
      </c>
      <c r="B1029" t="s">
        <v>58</v>
      </c>
      <c r="C1029" t="s">
        <v>571</v>
      </c>
      <c r="D1029" t="s">
        <v>17</v>
      </c>
      <c r="E1029">
        <v>3</v>
      </c>
      <c r="F1029">
        <v>65</v>
      </c>
      <c r="G1029">
        <v>1007</v>
      </c>
      <c r="H1029" t="s">
        <v>11</v>
      </c>
      <c r="I1029" t="s">
        <v>11</v>
      </c>
      <c r="J1029" t="b">
        <f>IF(COUNTIFS('Player 1 Rounds'!A:A,Player_2[[#This Row],[Tournament]],'Player 1 Rounds'!C:C,Player_2[[#This Row],[Date]])&gt;0,TRUE(),FALSE())</f>
        <v>1</v>
      </c>
      <c r="K1029" t="b">
        <f>IF(COUNTIFS('Player 1 Rounds'!A:A,Player_2[[#This Row],[Tournament]],'Player 1 Rounds'!C:C,Player_2[[#This Row],[Date]],'Player 1 Rounds'!D:D,Player_2[[#This Row],[Division]])&gt;0,TRUE(),FALSE())</f>
        <v>1</v>
      </c>
      <c r="L1029" t="str">
        <f>RIGHT(Player_2[[#This Row],[Date]],4)</f>
        <v>2021</v>
      </c>
      <c r="M1029" t="str">
        <f>LEFT(Player_2[[#This Row],[Date]],FIND("-",Player_2[[#This Row],[Date]],1)-1)</f>
        <v>13</v>
      </c>
      <c r="N1029" t="str">
        <f>MID(Player_2[[#This Row],[Date]],FIND("-",Player_2[[#This Row],[Date]],1)+1,3)</f>
        <v>Aug</v>
      </c>
      <c r="O1029" s="5">
        <f>DATEVALUE(Player_2[[#This Row],[Month]]&amp;" "&amp;Player_2[[#This Row],[Day]]&amp;", "&amp;Player_2[[#This Row],[Year]])</f>
        <v>44421</v>
      </c>
      <c r="P1029">
        <f>COUNTIFS(A:A,Player_2[[#This Row],[Tournament]],E:E,Player_2[[#This Row],[Round]])</f>
        <v>2</v>
      </c>
      <c r="Q1029" t="str">
        <f t="shared" si="16"/>
        <v>2021 DGPT - Idlewild Open presented by Dynamic Discs &amp; The Nati</v>
      </c>
      <c r="R1029">
        <f>SUMIFS('Player 1 Rounds'!F:F,'Player 1 Rounds'!Q:Q,Q1029,'Player 1 Rounds'!E:E,E1029)</f>
        <v>60</v>
      </c>
      <c r="S1029">
        <f>IF(AND(Player_2[[#This Row],[Opponent Score]]&gt;0,Player_2[[#This Row],[Opponent Score]]&gt;Player_2[[#This Row],[Score]],K:K=TRUE())=TRUE(),1,0)</f>
        <v>0</v>
      </c>
    </row>
    <row r="1030" spans="1:19" x14ac:dyDescent="0.25">
      <c r="A1030" t="s">
        <v>234</v>
      </c>
      <c r="B1030" t="s">
        <v>58</v>
      </c>
      <c r="C1030" t="s">
        <v>235</v>
      </c>
      <c r="D1030" t="s">
        <v>17</v>
      </c>
      <c r="E1030">
        <v>3</v>
      </c>
      <c r="F1030">
        <v>51</v>
      </c>
      <c r="G1030">
        <v>1059</v>
      </c>
      <c r="H1030" t="s">
        <v>11</v>
      </c>
      <c r="I1030" t="s">
        <v>11</v>
      </c>
      <c r="J1030" t="b">
        <f>IF(COUNTIFS('Player 1 Rounds'!A:A,Player_2[[#This Row],[Tournament]],'Player 1 Rounds'!C:C,Player_2[[#This Row],[Date]])&gt;0,TRUE(),FALSE())</f>
        <v>1</v>
      </c>
      <c r="K1030" t="b">
        <f>IF(COUNTIFS('Player 1 Rounds'!A:A,Player_2[[#This Row],[Tournament]],'Player 1 Rounds'!C:C,Player_2[[#This Row],[Date]],'Player 1 Rounds'!D:D,Player_2[[#This Row],[Division]])&gt;0,TRUE(),FALSE())</f>
        <v>1</v>
      </c>
      <c r="L1030" t="str">
        <f>RIGHT(Player_2[[#This Row],[Date]],4)</f>
        <v>2018</v>
      </c>
      <c r="M1030" t="str">
        <f>LEFT(Player_2[[#This Row],[Date]],FIND("-",Player_2[[#This Row],[Date]],1)-1)</f>
        <v>22</v>
      </c>
      <c r="N1030" t="str">
        <f>MID(Player_2[[#This Row],[Date]],FIND("-",Player_2[[#This Row],[Date]],1)+1,3)</f>
        <v>Feb</v>
      </c>
      <c r="O1030" s="5">
        <f>DATEVALUE(Player_2[[#This Row],[Month]]&amp;" "&amp;Player_2[[#This Row],[Day]]&amp;", "&amp;Player_2[[#This Row],[Year]])</f>
        <v>43153</v>
      </c>
      <c r="P1030">
        <f>COUNTIFS(A:A,Player_2[[#This Row],[Tournament]],E:E,Player_2[[#This Row],[Round]])</f>
        <v>2</v>
      </c>
      <c r="Q1030" t="str">
        <f t="shared" si="16"/>
        <v>2018 Las Vegas Challenge presented by Innova Champion Discs - National Tour</v>
      </c>
      <c r="R1030">
        <f>SUMIFS('Player 1 Rounds'!F:F,'Player 1 Rounds'!Q:Q,Q1030,'Player 1 Rounds'!E:E,E1030)</f>
        <v>54</v>
      </c>
      <c r="S1030">
        <f>IF(AND(Player_2[[#This Row],[Opponent Score]]&gt;0,Player_2[[#This Row],[Opponent Score]]&gt;Player_2[[#This Row],[Score]],K:K=TRUE())=TRUE(),1,0)</f>
        <v>1</v>
      </c>
    </row>
    <row r="1031" spans="1:19" x14ac:dyDescent="0.25">
      <c r="A1031" t="s">
        <v>228</v>
      </c>
      <c r="B1031" t="s">
        <v>13</v>
      </c>
      <c r="C1031" t="s">
        <v>229</v>
      </c>
      <c r="D1031" t="s">
        <v>17</v>
      </c>
      <c r="E1031">
        <v>3</v>
      </c>
      <c r="F1031">
        <v>74</v>
      </c>
      <c r="G1031">
        <v>1044</v>
      </c>
      <c r="H1031" t="s">
        <v>11</v>
      </c>
      <c r="I1031" t="s">
        <v>11</v>
      </c>
      <c r="J1031" t="b">
        <f>IF(COUNTIFS('Player 1 Rounds'!A:A,Player_2[[#This Row],[Tournament]],'Player 1 Rounds'!C:C,Player_2[[#This Row],[Date]])&gt;0,TRUE(),FALSE())</f>
        <v>1</v>
      </c>
      <c r="K1031" t="b">
        <f>IF(COUNTIFS('Player 1 Rounds'!A:A,Player_2[[#This Row],[Tournament]],'Player 1 Rounds'!C:C,Player_2[[#This Row],[Date]],'Player 1 Rounds'!D:D,Player_2[[#This Row],[Division]])&gt;0,TRUE(),FALSE())</f>
        <v>1</v>
      </c>
      <c r="L1031" t="str">
        <f>RIGHT(Player_2[[#This Row],[Date]],4)</f>
        <v>2011</v>
      </c>
      <c r="M1031" t="str">
        <f>LEFT(Player_2[[#This Row],[Date]],FIND("-",Player_2[[#This Row],[Date]],1)-1)</f>
        <v>9</v>
      </c>
      <c r="N1031" t="str">
        <f>MID(Player_2[[#This Row],[Date]],FIND("-",Player_2[[#This Row],[Date]],1)+1,3)</f>
        <v>Aug</v>
      </c>
      <c r="O1031" s="5">
        <f>DATEVALUE(Player_2[[#This Row],[Month]]&amp;" "&amp;Player_2[[#This Row],[Day]]&amp;", "&amp;Player_2[[#This Row],[Year]])</f>
        <v>40764</v>
      </c>
      <c r="P1031">
        <f>COUNTIFS(A:A,Player_2[[#This Row],[Tournament]],E:E,Player_2[[#This Row],[Round]])</f>
        <v>1</v>
      </c>
      <c r="Q1031" t="str">
        <f t="shared" si="16"/>
        <v>2011 PDGA Professional Disc Golf World Championships</v>
      </c>
      <c r="R1031">
        <f>SUMIFS('Player 1 Rounds'!F:F,'Player 1 Rounds'!Q:Q,Q1031,'Player 1 Rounds'!E:E,E1031)</f>
        <v>81</v>
      </c>
      <c r="S1031">
        <f>IF(AND(Player_2[[#This Row],[Opponent Score]]&gt;0,Player_2[[#This Row],[Opponent Score]]&gt;Player_2[[#This Row],[Score]],K:K=TRUE())=TRUE(),1,0)</f>
        <v>1</v>
      </c>
    </row>
    <row r="1032" spans="1:19" x14ac:dyDescent="0.25">
      <c r="A1032" t="s">
        <v>760</v>
      </c>
      <c r="B1032" t="s">
        <v>373</v>
      </c>
      <c r="C1032" t="s">
        <v>761</v>
      </c>
      <c r="D1032" t="s">
        <v>17</v>
      </c>
      <c r="E1032">
        <v>3</v>
      </c>
      <c r="F1032">
        <v>56</v>
      </c>
      <c r="G1032">
        <v>1054</v>
      </c>
      <c r="H1032" t="s">
        <v>11</v>
      </c>
      <c r="I1032" t="s">
        <v>11</v>
      </c>
      <c r="J1032" t="b">
        <f>IF(COUNTIFS('Player 1 Rounds'!A:A,Player_2[[#This Row],[Tournament]],'Player 1 Rounds'!C:C,Player_2[[#This Row],[Date]])&gt;0,TRUE(),FALSE())</f>
        <v>1</v>
      </c>
      <c r="K1032" t="b">
        <f>IF(COUNTIFS('Player 1 Rounds'!A:A,Player_2[[#This Row],[Tournament]],'Player 1 Rounds'!C:C,Player_2[[#This Row],[Date]],'Player 1 Rounds'!D:D,Player_2[[#This Row],[Division]])&gt;0,TRUE(),FALSE())</f>
        <v>1</v>
      </c>
      <c r="L1032" t="str">
        <f>RIGHT(Player_2[[#This Row],[Date]],4)</f>
        <v>2017</v>
      </c>
      <c r="M1032" t="str">
        <f>LEFT(Player_2[[#This Row],[Date]],FIND("-",Player_2[[#This Row],[Date]],1)-1)</f>
        <v>19</v>
      </c>
      <c r="N1032" t="str">
        <f>MID(Player_2[[#This Row],[Date]],FIND("-",Player_2[[#This Row],[Date]],1)+1,3)</f>
        <v>Oct</v>
      </c>
      <c r="O1032" s="5">
        <f>DATEVALUE(Player_2[[#This Row],[Month]]&amp;" "&amp;Player_2[[#This Row],[Day]]&amp;", "&amp;Player_2[[#This Row],[Year]])</f>
        <v>43027</v>
      </c>
      <c r="P1032">
        <f>COUNTIFS(A:A,Player_2[[#This Row],[Tournament]],E:E,Player_2[[#This Row],[Round]])</f>
        <v>1</v>
      </c>
      <c r="Q1032" t="str">
        <f t="shared" si="16"/>
        <v>2017 DGPT Tour Championship presented by Prodigy Discs</v>
      </c>
      <c r="R1032">
        <f>SUMIFS('Player 1 Rounds'!F:F,'Player 1 Rounds'!Q:Q,Q1032,'Player 1 Rounds'!E:E,E1032)</f>
        <v>56</v>
      </c>
      <c r="S1032">
        <f>IF(AND(Player_2[[#This Row],[Opponent Score]]&gt;0,Player_2[[#This Row],[Opponent Score]]&gt;Player_2[[#This Row],[Score]],K:K=TRUE())=TRUE(),1,0)</f>
        <v>0</v>
      </c>
    </row>
    <row r="1033" spans="1:19" x14ac:dyDescent="0.25">
      <c r="A1033" t="s">
        <v>204</v>
      </c>
      <c r="B1033" t="s">
        <v>14</v>
      </c>
      <c r="C1033" t="s">
        <v>205</v>
      </c>
      <c r="D1033" t="s">
        <v>17</v>
      </c>
      <c r="E1033">
        <v>3</v>
      </c>
      <c r="F1033">
        <v>59</v>
      </c>
      <c r="G1033">
        <v>1054</v>
      </c>
      <c r="H1033" t="s">
        <v>11</v>
      </c>
      <c r="I1033" t="s">
        <v>11</v>
      </c>
      <c r="J1033" t="b">
        <f>IF(COUNTIFS('Player 1 Rounds'!A:A,Player_2[[#This Row],[Tournament]],'Player 1 Rounds'!C:C,Player_2[[#This Row],[Date]])&gt;0,TRUE(),FALSE())</f>
        <v>0</v>
      </c>
      <c r="K1033" t="b">
        <f>IF(COUNTIFS('Player 1 Rounds'!A:A,Player_2[[#This Row],[Tournament]],'Player 1 Rounds'!C:C,Player_2[[#This Row],[Date]],'Player 1 Rounds'!D:D,Player_2[[#This Row],[Division]])&gt;0,TRUE(),FALSE())</f>
        <v>0</v>
      </c>
      <c r="L1033" t="str">
        <f>RIGHT(Player_2[[#This Row],[Date]],4)</f>
        <v>2017</v>
      </c>
      <c r="M1033" t="str">
        <f>LEFT(Player_2[[#This Row],[Date]],FIND("-",Player_2[[#This Row],[Date]],1)-1)</f>
        <v>17</v>
      </c>
      <c r="N1033" t="str">
        <f>MID(Player_2[[#This Row],[Date]],FIND("-",Player_2[[#This Row],[Date]],1)+1,3)</f>
        <v>Aug</v>
      </c>
      <c r="O1033" s="5">
        <f>DATEVALUE(Player_2[[#This Row],[Month]]&amp;" "&amp;Player_2[[#This Row],[Day]]&amp;", "&amp;Player_2[[#This Row],[Year]])</f>
        <v>42964</v>
      </c>
      <c r="P1033">
        <f>COUNTIFS(A:A,Player_2[[#This Row],[Tournament]],E:E,Player_2[[#This Row],[Round]])</f>
        <v>1</v>
      </c>
      <c r="Q1033" t="str">
        <f t="shared" si="16"/>
        <v>2017 DGPT - Idlewild Open driven by Innova &amp; The Nati</v>
      </c>
      <c r="R1033">
        <f>SUMIFS('Player 1 Rounds'!F:F,'Player 1 Rounds'!Q:Q,Q1033,'Player 1 Rounds'!E:E,E1033)</f>
        <v>0</v>
      </c>
      <c r="S1033">
        <f>IF(AND(Player_2[[#This Row],[Opponent Score]]&gt;0,Player_2[[#This Row],[Opponent Score]]&gt;Player_2[[#This Row],[Score]],K:K=TRUE())=TRUE(),1,0)</f>
        <v>0</v>
      </c>
    </row>
    <row r="1034" spans="1:19" x14ac:dyDescent="0.25">
      <c r="A1034" t="s">
        <v>202</v>
      </c>
      <c r="B1034" t="s">
        <v>58</v>
      </c>
      <c r="C1034" t="s">
        <v>203</v>
      </c>
      <c r="D1034" t="s">
        <v>17</v>
      </c>
      <c r="E1034">
        <v>3</v>
      </c>
      <c r="F1034">
        <v>55</v>
      </c>
      <c r="G1034">
        <v>1057</v>
      </c>
      <c r="H1034" t="s">
        <v>11</v>
      </c>
      <c r="I1034" t="s">
        <v>11</v>
      </c>
      <c r="J1034" t="b">
        <f>IF(COUNTIFS('Player 1 Rounds'!A:A,Player_2[[#This Row],[Tournament]],'Player 1 Rounds'!C:C,Player_2[[#This Row],[Date]])&gt;0,TRUE(),FALSE())</f>
        <v>1</v>
      </c>
      <c r="K1034" t="b">
        <f>IF(COUNTIFS('Player 1 Rounds'!A:A,Player_2[[#This Row],[Tournament]],'Player 1 Rounds'!C:C,Player_2[[#This Row],[Date]],'Player 1 Rounds'!D:D,Player_2[[#This Row],[Division]])&gt;0,TRUE(),FALSE())</f>
        <v>1</v>
      </c>
      <c r="L1034" t="str">
        <f>RIGHT(Player_2[[#This Row],[Date]],4)</f>
        <v>2017</v>
      </c>
      <c r="M1034" t="str">
        <f>LEFT(Player_2[[#This Row],[Date]],FIND("-",Player_2[[#This Row],[Date]],1)-1)</f>
        <v>25</v>
      </c>
      <c r="N1034" t="str">
        <f>MID(Player_2[[#This Row],[Date]],FIND("-",Player_2[[#This Row],[Date]],1)+1,3)</f>
        <v>Aug</v>
      </c>
      <c r="O1034" s="5">
        <f>DATEVALUE(Player_2[[#This Row],[Month]]&amp;" "&amp;Player_2[[#This Row],[Day]]&amp;", "&amp;Player_2[[#This Row],[Year]])</f>
        <v>42972</v>
      </c>
      <c r="P1034">
        <f>COUNTIFS(A:A,Player_2[[#This Row],[Tournament]],E:E,Player_2[[#This Row],[Round]])</f>
        <v>1</v>
      </c>
      <c r="Q1034" t="str">
        <f t="shared" si="16"/>
        <v>2017 Pittsburgh Flying Disc Open Presented by Discraft</v>
      </c>
      <c r="R1034">
        <f>SUMIFS('Player 1 Rounds'!F:F,'Player 1 Rounds'!Q:Q,Q1034,'Player 1 Rounds'!E:E,E1034)</f>
        <v>59</v>
      </c>
      <c r="S1034">
        <f>IF(AND(Player_2[[#This Row],[Opponent Score]]&gt;0,Player_2[[#This Row],[Opponent Score]]&gt;Player_2[[#This Row],[Score]],K:K=TRUE())=TRUE(),1,0)</f>
        <v>1</v>
      </c>
    </row>
    <row r="1035" spans="1:19" x14ac:dyDescent="0.25">
      <c r="A1035" t="s">
        <v>206</v>
      </c>
      <c r="B1035" t="s">
        <v>14</v>
      </c>
      <c r="C1035" t="s">
        <v>207</v>
      </c>
      <c r="D1035" t="s">
        <v>17</v>
      </c>
      <c r="E1035">
        <v>3</v>
      </c>
      <c r="F1035">
        <v>50</v>
      </c>
      <c r="G1035">
        <v>1070</v>
      </c>
      <c r="H1035" t="s">
        <v>11</v>
      </c>
      <c r="I1035" t="s">
        <v>11</v>
      </c>
      <c r="J1035" t="b">
        <f>IF(COUNTIFS('Player 1 Rounds'!A:A,Player_2[[#This Row],[Tournament]],'Player 1 Rounds'!C:C,Player_2[[#This Row],[Date]])&gt;0,TRUE(),FALSE())</f>
        <v>0</v>
      </c>
      <c r="K1035" t="b">
        <f>IF(COUNTIFS('Player 1 Rounds'!A:A,Player_2[[#This Row],[Tournament]],'Player 1 Rounds'!C:C,Player_2[[#This Row],[Date]],'Player 1 Rounds'!D:D,Player_2[[#This Row],[Division]])&gt;0,TRUE(),FALSE())</f>
        <v>0</v>
      </c>
      <c r="L1035" t="str">
        <f>RIGHT(Player_2[[#This Row],[Date]],4)</f>
        <v>2012</v>
      </c>
      <c r="M1035" t="str">
        <f>LEFT(Player_2[[#This Row],[Date]],FIND("-",Player_2[[#This Row],[Date]],1)-1)</f>
        <v>18</v>
      </c>
      <c r="N1035" t="str">
        <f>MID(Player_2[[#This Row],[Date]],FIND("-",Player_2[[#This Row],[Date]],1)+1,3)</f>
        <v>Feb</v>
      </c>
      <c r="O1035" s="5">
        <f>DATEVALUE(Player_2[[#This Row],[Month]]&amp;" "&amp;Player_2[[#This Row],[Day]]&amp;", "&amp;Player_2[[#This Row],[Year]])</f>
        <v>40957</v>
      </c>
      <c r="P1035">
        <f>COUNTIFS(A:A,Player_2[[#This Row],[Tournament]],E:E,Player_2[[#This Row],[Round]])</f>
        <v>1</v>
      </c>
      <c r="Q1035" t="str">
        <f t="shared" si="16"/>
        <v>2012 34th annual Wintertime Open - Pro</v>
      </c>
      <c r="R1035">
        <f>SUMIFS('Player 1 Rounds'!F:F,'Player 1 Rounds'!Q:Q,Q1035,'Player 1 Rounds'!E:E,E1035)</f>
        <v>0</v>
      </c>
      <c r="S1035">
        <f>IF(AND(Player_2[[#This Row],[Opponent Score]]&gt;0,Player_2[[#This Row],[Opponent Score]]&gt;Player_2[[#This Row],[Score]],K:K=TRUE())=TRUE(),1,0)</f>
        <v>0</v>
      </c>
    </row>
    <row r="1036" spans="1:19" x14ac:dyDescent="0.25">
      <c r="A1036" t="s">
        <v>240</v>
      </c>
      <c r="B1036" t="s">
        <v>9</v>
      </c>
      <c r="C1036" t="s">
        <v>241</v>
      </c>
      <c r="D1036" t="s">
        <v>17</v>
      </c>
      <c r="E1036">
        <v>3</v>
      </c>
      <c r="F1036">
        <v>57</v>
      </c>
      <c r="G1036">
        <v>1048</v>
      </c>
      <c r="H1036" t="s">
        <v>11</v>
      </c>
      <c r="I1036" t="s">
        <v>11</v>
      </c>
      <c r="J1036" t="b">
        <f>IF(COUNTIFS('Player 1 Rounds'!A:A,Player_2[[#This Row],[Tournament]],'Player 1 Rounds'!C:C,Player_2[[#This Row],[Date]])&gt;0,TRUE(),FALSE())</f>
        <v>1</v>
      </c>
      <c r="K1036" t="b">
        <f>IF(COUNTIFS('Player 1 Rounds'!A:A,Player_2[[#This Row],[Tournament]],'Player 1 Rounds'!C:C,Player_2[[#This Row],[Date]],'Player 1 Rounds'!D:D,Player_2[[#This Row],[Division]])&gt;0,TRUE(),FALSE())</f>
        <v>1</v>
      </c>
      <c r="L1036" t="str">
        <f>RIGHT(Player_2[[#This Row],[Date]],4)</f>
        <v>2017</v>
      </c>
      <c r="M1036" t="str">
        <f>LEFT(Player_2[[#This Row],[Date]],FIND("-",Player_2[[#This Row],[Date]],1)-1)</f>
        <v>3</v>
      </c>
      <c r="N1036" t="str">
        <f>MID(Player_2[[#This Row],[Date]],FIND("-",Player_2[[#This Row],[Date]],1)+1,3)</f>
        <v>Aug</v>
      </c>
      <c r="O1036" s="5">
        <f>DATEVALUE(Player_2[[#This Row],[Month]]&amp;" "&amp;Player_2[[#This Row],[Day]]&amp;", "&amp;Player_2[[#This Row],[Year]])</f>
        <v>42950</v>
      </c>
      <c r="P1036">
        <f>COUNTIFS(A:A,Player_2[[#This Row],[Tournament]],E:E,Player_2[[#This Row],[Round]])</f>
        <v>3</v>
      </c>
      <c r="Q1036" t="str">
        <f t="shared" si="16"/>
        <v>2017 Ledgestone Insurance Open presented by Discraft</v>
      </c>
      <c r="R1036">
        <f>SUMIFS('Player 1 Rounds'!F:F,'Player 1 Rounds'!Q:Q,Q1036,'Player 1 Rounds'!E:E,E1036)</f>
        <v>60</v>
      </c>
      <c r="S1036">
        <f>IF(AND(Player_2[[#This Row],[Opponent Score]]&gt;0,Player_2[[#This Row],[Opponent Score]]&gt;Player_2[[#This Row],[Score]],K:K=TRUE())=TRUE(),1,0)</f>
        <v>1</v>
      </c>
    </row>
    <row r="1037" spans="1:19" x14ac:dyDescent="0.25">
      <c r="A1037" t="s">
        <v>93</v>
      </c>
      <c r="B1037" t="s">
        <v>58</v>
      </c>
      <c r="C1037" t="s">
        <v>121</v>
      </c>
      <c r="D1037" t="s">
        <v>17</v>
      </c>
      <c r="E1037">
        <v>3</v>
      </c>
      <c r="F1037">
        <v>53</v>
      </c>
      <c r="G1037">
        <v>1061</v>
      </c>
      <c r="H1037" t="s">
        <v>11</v>
      </c>
      <c r="I1037" t="s">
        <v>11</v>
      </c>
      <c r="J1037" t="b">
        <f>IF(COUNTIFS('Player 1 Rounds'!A:A,Player_2[[#This Row],[Tournament]],'Player 1 Rounds'!C:C,Player_2[[#This Row],[Date]])&gt;0,TRUE(),FALSE())</f>
        <v>1</v>
      </c>
      <c r="K1037" t="b">
        <f>IF(COUNTIFS('Player 1 Rounds'!A:A,Player_2[[#This Row],[Tournament]],'Player 1 Rounds'!C:C,Player_2[[#This Row],[Date]],'Player 1 Rounds'!D:D,Player_2[[#This Row],[Division]])&gt;0,TRUE(),FALSE())</f>
        <v>1</v>
      </c>
      <c r="L1037" t="str">
        <f>RIGHT(Player_2[[#This Row],[Date]],4)</f>
        <v>2012</v>
      </c>
      <c r="M1037" t="str">
        <f>LEFT(Player_2[[#This Row],[Date]],FIND("-",Player_2[[#This Row],[Date]],1)-1)</f>
        <v>29</v>
      </c>
      <c r="N1037" t="str">
        <f>MID(Player_2[[#This Row],[Date]],FIND("-",Player_2[[#This Row],[Date]],1)+1,3)</f>
        <v>Feb</v>
      </c>
      <c r="O1037" s="5">
        <f>DATEVALUE(Player_2[[#This Row],[Month]]&amp;" "&amp;Player_2[[#This Row],[Day]]&amp;", "&amp;Player_2[[#This Row],[Year]])</f>
        <v>40968</v>
      </c>
      <c r="P1037">
        <f>COUNTIFS(A:A,Player_2[[#This Row],[Tournament]],E:E,Player_2[[#This Row],[Round]])</f>
        <v>3</v>
      </c>
      <c r="Q1037" t="str">
        <f t="shared" si="16"/>
        <v>2012 The Memorial Championship presented by Discraft</v>
      </c>
      <c r="R1037">
        <f>SUMIFS('Player 1 Rounds'!F:F,'Player 1 Rounds'!Q:Q,Q1037,'Player 1 Rounds'!E:E,E1037)</f>
        <v>61</v>
      </c>
      <c r="S1037">
        <f>IF(AND(Player_2[[#This Row],[Opponent Score]]&gt;0,Player_2[[#This Row],[Opponent Score]]&gt;Player_2[[#This Row],[Score]],K:K=TRUE())=TRUE(),1,0)</f>
        <v>1</v>
      </c>
    </row>
    <row r="1038" spans="1:19" x14ac:dyDescent="0.25">
      <c r="A1038" t="s">
        <v>268</v>
      </c>
      <c r="B1038" t="s">
        <v>9</v>
      </c>
      <c r="C1038" t="s">
        <v>269</v>
      </c>
      <c r="D1038" t="s">
        <v>17</v>
      </c>
      <c r="E1038">
        <v>3</v>
      </c>
      <c r="F1038">
        <v>47</v>
      </c>
      <c r="G1038">
        <v>1082</v>
      </c>
      <c r="H1038" t="s">
        <v>11</v>
      </c>
      <c r="I1038" t="s">
        <v>11</v>
      </c>
      <c r="J1038" t="b">
        <f>IF(COUNTIFS('Player 1 Rounds'!A:A,Player_2[[#This Row],[Tournament]],'Player 1 Rounds'!C:C,Player_2[[#This Row],[Date]])&gt;0,TRUE(),FALSE())</f>
        <v>1</v>
      </c>
      <c r="K1038" t="b">
        <f>IF(COUNTIFS('Player 1 Rounds'!A:A,Player_2[[#This Row],[Tournament]],'Player 1 Rounds'!C:C,Player_2[[#This Row],[Date]],'Player 1 Rounds'!D:D,Player_2[[#This Row],[Division]])&gt;0,TRUE(),FALSE())</f>
        <v>1</v>
      </c>
      <c r="L1038" t="str">
        <f>RIGHT(Player_2[[#This Row],[Date]],4)</f>
        <v>2012</v>
      </c>
      <c r="M1038" t="str">
        <f>LEFT(Player_2[[#This Row],[Date]],FIND("-",Player_2[[#This Row],[Date]],1)-1)</f>
        <v>24</v>
      </c>
      <c r="N1038" t="str">
        <f>MID(Player_2[[#This Row],[Date]],FIND("-",Player_2[[#This Row],[Date]],1)+1,3)</f>
        <v>Feb</v>
      </c>
      <c r="O1038" s="5">
        <f>DATEVALUE(Player_2[[#This Row],[Month]]&amp;" "&amp;Player_2[[#This Row],[Day]]&amp;", "&amp;Player_2[[#This Row],[Year]])</f>
        <v>40963</v>
      </c>
      <c r="P1038">
        <f>COUNTIFS(A:A,Player_2[[#This Row],[Tournament]],E:E,Player_2[[#This Row],[Round]])</f>
        <v>1</v>
      </c>
      <c r="Q1038" t="str">
        <f t="shared" si="16"/>
        <v>2012 Gentlemen's Club Challenge Presented by DiscGolfValues.com - Pro</v>
      </c>
      <c r="R1038">
        <f>SUMIFS('Player 1 Rounds'!F:F,'Player 1 Rounds'!Q:Q,Q1038,'Player 1 Rounds'!E:E,E1038)</f>
        <v>56</v>
      </c>
      <c r="S1038">
        <f>IF(AND(Player_2[[#This Row],[Opponent Score]]&gt;0,Player_2[[#This Row],[Opponent Score]]&gt;Player_2[[#This Row],[Score]],K:K=TRUE())=TRUE(),1,0)</f>
        <v>1</v>
      </c>
    </row>
    <row r="1039" spans="1:19" x14ac:dyDescent="0.25">
      <c r="A1039" t="s">
        <v>347</v>
      </c>
      <c r="B1039" t="s">
        <v>58</v>
      </c>
      <c r="C1039" t="s">
        <v>564</v>
      </c>
      <c r="D1039" t="s">
        <v>17</v>
      </c>
      <c r="E1039">
        <v>3</v>
      </c>
      <c r="F1039">
        <v>58</v>
      </c>
      <c r="G1039">
        <v>1027</v>
      </c>
      <c r="H1039" t="s">
        <v>11</v>
      </c>
      <c r="I1039" t="s">
        <v>11</v>
      </c>
      <c r="J1039" t="b">
        <f>IF(COUNTIFS('Player 1 Rounds'!A:A,Player_2[[#This Row],[Tournament]],'Player 1 Rounds'!C:C,Player_2[[#This Row],[Date]])&gt;0,TRUE(),FALSE())</f>
        <v>1</v>
      </c>
      <c r="K1039" t="b">
        <f>IF(COUNTIFS('Player 1 Rounds'!A:A,Player_2[[#This Row],[Tournament]],'Player 1 Rounds'!C:C,Player_2[[#This Row],[Date]],'Player 1 Rounds'!D:D,Player_2[[#This Row],[Division]])&gt;0,TRUE(),FALSE())</f>
        <v>1</v>
      </c>
      <c r="L1039" t="str">
        <f>RIGHT(Player_2[[#This Row],[Date]],4)</f>
        <v>2021</v>
      </c>
      <c r="M1039" t="str">
        <f>LEFT(Player_2[[#This Row],[Date]],FIND("-",Player_2[[#This Row],[Date]],1)-1)</f>
        <v>3</v>
      </c>
      <c r="N1039" t="str">
        <f>MID(Player_2[[#This Row],[Date]],FIND("-",Player_2[[#This Row],[Date]],1)+1,3)</f>
        <v>Sep</v>
      </c>
      <c r="O1039" s="5">
        <f>DATEVALUE(Player_2[[#This Row],[Month]]&amp;" "&amp;Player_2[[#This Row],[Day]]&amp;", "&amp;Player_2[[#This Row],[Year]])</f>
        <v>44442</v>
      </c>
      <c r="P1039">
        <f>COUNTIFS(A:A,Player_2[[#This Row],[Tournament]],E:E,Player_2[[#This Row],[Round]])</f>
        <v>5</v>
      </c>
      <c r="Q1039" t="str">
        <f t="shared" si="16"/>
        <v>2021 DGPT - MVP Open at Maple Hill</v>
      </c>
      <c r="R1039">
        <f>SUMIFS('Player 1 Rounds'!F:F,'Player 1 Rounds'!Q:Q,Q1039,'Player 1 Rounds'!E:E,E1039)</f>
        <v>53</v>
      </c>
      <c r="S1039">
        <f>IF(AND(Player_2[[#This Row],[Opponent Score]]&gt;0,Player_2[[#This Row],[Opponent Score]]&gt;Player_2[[#This Row],[Score]],K:K=TRUE())=TRUE(),1,0)</f>
        <v>0</v>
      </c>
    </row>
    <row r="1040" spans="1:19" x14ac:dyDescent="0.25">
      <c r="A1040" t="s">
        <v>196</v>
      </c>
      <c r="B1040" t="s">
        <v>14</v>
      </c>
      <c r="C1040" t="s">
        <v>197</v>
      </c>
      <c r="D1040" t="s">
        <v>17</v>
      </c>
      <c r="E1040">
        <v>3</v>
      </c>
      <c r="F1040">
        <v>69</v>
      </c>
      <c r="G1040">
        <v>1030</v>
      </c>
      <c r="H1040" t="s">
        <v>11</v>
      </c>
      <c r="I1040" t="s">
        <v>11</v>
      </c>
      <c r="J1040" t="b">
        <f>IF(COUNTIFS('Player 1 Rounds'!A:A,Player_2[[#This Row],[Tournament]],'Player 1 Rounds'!C:C,Player_2[[#This Row],[Date]])&gt;0,TRUE(),FALSE())</f>
        <v>0</v>
      </c>
      <c r="K1040" t="b">
        <f>IF(COUNTIFS('Player 1 Rounds'!A:A,Player_2[[#This Row],[Tournament]],'Player 1 Rounds'!C:C,Player_2[[#This Row],[Date]],'Player 1 Rounds'!D:D,Player_2[[#This Row],[Division]])&gt;0,TRUE(),FALSE())</f>
        <v>0</v>
      </c>
      <c r="L1040" t="str">
        <f>RIGHT(Player_2[[#This Row],[Date]],4)</f>
        <v>2011</v>
      </c>
      <c r="M1040" t="str">
        <f>LEFT(Player_2[[#This Row],[Date]],FIND("-",Player_2[[#This Row],[Date]],1)-1)</f>
        <v>5</v>
      </c>
      <c r="N1040" t="str">
        <f>MID(Player_2[[#This Row],[Date]],FIND("-",Player_2[[#This Row],[Date]],1)+1,3)</f>
        <v>Nov</v>
      </c>
      <c r="O1040" s="5">
        <f>DATEVALUE(Player_2[[#This Row],[Month]]&amp;" "&amp;Player_2[[#This Row],[Day]]&amp;", "&amp;Player_2[[#This Row],[Year]])</f>
        <v>40852</v>
      </c>
      <c r="P1040">
        <f>COUNTIFS(A:A,Player_2[[#This Row],[Tournament]],E:E,Player_2[[#This Row],[Round]])</f>
        <v>1</v>
      </c>
      <c r="Q1040" t="str">
        <f t="shared" si="16"/>
        <v>2011 Cloud 9 Open</v>
      </c>
      <c r="R1040">
        <f>SUMIFS('Player 1 Rounds'!F:F,'Player 1 Rounds'!Q:Q,Q1040,'Player 1 Rounds'!E:E,E1040)</f>
        <v>0</v>
      </c>
      <c r="S1040">
        <f>IF(AND(Player_2[[#This Row],[Opponent Score]]&gt;0,Player_2[[#This Row],[Opponent Score]]&gt;Player_2[[#This Row],[Score]],K:K=TRUE())=TRUE(),1,0)</f>
        <v>0</v>
      </c>
    </row>
    <row r="1041" spans="1:19" x14ac:dyDescent="0.25">
      <c r="A1041" t="s">
        <v>192</v>
      </c>
      <c r="B1041" t="s">
        <v>58</v>
      </c>
      <c r="C1041" t="s">
        <v>193</v>
      </c>
      <c r="D1041" t="s">
        <v>17</v>
      </c>
      <c r="E1041">
        <v>3</v>
      </c>
      <c r="F1041">
        <v>54</v>
      </c>
      <c r="G1041">
        <v>1073</v>
      </c>
      <c r="H1041" t="s">
        <v>11</v>
      </c>
      <c r="I1041" t="s">
        <v>11</v>
      </c>
      <c r="J1041" t="b">
        <f>IF(COUNTIFS('Player 1 Rounds'!A:A,Player_2[[#This Row],[Tournament]],'Player 1 Rounds'!C:C,Player_2[[#This Row],[Date]])&gt;0,TRUE(),FALSE())</f>
        <v>1</v>
      </c>
      <c r="K1041" t="b">
        <f>IF(COUNTIFS('Player 1 Rounds'!A:A,Player_2[[#This Row],[Tournament]],'Player 1 Rounds'!C:C,Player_2[[#This Row],[Date]],'Player 1 Rounds'!D:D,Player_2[[#This Row],[Division]])&gt;0,TRUE(),FALSE())</f>
        <v>1</v>
      </c>
      <c r="L1041" t="str">
        <f>RIGHT(Player_2[[#This Row],[Date]],4)</f>
        <v>2017</v>
      </c>
      <c r="M1041" t="str">
        <f>LEFT(Player_2[[#This Row],[Date]],FIND("-",Player_2[[#This Row],[Date]],1)-1)</f>
        <v>13</v>
      </c>
      <c r="N1041" t="str">
        <f>MID(Player_2[[#This Row],[Date]],FIND("-",Player_2[[#This Row],[Date]],1)+1,3)</f>
        <v>Oct</v>
      </c>
      <c r="O1041" s="5">
        <f>DATEVALUE(Player_2[[#This Row],[Month]]&amp;" "&amp;Player_2[[#This Row],[Day]]&amp;", "&amp;Player_2[[#This Row],[Year]])</f>
        <v>43021</v>
      </c>
      <c r="P1041">
        <f>COUNTIFS(A:A,Player_2[[#This Row],[Tournament]],E:E,Player_2[[#This Row],[Round]])</f>
        <v>1</v>
      </c>
      <c r="Q1041" t="str">
        <f t="shared" si="16"/>
        <v>2017 Ed Headrick Disc Golf Hall of Fame Classic presented by ProActive Sports Disc Golf - National Tour Finale</v>
      </c>
      <c r="R1041">
        <f>SUMIFS('Player 1 Rounds'!F:F,'Player 1 Rounds'!Q:Q,Q1041,'Player 1 Rounds'!E:E,E1041)</f>
        <v>58</v>
      </c>
      <c r="S1041">
        <f>IF(AND(Player_2[[#This Row],[Opponent Score]]&gt;0,Player_2[[#This Row],[Opponent Score]]&gt;Player_2[[#This Row],[Score]],K:K=TRUE())=TRUE(),1,0)</f>
        <v>1</v>
      </c>
    </row>
    <row r="1042" spans="1:19" x14ac:dyDescent="0.25">
      <c r="A1042" t="s">
        <v>212</v>
      </c>
      <c r="B1042" t="s">
        <v>9</v>
      </c>
      <c r="C1042" t="s">
        <v>213</v>
      </c>
      <c r="D1042" t="s">
        <v>17</v>
      </c>
      <c r="E1042">
        <v>3</v>
      </c>
      <c r="F1042">
        <v>53</v>
      </c>
      <c r="G1042">
        <v>1050</v>
      </c>
      <c r="H1042" t="s">
        <v>11</v>
      </c>
      <c r="I1042" t="s">
        <v>11</v>
      </c>
      <c r="J1042" t="b">
        <f>IF(COUNTIFS('Player 1 Rounds'!A:A,Player_2[[#This Row],[Tournament]],'Player 1 Rounds'!C:C,Player_2[[#This Row],[Date]])&gt;0,TRUE(),FALSE())</f>
        <v>1</v>
      </c>
      <c r="K1042" t="b">
        <f>IF(COUNTIFS('Player 1 Rounds'!A:A,Player_2[[#This Row],[Tournament]],'Player 1 Rounds'!C:C,Player_2[[#This Row],[Date]],'Player 1 Rounds'!D:D,Player_2[[#This Row],[Division]])&gt;0,TRUE(),FALSE())</f>
        <v>1</v>
      </c>
      <c r="L1042" t="str">
        <f>RIGHT(Player_2[[#This Row],[Date]],4)</f>
        <v>2017</v>
      </c>
      <c r="M1042" t="str">
        <f>LEFT(Player_2[[#This Row],[Date]],FIND("-",Player_2[[#This Row],[Date]],1)-1)</f>
        <v>31</v>
      </c>
      <c r="N1042" t="str">
        <f>MID(Player_2[[#This Row],[Date]],FIND("-",Player_2[[#This Row],[Date]],1)+1,3)</f>
        <v>Aug</v>
      </c>
      <c r="O1042" s="5">
        <f>DATEVALUE(Player_2[[#This Row],[Month]]&amp;" "&amp;Player_2[[#This Row],[Day]]&amp;", "&amp;Player_2[[#This Row],[Year]])</f>
        <v>42978</v>
      </c>
      <c r="P1042">
        <f>COUNTIFS(A:A,Player_2[[#This Row],[Tournament]],E:E,Player_2[[#This Row],[Round]])</f>
        <v>1</v>
      </c>
      <c r="Q1042" t="str">
        <f t="shared" si="16"/>
        <v>2017 DGPT - Vibram Open</v>
      </c>
      <c r="R1042">
        <f>SUMIFS('Player 1 Rounds'!F:F,'Player 1 Rounds'!Q:Q,Q1042,'Player 1 Rounds'!E:E,E1042)</f>
        <v>50</v>
      </c>
      <c r="S1042">
        <f>IF(AND(Player_2[[#This Row],[Opponent Score]]&gt;0,Player_2[[#This Row],[Opponent Score]]&gt;Player_2[[#This Row],[Score]],K:K=TRUE())=TRUE(),1,0)</f>
        <v>0</v>
      </c>
    </row>
    <row r="1043" spans="1:19" x14ac:dyDescent="0.25">
      <c r="A1043" t="s">
        <v>568</v>
      </c>
      <c r="B1043" t="s">
        <v>14</v>
      </c>
      <c r="C1043" t="s">
        <v>569</v>
      </c>
      <c r="D1043" t="s">
        <v>17</v>
      </c>
      <c r="E1043">
        <v>3</v>
      </c>
      <c r="F1043">
        <v>56</v>
      </c>
      <c r="G1043">
        <v>1016</v>
      </c>
      <c r="H1043" t="s">
        <v>11</v>
      </c>
      <c r="I1043" t="s">
        <v>11</v>
      </c>
      <c r="J1043" t="b">
        <f>IF(COUNTIFS('Player 1 Rounds'!A:A,Player_2[[#This Row],[Tournament]],'Player 1 Rounds'!C:C,Player_2[[#This Row],[Date]])&gt;0,TRUE(),FALSE())</f>
        <v>0</v>
      </c>
      <c r="K1043" t="b">
        <f>IF(COUNTIFS('Player 1 Rounds'!A:A,Player_2[[#This Row],[Tournament]],'Player 1 Rounds'!C:C,Player_2[[#This Row],[Date]],'Player 1 Rounds'!D:D,Player_2[[#This Row],[Division]])&gt;0,TRUE(),FALSE())</f>
        <v>0</v>
      </c>
      <c r="L1043" t="str">
        <f>RIGHT(Player_2[[#This Row],[Date]],4)</f>
        <v>2008</v>
      </c>
      <c r="M1043" t="str">
        <f>LEFT(Player_2[[#This Row],[Date]],FIND("-",Player_2[[#This Row],[Date]],1)-1)</f>
        <v>16</v>
      </c>
      <c r="N1043" t="str">
        <f>MID(Player_2[[#This Row],[Date]],FIND("-",Player_2[[#This Row],[Date]],1)+1,3)</f>
        <v>Feb</v>
      </c>
      <c r="O1043" s="5">
        <f>DATEVALUE(Player_2[[#This Row],[Month]]&amp;" "&amp;Player_2[[#This Row],[Day]]&amp;", "&amp;Player_2[[#This Row],[Year]])</f>
        <v>39494</v>
      </c>
      <c r="P1043">
        <f>COUNTIFS(A:A,Player_2[[#This Row],[Tournament]],E:E,Player_2[[#This Row],[Round]])</f>
        <v>1</v>
      </c>
      <c r="Q1043" t="str">
        <f t="shared" si="16"/>
        <v>2008 30th Wintertime Open</v>
      </c>
      <c r="R1043">
        <f>SUMIFS('Player 1 Rounds'!F:F,'Player 1 Rounds'!Q:Q,Q1043,'Player 1 Rounds'!E:E,E1043)</f>
        <v>0</v>
      </c>
      <c r="S1043">
        <f>IF(AND(Player_2[[#This Row],[Opponent Score]]&gt;0,Player_2[[#This Row],[Opponent Score]]&gt;Player_2[[#This Row],[Score]],K:K=TRUE())=TRUE(),1,0)</f>
        <v>0</v>
      </c>
    </row>
    <row r="1044" spans="1:19" x14ac:dyDescent="0.25">
      <c r="A1044" t="s">
        <v>89</v>
      </c>
      <c r="B1044" t="s">
        <v>14</v>
      </c>
      <c r="C1044" t="s">
        <v>117</v>
      </c>
      <c r="D1044" t="s">
        <v>17</v>
      </c>
      <c r="E1044">
        <v>3</v>
      </c>
      <c r="F1044">
        <v>49</v>
      </c>
      <c r="G1044">
        <v>1097</v>
      </c>
      <c r="H1044" t="s">
        <v>11</v>
      </c>
      <c r="I1044" t="s">
        <v>11</v>
      </c>
      <c r="J1044" t="b">
        <f>IF(COUNTIFS('Player 1 Rounds'!A:A,Player_2[[#This Row],[Tournament]],'Player 1 Rounds'!C:C,Player_2[[#This Row],[Date]])&gt;0,TRUE(),FALSE())</f>
        <v>1</v>
      </c>
      <c r="K1044" t="b">
        <f>IF(COUNTIFS('Player 1 Rounds'!A:A,Player_2[[#This Row],[Tournament]],'Player 1 Rounds'!C:C,Player_2[[#This Row],[Date]],'Player 1 Rounds'!D:D,Player_2[[#This Row],[Division]])&gt;0,TRUE(),FALSE())</f>
        <v>1</v>
      </c>
      <c r="L1044" t="str">
        <f>RIGHT(Player_2[[#This Row],[Date]],4)</f>
        <v>2011</v>
      </c>
      <c r="M1044" t="str">
        <f>LEFT(Player_2[[#This Row],[Date]],FIND("-",Player_2[[#This Row],[Date]],1)-1)</f>
        <v>12</v>
      </c>
      <c r="N1044" t="str">
        <f>MID(Player_2[[#This Row],[Date]],FIND("-",Player_2[[#This Row],[Date]],1)+1,3)</f>
        <v>Nov</v>
      </c>
      <c r="O1044" s="5">
        <f>DATEVALUE(Player_2[[#This Row],[Month]]&amp;" "&amp;Player_2[[#This Row],[Day]]&amp;", "&amp;Player_2[[#This Row],[Year]])</f>
        <v>40859</v>
      </c>
      <c r="P1044">
        <f>COUNTIFS(A:A,Player_2[[#This Row],[Tournament]],E:E,Player_2[[#This Row],[Round]])</f>
        <v>1</v>
      </c>
      <c r="Q1044" t="str">
        <f t="shared" si="16"/>
        <v>2011 Moccasin Lake Open</v>
      </c>
      <c r="R1044">
        <f>SUMIFS('Player 1 Rounds'!F:F,'Player 1 Rounds'!Q:Q,Q1044,'Player 1 Rounds'!E:E,E1044)</f>
        <v>62</v>
      </c>
      <c r="S1044">
        <f>IF(AND(Player_2[[#This Row],[Opponent Score]]&gt;0,Player_2[[#This Row],[Opponent Score]]&gt;Player_2[[#This Row],[Score]],K:K=TRUE())=TRUE(),1,0)</f>
        <v>1</v>
      </c>
    </row>
    <row r="1045" spans="1:19" x14ac:dyDescent="0.25">
      <c r="A1045" t="s">
        <v>256</v>
      </c>
      <c r="B1045" t="s">
        <v>14</v>
      </c>
      <c r="C1045" t="s">
        <v>257</v>
      </c>
      <c r="D1045" t="s">
        <v>17</v>
      </c>
      <c r="E1045">
        <v>3</v>
      </c>
      <c r="F1045">
        <v>66</v>
      </c>
      <c r="G1045">
        <v>1053</v>
      </c>
      <c r="H1045" t="s">
        <v>11</v>
      </c>
      <c r="I1045" t="s">
        <v>11</v>
      </c>
      <c r="J1045" t="b">
        <f>IF(COUNTIFS('Player 1 Rounds'!A:A,Player_2[[#This Row],[Tournament]],'Player 1 Rounds'!C:C,Player_2[[#This Row],[Date]])&gt;0,TRUE(),FALSE())</f>
        <v>0</v>
      </c>
      <c r="K1045" t="b">
        <f>IF(COUNTIFS('Player 1 Rounds'!A:A,Player_2[[#This Row],[Tournament]],'Player 1 Rounds'!C:C,Player_2[[#This Row],[Date]],'Player 1 Rounds'!D:D,Player_2[[#This Row],[Division]])&gt;0,TRUE(),FALSE())</f>
        <v>0</v>
      </c>
      <c r="L1045" t="str">
        <f>RIGHT(Player_2[[#This Row],[Date]],4)</f>
        <v>2012</v>
      </c>
      <c r="M1045" t="str">
        <f>LEFT(Player_2[[#This Row],[Date]],FIND("-",Player_2[[#This Row],[Date]],1)-1)</f>
        <v>9</v>
      </c>
      <c r="N1045" t="str">
        <f>MID(Player_2[[#This Row],[Date]],FIND("-",Player_2[[#This Row],[Date]],1)+1,3)</f>
        <v>Jun</v>
      </c>
      <c r="O1045" s="5">
        <f>DATEVALUE(Player_2[[#This Row],[Month]]&amp;" "&amp;Player_2[[#This Row],[Day]]&amp;", "&amp;Player_2[[#This Row],[Year]])</f>
        <v>41069</v>
      </c>
      <c r="P1045">
        <f>COUNTIFS(A:A,Player_2[[#This Row],[Tournament]],E:E,Player_2[[#This Row],[Round]])</f>
        <v>1</v>
      </c>
      <c r="Q1045" t="str">
        <f t="shared" si="16"/>
        <v>2012 Riverpark Open</v>
      </c>
      <c r="R1045">
        <f>SUMIFS('Player 1 Rounds'!F:F,'Player 1 Rounds'!Q:Q,Q1045,'Player 1 Rounds'!E:E,E1045)</f>
        <v>0</v>
      </c>
      <c r="S1045">
        <f>IF(AND(Player_2[[#This Row],[Opponent Score]]&gt;0,Player_2[[#This Row],[Opponent Score]]&gt;Player_2[[#This Row],[Score]],K:K=TRUE())=TRUE(),1,0)</f>
        <v>0</v>
      </c>
    </row>
    <row r="1046" spans="1:19" x14ac:dyDescent="0.25">
      <c r="A1046" t="s">
        <v>460</v>
      </c>
      <c r="B1046" t="s">
        <v>9</v>
      </c>
      <c r="C1046" t="s">
        <v>461</v>
      </c>
      <c r="D1046" t="s">
        <v>17</v>
      </c>
      <c r="E1046">
        <v>3</v>
      </c>
      <c r="F1046">
        <v>46</v>
      </c>
      <c r="G1046">
        <v>1029</v>
      </c>
      <c r="H1046" t="s">
        <v>11</v>
      </c>
      <c r="I1046" t="s">
        <v>11</v>
      </c>
      <c r="J1046" t="b">
        <f>IF(COUNTIFS('Player 1 Rounds'!A:A,Player_2[[#This Row],[Tournament]],'Player 1 Rounds'!C:C,Player_2[[#This Row],[Date]])&gt;0,TRUE(),FALSE())</f>
        <v>1</v>
      </c>
      <c r="K1046" t="b">
        <f>IF(COUNTIFS('Player 1 Rounds'!A:A,Player_2[[#This Row],[Tournament]],'Player 1 Rounds'!C:C,Player_2[[#This Row],[Date]],'Player 1 Rounds'!D:D,Player_2[[#This Row],[Division]])&gt;0,TRUE(),FALSE())</f>
        <v>1</v>
      </c>
      <c r="L1046" t="str">
        <f>RIGHT(Player_2[[#This Row],[Date]],4)</f>
        <v>2012</v>
      </c>
      <c r="M1046" t="str">
        <f>LEFT(Player_2[[#This Row],[Date]],FIND("-",Player_2[[#This Row],[Date]],1)-1)</f>
        <v>27</v>
      </c>
      <c r="N1046" t="str">
        <f>MID(Player_2[[#This Row],[Date]],FIND("-",Player_2[[#This Row],[Date]],1)+1,3)</f>
        <v>Oct</v>
      </c>
      <c r="O1046" s="5">
        <f>DATEVALUE(Player_2[[#This Row],[Month]]&amp;" "&amp;Player_2[[#This Row],[Day]]&amp;", "&amp;Player_2[[#This Row],[Year]])</f>
        <v>41209</v>
      </c>
      <c r="P1046">
        <f>COUNTIFS(A:A,Player_2[[#This Row],[Tournament]],E:E,Player_2[[#This Row],[Round]])</f>
        <v>1</v>
      </c>
      <c r="Q1046" t="str">
        <f t="shared" si="16"/>
        <v>2012 Oklahoma Open- Presented by Dynamic Discs &amp; TDSA - Pro &amp; Adv</v>
      </c>
      <c r="R1046">
        <f>SUMIFS('Player 1 Rounds'!F:F,'Player 1 Rounds'!Q:Q,Q1046,'Player 1 Rounds'!E:E,E1046)</f>
        <v>47</v>
      </c>
      <c r="S1046">
        <f>IF(AND(Player_2[[#This Row],[Opponent Score]]&gt;0,Player_2[[#This Row],[Opponent Score]]&gt;Player_2[[#This Row],[Score]],K:K=TRUE())=TRUE(),1,0)</f>
        <v>1</v>
      </c>
    </row>
    <row r="1047" spans="1:19" x14ac:dyDescent="0.25">
      <c r="A1047" t="s">
        <v>466</v>
      </c>
      <c r="B1047" t="s">
        <v>14</v>
      </c>
      <c r="C1047" t="s">
        <v>467</v>
      </c>
      <c r="D1047" t="s">
        <v>17</v>
      </c>
      <c r="E1047">
        <v>3</v>
      </c>
      <c r="F1047">
        <v>51</v>
      </c>
      <c r="G1047">
        <v>1003</v>
      </c>
      <c r="H1047" t="s">
        <v>11</v>
      </c>
      <c r="I1047" t="s">
        <v>11</v>
      </c>
      <c r="J1047" t="b">
        <f>IF(COUNTIFS('Player 1 Rounds'!A:A,Player_2[[#This Row],[Tournament]],'Player 1 Rounds'!C:C,Player_2[[#This Row],[Date]])&gt;0,TRUE(),FALSE())</f>
        <v>1</v>
      </c>
      <c r="K1047" t="b">
        <f>IF(COUNTIFS('Player 1 Rounds'!A:A,Player_2[[#This Row],[Tournament]],'Player 1 Rounds'!C:C,Player_2[[#This Row],[Date]],'Player 1 Rounds'!D:D,Player_2[[#This Row],[Division]])&gt;0,TRUE(),FALSE())</f>
        <v>1</v>
      </c>
      <c r="L1047" t="str">
        <f>RIGHT(Player_2[[#This Row],[Date]],4)</f>
        <v>2012</v>
      </c>
      <c r="M1047" t="str">
        <f>LEFT(Player_2[[#This Row],[Date]],FIND("-",Player_2[[#This Row],[Date]],1)-1)</f>
        <v>13</v>
      </c>
      <c r="N1047" t="str">
        <f>MID(Player_2[[#This Row],[Date]],FIND("-",Player_2[[#This Row],[Date]],1)+1,3)</f>
        <v>Oct</v>
      </c>
      <c r="O1047" s="5">
        <f>DATEVALUE(Player_2[[#This Row],[Month]]&amp;" "&amp;Player_2[[#This Row],[Day]]&amp;", "&amp;Player_2[[#This Row],[Year]])</f>
        <v>41195</v>
      </c>
      <c r="P1047">
        <f>COUNTIFS(A:A,Player_2[[#This Row],[Tournament]],E:E,Player_2[[#This Row],[Round]])</f>
        <v>1</v>
      </c>
      <c r="Q1047" t="str">
        <f t="shared" si="16"/>
        <v>2012 Mango Classic</v>
      </c>
      <c r="R1047">
        <f>SUMIFS('Player 1 Rounds'!F:F,'Player 1 Rounds'!Q:Q,Q1047,'Player 1 Rounds'!E:E,E1047)</f>
        <v>48</v>
      </c>
      <c r="S1047">
        <f>IF(AND(Player_2[[#This Row],[Opponent Score]]&gt;0,Player_2[[#This Row],[Opponent Score]]&gt;Player_2[[#This Row],[Score]],K:K=TRUE())=TRUE(),1,0)</f>
        <v>0</v>
      </c>
    </row>
    <row r="1048" spans="1:19" x14ac:dyDescent="0.25">
      <c r="A1048" t="s">
        <v>464</v>
      </c>
      <c r="B1048" t="s">
        <v>9</v>
      </c>
      <c r="C1048" t="s">
        <v>465</v>
      </c>
      <c r="D1048" t="s">
        <v>17</v>
      </c>
      <c r="E1048">
        <v>3</v>
      </c>
      <c r="F1048">
        <v>66</v>
      </c>
      <c r="G1048">
        <v>1015</v>
      </c>
      <c r="H1048" t="s">
        <v>11</v>
      </c>
      <c r="I1048" t="s">
        <v>11</v>
      </c>
      <c r="J1048" t="b">
        <f>IF(COUNTIFS('Player 1 Rounds'!A:A,Player_2[[#This Row],[Tournament]],'Player 1 Rounds'!C:C,Player_2[[#This Row],[Date]])&gt;0,TRUE(),FALSE())</f>
        <v>1</v>
      </c>
      <c r="K1048" t="b">
        <f>IF(COUNTIFS('Player 1 Rounds'!A:A,Player_2[[#This Row],[Tournament]],'Player 1 Rounds'!C:C,Player_2[[#This Row],[Date]],'Player 1 Rounds'!D:D,Player_2[[#This Row],[Division]])&gt;0,TRUE(),FALSE())</f>
        <v>1</v>
      </c>
      <c r="L1048" t="str">
        <f>RIGHT(Player_2[[#This Row],[Date]],4)</f>
        <v>2016</v>
      </c>
      <c r="M1048" t="str">
        <f>LEFT(Player_2[[#This Row],[Date]],FIND("-",Player_2[[#This Row],[Date]],1)-1)</f>
        <v>29</v>
      </c>
      <c r="N1048" t="str">
        <f>MID(Player_2[[#This Row],[Date]],FIND("-",Player_2[[#This Row],[Date]],1)+1,3)</f>
        <v>Jul</v>
      </c>
      <c r="O1048" s="5">
        <f>DATEVALUE(Player_2[[#This Row],[Month]]&amp;" "&amp;Player_2[[#This Row],[Day]]&amp;", "&amp;Player_2[[#This Row],[Year]])</f>
        <v>42580</v>
      </c>
      <c r="P1048">
        <f>COUNTIFS(A:A,Player_2[[#This Row],[Tournament]],E:E,Player_2[[#This Row],[Round]])</f>
        <v>1</v>
      </c>
      <c r="Q1048" t="str">
        <f t="shared" si="16"/>
        <v>2016 The Majestic</v>
      </c>
      <c r="R1048">
        <f>SUMIFS('Player 1 Rounds'!F:F,'Player 1 Rounds'!Q:Q,Q1048,'Player 1 Rounds'!E:E,E1048)</f>
        <v>60</v>
      </c>
      <c r="S1048">
        <f>IF(AND(Player_2[[#This Row],[Opponent Score]]&gt;0,Player_2[[#This Row],[Opponent Score]]&gt;Player_2[[#This Row],[Score]],K:K=TRUE())=TRUE(),1,0)</f>
        <v>0</v>
      </c>
    </row>
    <row r="1049" spans="1:19" x14ac:dyDescent="0.25">
      <c r="A1049" t="s">
        <v>462</v>
      </c>
      <c r="B1049" t="s">
        <v>58</v>
      </c>
      <c r="C1049" t="s">
        <v>463</v>
      </c>
      <c r="D1049" t="s">
        <v>17</v>
      </c>
      <c r="E1049">
        <v>3</v>
      </c>
      <c r="F1049">
        <v>55</v>
      </c>
      <c r="G1049">
        <v>1039</v>
      </c>
      <c r="H1049" t="s">
        <v>11</v>
      </c>
      <c r="I1049" t="s">
        <v>11</v>
      </c>
      <c r="J1049" t="b">
        <f>IF(COUNTIFS('Player 1 Rounds'!A:A,Player_2[[#This Row],[Tournament]],'Player 1 Rounds'!C:C,Player_2[[#This Row],[Date]])&gt;0,TRUE(),FALSE())</f>
        <v>1</v>
      </c>
      <c r="K1049" t="b">
        <f>IF(COUNTIFS('Player 1 Rounds'!A:A,Player_2[[#This Row],[Tournament]],'Player 1 Rounds'!C:C,Player_2[[#This Row],[Date]],'Player 1 Rounds'!D:D,Player_2[[#This Row],[Division]])&gt;0,TRUE(),FALSE())</f>
        <v>1</v>
      </c>
      <c r="L1049" t="str">
        <f>RIGHT(Player_2[[#This Row],[Date]],4)</f>
        <v>2016</v>
      </c>
      <c r="M1049" t="str">
        <f>LEFT(Player_2[[#This Row],[Date]],FIND("-",Player_2[[#This Row],[Date]],1)-1)</f>
        <v>23</v>
      </c>
      <c r="N1049" t="str">
        <f>MID(Player_2[[#This Row],[Date]],FIND("-",Player_2[[#This Row],[Date]],1)+1,3)</f>
        <v>Jun</v>
      </c>
      <c r="O1049" s="5">
        <f>DATEVALUE(Player_2[[#This Row],[Month]]&amp;" "&amp;Player_2[[#This Row],[Day]]&amp;", "&amp;Player_2[[#This Row],[Year]])</f>
        <v>42544</v>
      </c>
      <c r="P1049">
        <f>COUNTIFS(A:A,Player_2[[#This Row],[Tournament]],E:E,Player_2[[#This Row],[Round]])</f>
        <v>1</v>
      </c>
      <c r="Q1049" t="str">
        <f t="shared" si="16"/>
        <v>2016 The Vibram Open</v>
      </c>
      <c r="R1049">
        <f>SUMIFS('Player 1 Rounds'!F:F,'Player 1 Rounds'!Q:Q,Q1049,'Player 1 Rounds'!E:E,E1049)</f>
        <v>50</v>
      </c>
      <c r="S1049">
        <f>IF(AND(Player_2[[#This Row],[Opponent Score]]&gt;0,Player_2[[#This Row],[Opponent Score]]&gt;Player_2[[#This Row],[Score]],K:K=TRUE())=TRUE(),1,0)</f>
        <v>0</v>
      </c>
    </row>
    <row r="1050" spans="1:19" x14ac:dyDescent="0.25">
      <c r="A1050" t="s">
        <v>476</v>
      </c>
      <c r="B1050" t="s">
        <v>9</v>
      </c>
      <c r="C1050" t="s">
        <v>477</v>
      </c>
      <c r="D1050" t="s">
        <v>17</v>
      </c>
      <c r="E1050">
        <v>3</v>
      </c>
      <c r="F1050">
        <v>74</v>
      </c>
      <c r="G1050">
        <v>1006</v>
      </c>
      <c r="H1050" t="s">
        <v>11</v>
      </c>
      <c r="I1050" t="s">
        <v>11</v>
      </c>
      <c r="J1050" t="b">
        <f>IF(COUNTIFS('Player 1 Rounds'!A:A,Player_2[[#This Row],[Tournament]],'Player 1 Rounds'!C:C,Player_2[[#This Row],[Date]])&gt;0,TRUE(),FALSE())</f>
        <v>1</v>
      </c>
      <c r="K1050" t="b">
        <f>IF(COUNTIFS('Player 1 Rounds'!A:A,Player_2[[#This Row],[Tournament]],'Player 1 Rounds'!C:C,Player_2[[#This Row],[Date]],'Player 1 Rounds'!D:D,Player_2[[#This Row],[Division]])&gt;0,TRUE(),FALSE())</f>
        <v>1</v>
      </c>
      <c r="L1050" t="str">
        <f>RIGHT(Player_2[[#This Row],[Date]],4)</f>
        <v>2012</v>
      </c>
      <c r="M1050" t="str">
        <f>LEFT(Player_2[[#This Row],[Date]],FIND("-",Player_2[[#This Row],[Date]],1)-1)</f>
        <v>3</v>
      </c>
      <c r="N1050" t="str">
        <f>MID(Player_2[[#This Row],[Date]],FIND("-",Player_2[[#This Row],[Date]],1)+1,3)</f>
        <v>Nov</v>
      </c>
      <c r="O1050" s="5">
        <f>DATEVALUE(Player_2[[#This Row],[Month]]&amp;" "&amp;Player_2[[#This Row],[Day]]&amp;", "&amp;Player_2[[#This Row],[Year]])</f>
        <v>41216</v>
      </c>
      <c r="P1050">
        <f>COUNTIFS(A:A,Player_2[[#This Row],[Tournament]],E:E,Player_2[[#This Row],[Round]])</f>
        <v>1</v>
      </c>
      <c r="Q1050" t="str">
        <f t="shared" si="16"/>
        <v>2012 22nd Veterans Park Open</v>
      </c>
      <c r="R1050">
        <f>SUMIFS('Player 1 Rounds'!F:F,'Player 1 Rounds'!Q:Q,Q1050,'Player 1 Rounds'!E:E,E1050)</f>
        <v>66</v>
      </c>
      <c r="S1050">
        <f>IF(AND(Player_2[[#This Row],[Opponent Score]]&gt;0,Player_2[[#This Row],[Opponent Score]]&gt;Player_2[[#This Row],[Score]],K:K=TRUE())=TRUE(),1,0)</f>
        <v>0</v>
      </c>
    </row>
    <row r="1051" spans="1:19" x14ac:dyDescent="0.25">
      <c r="A1051" t="s">
        <v>458</v>
      </c>
      <c r="B1051" t="s">
        <v>13</v>
      </c>
      <c r="C1051" t="s">
        <v>459</v>
      </c>
      <c r="D1051" t="s">
        <v>17</v>
      </c>
      <c r="E1051">
        <v>3</v>
      </c>
      <c r="F1051">
        <v>53</v>
      </c>
      <c r="G1051">
        <v>1068</v>
      </c>
      <c r="H1051" t="s">
        <v>11</v>
      </c>
      <c r="I1051" t="s">
        <v>11</v>
      </c>
      <c r="J1051" t="b">
        <f>IF(COUNTIFS('Player 1 Rounds'!A:A,Player_2[[#This Row],[Tournament]],'Player 1 Rounds'!C:C,Player_2[[#This Row],[Date]])&gt;0,TRUE(),FALSE())</f>
        <v>1</v>
      </c>
      <c r="K1051" t="b">
        <f>IF(COUNTIFS('Player 1 Rounds'!A:A,Player_2[[#This Row],[Tournament]],'Player 1 Rounds'!C:C,Player_2[[#This Row],[Date]],'Player 1 Rounds'!D:D,Player_2[[#This Row],[Division]])&gt;0,TRUE(),FALSE())</f>
        <v>1</v>
      </c>
      <c r="L1051" t="str">
        <f>RIGHT(Player_2[[#This Row],[Date]],4)</f>
        <v>2016</v>
      </c>
      <c r="M1051" t="str">
        <f>LEFT(Player_2[[#This Row],[Date]],FIND("-",Player_2[[#This Row],[Date]],1)-1)</f>
        <v>21</v>
      </c>
      <c r="N1051" t="str">
        <f>MID(Player_2[[#This Row],[Date]],FIND("-",Player_2[[#This Row],[Date]],1)+1,3)</f>
        <v>Jul</v>
      </c>
      <c r="O1051" s="5">
        <f>DATEVALUE(Player_2[[#This Row],[Month]]&amp;" "&amp;Player_2[[#This Row],[Day]]&amp;", "&amp;Player_2[[#This Row],[Year]])</f>
        <v>42572</v>
      </c>
      <c r="P1051">
        <f>COUNTIFS(A:A,Player_2[[#This Row],[Tournament]],E:E,Player_2[[#This Row],[Round]])</f>
        <v>1</v>
      </c>
      <c r="Q1051" t="str">
        <f t="shared" si="16"/>
        <v>2016 European Masters - Disc Golf World Tour #4</v>
      </c>
      <c r="R1051">
        <f>SUMIFS('Player 1 Rounds'!F:F,'Player 1 Rounds'!Q:Q,Q1051,'Player 1 Rounds'!E:E,E1051)</f>
        <v>56</v>
      </c>
      <c r="S1051">
        <f>IF(AND(Player_2[[#This Row],[Opponent Score]]&gt;0,Player_2[[#This Row],[Opponent Score]]&gt;Player_2[[#This Row],[Score]],K:K=TRUE())=TRUE(),1,0)</f>
        <v>1</v>
      </c>
    </row>
    <row r="1052" spans="1:19" x14ac:dyDescent="0.25">
      <c r="A1052" t="s">
        <v>165</v>
      </c>
      <c r="B1052" t="s">
        <v>13</v>
      </c>
      <c r="C1052" t="s">
        <v>166</v>
      </c>
      <c r="D1052" t="s">
        <v>17</v>
      </c>
      <c r="E1052">
        <v>3</v>
      </c>
      <c r="F1052">
        <v>55</v>
      </c>
      <c r="G1052">
        <v>1054</v>
      </c>
      <c r="H1052" t="s">
        <v>11</v>
      </c>
      <c r="I1052" t="s">
        <v>11</v>
      </c>
      <c r="J1052" t="b">
        <f>IF(COUNTIFS('Player 1 Rounds'!A:A,Player_2[[#This Row],[Tournament]],'Player 1 Rounds'!C:C,Player_2[[#This Row],[Date]])&gt;0,TRUE(),FALSE())</f>
        <v>1</v>
      </c>
      <c r="K1052" t="b">
        <f>IF(COUNTIFS('Player 1 Rounds'!A:A,Player_2[[#This Row],[Tournament]],'Player 1 Rounds'!C:C,Player_2[[#This Row],[Date]],'Player 1 Rounds'!D:D,Player_2[[#This Row],[Division]])&gt;0,TRUE(),FALSE())</f>
        <v>1</v>
      </c>
      <c r="L1052" t="str">
        <f>RIGHT(Player_2[[#This Row],[Date]],4)</f>
        <v>2016</v>
      </c>
      <c r="M1052" t="str">
        <f>LEFT(Player_2[[#This Row],[Date]],FIND("-",Player_2[[#This Row],[Date]],1)-1)</f>
        <v>6</v>
      </c>
      <c r="N1052" t="str">
        <f>MID(Player_2[[#This Row],[Date]],FIND("-",Player_2[[#This Row],[Date]],1)+1,3)</f>
        <v>Aug</v>
      </c>
      <c r="O1052" s="5">
        <f>DATEVALUE(Player_2[[#This Row],[Month]]&amp;" "&amp;Player_2[[#This Row],[Day]]&amp;", "&amp;Player_2[[#This Row],[Year]])</f>
        <v>42588</v>
      </c>
      <c r="P1052">
        <f>COUNTIFS(A:A,Player_2[[#This Row],[Tournament]],E:E,Player_2[[#This Row],[Round]])</f>
        <v>1</v>
      </c>
      <c r="Q1052" t="str">
        <f t="shared" si="16"/>
        <v>2016 PDGA Professional Disc Golf World Championships presented by Dynamic Discs</v>
      </c>
      <c r="R1052">
        <f>SUMIFS('Player 1 Rounds'!F:F,'Player 1 Rounds'!Q:Q,Q1052,'Player 1 Rounds'!E:E,E1052)</f>
        <v>51</v>
      </c>
      <c r="S1052">
        <f>IF(AND(Player_2[[#This Row],[Opponent Score]]&gt;0,Player_2[[#This Row],[Opponent Score]]&gt;Player_2[[#This Row],[Score]],K:K=TRUE())=TRUE(),1,0)</f>
        <v>0</v>
      </c>
    </row>
    <row r="1053" spans="1:19" x14ac:dyDescent="0.25">
      <c r="A1053" t="s">
        <v>240</v>
      </c>
      <c r="B1053" t="s">
        <v>9</v>
      </c>
      <c r="C1053" t="s">
        <v>495</v>
      </c>
      <c r="D1053" t="s">
        <v>17</v>
      </c>
      <c r="E1053">
        <v>3</v>
      </c>
      <c r="F1053">
        <v>58</v>
      </c>
      <c r="G1053">
        <v>1054</v>
      </c>
      <c r="H1053" t="s">
        <v>11</v>
      </c>
      <c r="I1053" t="s">
        <v>11</v>
      </c>
      <c r="J1053" t="b">
        <f>IF(COUNTIFS('Player 1 Rounds'!A:A,Player_2[[#This Row],[Tournament]],'Player 1 Rounds'!C:C,Player_2[[#This Row],[Date]])&gt;0,TRUE(),FALSE())</f>
        <v>1</v>
      </c>
      <c r="K1053" t="b">
        <f>IF(COUNTIFS('Player 1 Rounds'!A:A,Player_2[[#This Row],[Tournament]],'Player 1 Rounds'!C:C,Player_2[[#This Row],[Date]],'Player 1 Rounds'!D:D,Player_2[[#This Row],[Division]])&gt;0,TRUE(),FALSE())</f>
        <v>1</v>
      </c>
      <c r="L1053" t="str">
        <f>RIGHT(Player_2[[#This Row],[Date]],4)</f>
        <v>2016</v>
      </c>
      <c r="M1053" t="str">
        <f>LEFT(Player_2[[#This Row],[Date]],FIND("-",Player_2[[#This Row],[Date]],1)-1)</f>
        <v>18</v>
      </c>
      <c r="N1053" t="str">
        <f>MID(Player_2[[#This Row],[Date]],FIND("-",Player_2[[#This Row],[Date]],1)+1,3)</f>
        <v>Aug</v>
      </c>
      <c r="O1053" s="5">
        <f>DATEVALUE(Player_2[[#This Row],[Month]]&amp;" "&amp;Player_2[[#This Row],[Day]]&amp;", "&amp;Player_2[[#This Row],[Year]])</f>
        <v>42600</v>
      </c>
      <c r="P1053">
        <f>COUNTIFS(A:A,Player_2[[#This Row],[Tournament]],E:E,Player_2[[#This Row],[Round]])</f>
        <v>3</v>
      </c>
      <c r="Q1053" t="str">
        <f t="shared" si="16"/>
        <v>2016 Ledgestone Insurance Open presented by Discraft</v>
      </c>
      <c r="R1053">
        <f>SUMIFS('Player 1 Rounds'!F:F,'Player 1 Rounds'!Q:Q,Q1053,'Player 1 Rounds'!E:E,E1053)</f>
        <v>61</v>
      </c>
      <c r="S1053">
        <f>IF(AND(Player_2[[#This Row],[Opponent Score]]&gt;0,Player_2[[#This Row],[Opponent Score]]&gt;Player_2[[#This Row],[Score]],K:K=TRUE())=TRUE(),1,0)</f>
        <v>1</v>
      </c>
    </row>
    <row r="1054" spans="1:19" x14ac:dyDescent="0.25">
      <c r="A1054" t="s">
        <v>491</v>
      </c>
      <c r="B1054" t="s">
        <v>164</v>
      </c>
      <c r="C1054" t="s">
        <v>492</v>
      </c>
      <c r="D1054" t="s">
        <v>17</v>
      </c>
      <c r="E1054">
        <v>3</v>
      </c>
      <c r="F1054">
        <v>72</v>
      </c>
      <c r="G1054">
        <v>1048</v>
      </c>
      <c r="H1054" t="s">
        <v>11</v>
      </c>
      <c r="I1054" t="s">
        <v>11</v>
      </c>
      <c r="J1054" t="b">
        <f>IF(COUNTIFS('Player 1 Rounds'!A:A,Player_2[[#This Row],[Tournament]],'Player 1 Rounds'!C:C,Player_2[[#This Row],[Date]])&gt;0,TRUE(),FALSE())</f>
        <v>0</v>
      </c>
      <c r="K1054" t="b">
        <f>IF(COUNTIFS('Player 1 Rounds'!A:A,Player_2[[#This Row],[Tournament]],'Player 1 Rounds'!C:C,Player_2[[#This Row],[Date]],'Player 1 Rounds'!D:D,Player_2[[#This Row],[Division]])&gt;0,TRUE(),FALSE())</f>
        <v>0</v>
      </c>
      <c r="L1054" t="str">
        <f>RIGHT(Player_2[[#This Row],[Date]],4)</f>
        <v>2012</v>
      </c>
      <c r="M1054" t="str">
        <f>LEFT(Player_2[[#This Row],[Date]],FIND("-",Player_2[[#This Row],[Date]],1)-1)</f>
        <v>24</v>
      </c>
      <c r="N1054" t="str">
        <f>MID(Player_2[[#This Row],[Date]],FIND("-",Player_2[[#This Row],[Date]],1)+1,3)</f>
        <v>Aug</v>
      </c>
      <c r="O1054" s="5">
        <f>DATEVALUE(Player_2[[#This Row],[Month]]&amp;" "&amp;Player_2[[#This Row],[Day]]&amp;", "&amp;Player_2[[#This Row],[Year]])</f>
        <v>41145</v>
      </c>
      <c r="P1054">
        <f>COUNTIFS(A:A,Player_2[[#This Row],[Tournament]],E:E,Player_2[[#This Row],[Round]])</f>
        <v>1</v>
      </c>
      <c r="Q1054" t="str">
        <f t="shared" si="16"/>
        <v>2012 Monster Energy Challenge at Solitude Mountain Resort</v>
      </c>
      <c r="R1054">
        <f>SUMIFS('Player 1 Rounds'!F:F,'Player 1 Rounds'!Q:Q,Q1054,'Player 1 Rounds'!E:E,E1054)</f>
        <v>0</v>
      </c>
      <c r="S1054">
        <f>IF(AND(Player_2[[#This Row],[Opponent Score]]&gt;0,Player_2[[#This Row],[Opponent Score]]&gt;Player_2[[#This Row],[Score]],K:K=TRUE())=TRUE(),1,0)</f>
        <v>0</v>
      </c>
    </row>
    <row r="1055" spans="1:19" x14ac:dyDescent="0.25">
      <c r="A1055" t="s">
        <v>697</v>
      </c>
      <c r="B1055" t="s">
        <v>13</v>
      </c>
      <c r="C1055" t="s">
        <v>698</v>
      </c>
      <c r="D1055" t="s">
        <v>17</v>
      </c>
      <c r="E1055">
        <v>3</v>
      </c>
      <c r="F1055">
        <v>69</v>
      </c>
      <c r="G1055">
        <v>983</v>
      </c>
      <c r="H1055" t="s">
        <v>10</v>
      </c>
      <c r="I1055" t="s">
        <v>11</v>
      </c>
      <c r="J1055" t="b">
        <f>IF(COUNTIFS('Player 1 Rounds'!A:A,Player_2[[#This Row],[Tournament]],'Player 1 Rounds'!C:C,Player_2[[#This Row],[Date]])&gt;0,TRUE(),FALSE())</f>
        <v>1</v>
      </c>
      <c r="K1055" t="b">
        <f>IF(COUNTIFS('Player 1 Rounds'!A:A,Player_2[[#This Row],[Tournament]],'Player 1 Rounds'!C:C,Player_2[[#This Row],[Date]],'Player 1 Rounds'!D:D,Player_2[[#This Row],[Division]])&gt;0,TRUE(),FALSE())</f>
        <v>1</v>
      </c>
      <c r="L1055" t="str">
        <f>RIGHT(Player_2[[#This Row],[Date]],4)</f>
        <v>2022</v>
      </c>
      <c r="M1055" t="str">
        <f>LEFT(Player_2[[#This Row],[Date]],FIND("-",Player_2[[#This Row],[Date]],1)-1)</f>
        <v>14</v>
      </c>
      <c r="N1055" t="str">
        <f>MID(Player_2[[#This Row],[Date]],FIND("-",Player_2[[#This Row],[Date]],1)+1,3)</f>
        <v>Apr</v>
      </c>
      <c r="O1055" s="5">
        <f>DATEVALUE(Player_2[[#This Row],[Month]]&amp;" "&amp;Player_2[[#This Row],[Day]]&amp;", "&amp;Player_2[[#This Row],[Year]])</f>
        <v>44665</v>
      </c>
      <c r="P1055">
        <f>COUNTIFS(A:A,Player_2[[#This Row],[Tournament]],E:E,Player_2[[#This Row],[Round]])</f>
        <v>1</v>
      </c>
      <c r="Q1055" t="str">
        <f t="shared" si="16"/>
        <v>2022 PDGA Champions Cup Presented by Bushnell</v>
      </c>
      <c r="R1055">
        <f>SUMIFS('Player 1 Rounds'!F:F,'Player 1 Rounds'!Q:Q,Q1055,'Player 1 Rounds'!E:E,E1055)</f>
        <v>59</v>
      </c>
      <c r="S1055">
        <f>IF(AND(Player_2[[#This Row],[Opponent Score]]&gt;0,Player_2[[#This Row],[Opponent Score]]&gt;Player_2[[#This Row],[Score]],K:K=TRUE())=TRUE(),1,0)</f>
        <v>0</v>
      </c>
    </row>
    <row r="1056" spans="1:19" x14ac:dyDescent="0.25">
      <c r="A1056" t="s">
        <v>106</v>
      </c>
      <c r="B1056" t="s">
        <v>13</v>
      </c>
      <c r="C1056" t="s">
        <v>132</v>
      </c>
      <c r="D1056" t="s">
        <v>17</v>
      </c>
      <c r="E1056">
        <v>3</v>
      </c>
      <c r="F1056">
        <v>57</v>
      </c>
      <c r="G1056">
        <v>1054</v>
      </c>
      <c r="H1056" t="s">
        <v>11</v>
      </c>
      <c r="I1056" t="s">
        <v>11</v>
      </c>
      <c r="J1056" t="b">
        <f>IF(COUNTIFS('Player 1 Rounds'!A:A,Player_2[[#This Row],[Tournament]],'Player 1 Rounds'!C:C,Player_2[[#This Row],[Date]])&gt;0,TRUE(),FALSE())</f>
        <v>1</v>
      </c>
      <c r="K1056" t="b">
        <f>IF(COUNTIFS('Player 1 Rounds'!A:A,Player_2[[#This Row],[Tournament]],'Player 1 Rounds'!C:C,Player_2[[#This Row],[Date]],'Player 1 Rounds'!D:D,Player_2[[#This Row],[Division]])&gt;0,TRUE(),FALSE())</f>
        <v>1</v>
      </c>
      <c r="L1056" t="str">
        <f>RIGHT(Player_2[[#This Row],[Date]],4)</f>
        <v>2012</v>
      </c>
      <c r="M1056" t="str">
        <f>LEFT(Player_2[[#This Row],[Date]],FIND("-",Player_2[[#This Row],[Date]],1)-1)</f>
        <v>3</v>
      </c>
      <c r="N1056" t="str">
        <f>MID(Player_2[[#This Row],[Date]],FIND("-",Player_2[[#This Row],[Date]],1)+1,3)</f>
        <v>Oct</v>
      </c>
      <c r="O1056" s="5">
        <f>DATEVALUE(Player_2[[#This Row],[Month]]&amp;" "&amp;Player_2[[#This Row],[Day]]&amp;", "&amp;Player_2[[#This Row],[Year]])</f>
        <v>41185</v>
      </c>
      <c r="P1056">
        <f>COUNTIFS(A:A,Player_2[[#This Row],[Tournament]],E:E,Player_2[[#This Row],[Round]])</f>
        <v>4</v>
      </c>
      <c r="Q1056" t="str">
        <f t="shared" si="16"/>
        <v>2012 United States Disc Golf Championship - Open Flight</v>
      </c>
      <c r="R1056">
        <f>SUMIFS('Player 1 Rounds'!F:F,'Player 1 Rounds'!Q:Q,Q1056,'Player 1 Rounds'!E:E,E1056)</f>
        <v>59</v>
      </c>
      <c r="S1056">
        <f>IF(AND(Player_2[[#This Row],[Opponent Score]]&gt;0,Player_2[[#This Row],[Opponent Score]]&gt;Player_2[[#This Row],[Score]],K:K=TRUE())=TRUE(),1,0)</f>
        <v>1</v>
      </c>
    </row>
    <row r="1057" spans="1:19" x14ac:dyDescent="0.25">
      <c r="A1057" t="s">
        <v>493</v>
      </c>
      <c r="B1057" t="s">
        <v>9</v>
      </c>
      <c r="C1057" t="s">
        <v>494</v>
      </c>
      <c r="D1057" t="s">
        <v>17</v>
      </c>
      <c r="E1057">
        <v>3</v>
      </c>
      <c r="F1057">
        <v>57</v>
      </c>
      <c r="G1057">
        <v>1004</v>
      </c>
      <c r="H1057" t="s">
        <v>11</v>
      </c>
      <c r="I1057" t="s">
        <v>11</v>
      </c>
      <c r="J1057" t="b">
        <f>IF(COUNTIFS('Player 1 Rounds'!A:A,Player_2[[#This Row],[Tournament]],'Player 1 Rounds'!C:C,Player_2[[#This Row],[Date]])&gt;0,TRUE(),FALSE())</f>
        <v>0</v>
      </c>
      <c r="K1057" t="b">
        <f>IF(COUNTIFS('Player 1 Rounds'!A:A,Player_2[[#This Row],[Tournament]],'Player 1 Rounds'!C:C,Player_2[[#This Row],[Date]],'Player 1 Rounds'!D:D,Player_2[[#This Row],[Division]])&gt;0,TRUE(),FALSE())</f>
        <v>0</v>
      </c>
      <c r="L1057" t="str">
        <f>RIGHT(Player_2[[#This Row],[Date]],4)</f>
        <v>2012</v>
      </c>
      <c r="M1057" t="str">
        <f>LEFT(Player_2[[#This Row],[Date]],FIND("-",Player_2[[#This Row],[Date]],1)-1)</f>
        <v>1</v>
      </c>
      <c r="N1057" t="str">
        <f>MID(Player_2[[#This Row],[Date]],FIND("-",Player_2[[#This Row],[Date]],1)+1,3)</f>
        <v>Sep</v>
      </c>
      <c r="O1057" s="5">
        <f>DATEVALUE(Player_2[[#This Row],[Month]]&amp;" "&amp;Player_2[[#This Row],[Day]]&amp;", "&amp;Player_2[[#This Row],[Year]])</f>
        <v>41153</v>
      </c>
      <c r="P1057">
        <f>COUNTIFS(A:A,Player_2[[#This Row],[Tournament]],E:E,Player_2[[#This Row],[Round]])</f>
        <v>1</v>
      </c>
      <c r="Q1057" t="str">
        <f t="shared" si="16"/>
        <v>2012 End of the Trail (SJVC) Classic</v>
      </c>
      <c r="R1057">
        <f>SUMIFS('Player 1 Rounds'!F:F,'Player 1 Rounds'!Q:Q,Q1057,'Player 1 Rounds'!E:E,E1057)</f>
        <v>0</v>
      </c>
      <c r="S1057">
        <f>IF(AND(Player_2[[#This Row],[Opponent Score]]&gt;0,Player_2[[#This Row],[Opponent Score]]&gt;Player_2[[#This Row],[Score]],K:K=TRUE())=TRUE(),1,0)</f>
        <v>0</v>
      </c>
    </row>
    <row r="1058" spans="1:19" x14ac:dyDescent="0.25">
      <c r="A1058" t="s">
        <v>502</v>
      </c>
      <c r="B1058" t="s">
        <v>14</v>
      </c>
      <c r="C1058" t="s">
        <v>503</v>
      </c>
      <c r="D1058" t="s">
        <v>17</v>
      </c>
      <c r="E1058">
        <v>3</v>
      </c>
      <c r="F1058">
        <v>48</v>
      </c>
      <c r="G1058">
        <v>1046</v>
      </c>
      <c r="H1058" t="s">
        <v>11</v>
      </c>
      <c r="I1058" t="s">
        <v>11</v>
      </c>
      <c r="J1058" t="b">
        <f>IF(COUNTIFS('Player 1 Rounds'!A:A,Player_2[[#This Row],[Tournament]],'Player 1 Rounds'!C:C,Player_2[[#This Row],[Date]])&gt;0,TRUE(),FALSE())</f>
        <v>1</v>
      </c>
      <c r="K1058" t="b">
        <f>IF(COUNTIFS('Player 1 Rounds'!A:A,Player_2[[#This Row],[Tournament]],'Player 1 Rounds'!C:C,Player_2[[#This Row],[Date]],'Player 1 Rounds'!D:D,Player_2[[#This Row],[Division]])&gt;0,TRUE(),FALSE())</f>
        <v>1</v>
      </c>
      <c r="L1058" t="str">
        <f>RIGHT(Player_2[[#This Row],[Date]],4)</f>
        <v>2012</v>
      </c>
      <c r="M1058" t="str">
        <f>LEFT(Player_2[[#This Row],[Date]],FIND("-",Player_2[[#This Row],[Date]],1)-1)</f>
        <v>8</v>
      </c>
      <c r="N1058" t="str">
        <f>MID(Player_2[[#This Row],[Date]],FIND("-",Player_2[[#This Row],[Date]],1)+1,3)</f>
        <v>Dec</v>
      </c>
      <c r="O1058" s="5">
        <f>DATEVALUE(Player_2[[#This Row],[Month]]&amp;" "&amp;Player_2[[#This Row],[Day]]&amp;", "&amp;Player_2[[#This Row],[Year]])</f>
        <v>41251</v>
      </c>
      <c r="P1058">
        <f>COUNTIFS(A:A,Player_2[[#This Row],[Tournament]],E:E,Player_2[[#This Row],[Round]])</f>
        <v>1</v>
      </c>
      <c r="Q1058" t="str">
        <f t="shared" si="16"/>
        <v>2012 Chain Hawk Open</v>
      </c>
      <c r="R1058">
        <f>SUMIFS('Player 1 Rounds'!F:F,'Player 1 Rounds'!Q:Q,Q1058,'Player 1 Rounds'!E:E,E1058)</f>
        <v>49</v>
      </c>
      <c r="S1058">
        <f>IF(AND(Player_2[[#This Row],[Opponent Score]]&gt;0,Player_2[[#This Row],[Opponent Score]]&gt;Player_2[[#This Row],[Score]],K:K=TRUE())=TRUE(),1,0)</f>
        <v>1</v>
      </c>
    </row>
    <row r="1059" spans="1:19" x14ac:dyDescent="0.25">
      <c r="A1059" t="s">
        <v>468</v>
      </c>
      <c r="B1059" t="s">
        <v>9</v>
      </c>
      <c r="C1059" t="s">
        <v>469</v>
      </c>
      <c r="D1059" t="s">
        <v>17</v>
      </c>
      <c r="E1059">
        <v>3</v>
      </c>
      <c r="F1059">
        <v>53</v>
      </c>
      <c r="G1059">
        <v>1075</v>
      </c>
      <c r="H1059" t="s">
        <v>11</v>
      </c>
      <c r="I1059" t="s">
        <v>11</v>
      </c>
      <c r="J1059" t="b">
        <f>IF(COUNTIFS('Player 1 Rounds'!A:A,Player_2[[#This Row],[Tournament]],'Player 1 Rounds'!C:C,Player_2[[#This Row],[Date]])&gt;0,TRUE(),FALSE())</f>
        <v>1</v>
      </c>
      <c r="K1059" t="b">
        <f>IF(COUNTIFS('Player 1 Rounds'!A:A,Player_2[[#This Row],[Tournament]],'Player 1 Rounds'!C:C,Player_2[[#This Row],[Date]],'Player 1 Rounds'!D:D,Player_2[[#This Row],[Division]])&gt;0,TRUE(),FALSE())</f>
        <v>1</v>
      </c>
      <c r="L1059" t="str">
        <f>RIGHT(Player_2[[#This Row],[Date]],4)</f>
        <v>2016</v>
      </c>
      <c r="M1059" t="str">
        <f>LEFT(Player_2[[#This Row],[Date]],FIND("-",Player_2[[#This Row],[Date]],1)-1)</f>
        <v>2</v>
      </c>
      <c r="N1059" t="str">
        <f>MID(Player_2[[#This Row],[Date]],FIND("-",Player_2[[#This Row],[Date]],1)+1,3)</f>
        <v>Jun</v>
      </c>
      <c r="O1059" s="5">
        <f>DATEVALUE(Player_2[[#This Row],[Month]]&amp;" "&amp;Player_2[[#This Row],[Day]]&amp;", "&amp;Player_2[[#This Row],[Year]])</f>
        <v>42523</v>
      </c>
      <c r="P1059">
        <f>COUNTIFS(A:A,Player_2[[#This Row],[Tournament]],E:E,Player_2[[#This Row],[Round]])</f>
        <v>1</v>
      </c>
      <c r="Q1059" t="str">
        <f t="shared" si="16"/>
        <v>2016 European Open - Disc Golf World Tour #3</v>
      </c>
      <c r="R1059">
        <f>SUMIFS('Player 1 Rounds'!F:F,'Player 1 Rounds'!Q:Q,Q1059,'Player 1 Rounds'!E:E,E1059)</f>
        <v>60</v>
      </c>
      <c r="S1059">
        <f>IF(AND(Player_2[[#This Row],[Opponent Score]]&gt;0,Player_2[[#This Row],[Opponent Score]]&gt;Player_2[[#This Row],[Score]],K:K=TRUE())=TRUE(),1,0)</f>
        <v>1</v>
      </c>
    </row>
    <row r="1060" spans="1:19" x14ac:dyDescent="0.25">
      <c r="A1060" t="s">
        <v>470</v>
      </c>
      <c r="B1060" t="s">
        <v>9</v>
      </c>
      <c r="C1060" t="s">
        <v>471</v>
      </c>
      <c r="D1060" t="s">
        <v>17</v>
      </c>
      <c r="E1060">
        <v>3</v>
      </c>
      <c r="F1060">
        <v>64</v>
      </c>
      <c r="G1060">
        <v>960</v>
      </c>
      <c r="H1060" t="s">
        <v>11</v>
      </c>
      <c r="I1060" t="s">
        <v>11</v>
      </c>
      <c r="J1060" t="b">
        <f>IF(COUNTIFS('Player 1 Rounds'!A:A,Player_2[[#This Row],[Tournament]],'Player 1 Rounds'!C:C,Player_2[[#This Row],[Date]])&gt;0,TRUE(),FALSE())</f>
        <v>1</v>
      </c>
      <c r="K1060" t="b">
        <f>IF(COUNTIFS('Player 1 Rounds'!A:A,Player_2[[#This Row],[Tournament]],'Player 1 Rounds'!C:C,Player_2[[#This Row],[Date]],'Player 1 Rounds'!D:D,Player_2[[#This Row],[Division]])&gt;0,TRUE(),FALSE())</f>
        <v>1</v>
      </c>
      <c r="L1060" t="str">
        <f>RIGHT(Player_2[[#This Row],[Date]],4)</f>
        <v>2012</v>
      </c>
      <c r="M1060" t="str">
        <f>LEFT(Player_2[[#This Row],[Date]],FIND("-",Player_2[[#This Row],[Date]],1)-1)</f>
        <v>1</v>
      </c>
      <c r="N1060" t="str">
        <f>MID(Player_2[[#This Row],[Date]],FIND("-",Player_2[[#This Row],[Date]],1)+1,3)</f>
        <v>Dec</v>
      </c>
      <c r="O1060" s="5">
        <f>DATEVALUE(Player_2[[#This Row],[Month]]&amp;" "&amp;Player_2[[#This Row],[Day]]&amp;", "&amp;Player_2[[#This Row],[Year]])</f>
        <v>41244</v>
      </c>
      <c r="P1060">
        <f>COUNTIFS(A:A,Player_2[[#This Row],[Tournament]],E:E,Player_2[[#This Row],[Round]])</f>
        <v>1</v>
      </c>
      <c r="Q1060" t="str">
        <f t="shared" si="16"/>
        <v>2012 Charleston Classic</v>
      </c>
      <c r="R1060">
        <f>SUMIFS('Player 1 Rounds'!F:F,'Player 1 Rounds'!Q:Q,Q1060,'Player 1 Rounds'!E:E,E1060)</f>
        <v>56</v>
      </c>
      <c r="S1060">
        <f>IF(AND(Player_2[[#This Row],[Opponent Score]]&gt;0,Player_2[[#This Row],[Opponent Score]]&gt;Player_2[[#This Row],[Score]],K:K=TRUE())=TRUE(),1,0)</f>
        <v>0</v>
      </c>
    </row>
    <row r="1061" spans="1:19" x14ac:dyDescent="0.25">
      <c r="A1061" t="s">
        <v>359</v>
      </c>
      <c r="B1061" t="s">
        <v>58</v>
      </c>
      <c r="C1061" t="s">
        <v>526</v>
      </c>
      <c r="D1061" t="s">
        <v>17</v>
      </c>
      <c r="E1061">
        <v>3</v>
      </c>
      <c r="F1061">
        <v>59</v>
      </c>
      <c r="G1061">
        <v>1035</v>
      </c>
      <c r="H1061" t="s">
        <v>11</v>
      </c>
      <c r="I1061" t="s">
        <v>11</v>
      </c>
      <c r="J1061" t="b">
        <f>IF(COUNTIFS('Player 1 Rounds'!A:A,Player_2[[#This Row],[Tournament]],'Player 1 Rounds'!C:C,Player_2[[#This Row],[Date]])&gt;0,TRUE(),FALSE())</f>
        <v>1</v>
      </c>
      <c r="K1061" t="b">
        <f>IF(COUNTIFS('Player 1 Rounds'!A:A,Player_2[[#This Row],[Tournament]],'Player 1 Rounds'!C:C,Player_2[[#This Row],[Date]],'Player 1 Rounds'!D:D,Player_2[[#This Row],[Division]])&gt;0,TRUE(),FALSE())</f>
        <v>1</v>
      </c>
      <c r="L1061" t="str">
        <f>RIGHT(Player_2[[#This Row],[Date]],4)</f>
        <v>2016</v>
      </c>
      <c r="M1061" t="str">
        <f>LEFT(Player_2[[#This Row],[Date]],FIND("-",Player_2[[#This Row],[Date]],1)-1)</f>
        <v>28</v>
      </c>
      <c r="N1061" t="str">
        <f>MID(Player_2[[#This Row],[Date]],FIND("-",Player_2[[#This Row],[Date]],1)+1,3)</f>
        <v>Apr</v>
      </c>
      <c r="O1061" s="5">
        <f>DATEVALUE(Player_2[[#This Row],[Month]]&amp;" "&amp;Player_2[[#This Row],[Day]]&amp;", "&amp;Player_2[[#This Row],[Year]])</f>
        <v>42488</v>
      </c>
      <c r="P1061">
        <f>COUNTIFS(A:A,Player_2[[#This Row],[Tournament]],E:E,Player_2[[#This Row],[Round]])</f>
        <v>2</v>
      </c>
      <c r="Q1061" t="str">
        <f t="shared" si="16"/>
        <v>2016 Dynamic Discs Glass Blown Open</v>
      </c>
      <c r="R1061">
        <f>SUMIFS('Player 1 Rounds'!F:F,'Player 1 Rounds'!Q:Q,Q1061,'Player 1 Rounds'!E:E,E1061)</f>
        <v>58</v>
      </c>
      <c r="S1061">
        <f>IF(AND(Player_2[[#This Row],[Opponent Score]]&gt;0,Player_2[[#This Row],[Opponent Score]]&gt;Player_2[[#This Row],[Score]],K:K=TRUE())=TRUE(),1,0)</f>
        <v>0</v>
      </c>
    </row>
    <row r="1062" spans="1:19" x14ac:dyDescent="0.25">
      <c r="A1062" t="s">
        <v>527</v>
      </c>
      <c r="B1062" t="s">
        <v>9</v>
      </c>
      <c r="C1062" t="s">
        <v>528</v>
      </c>
      <c r="D1062" t="s">
        <v>17</v>
      </c>
      <c r="E1062">
        <v>3</v>
      </c>
      <c r="F1062">
        <v>54</v>
      </c>
      <c r="G1062">
        <v>1062</v>
      </c>
      <c r="H1062" t="s">
        <v>11</v>
      </c>
      <c r="I1062" t="s">
        <v>11</v>
      </c>
      <c r="J1062" t="b">
        <f>IF(COUNTIFS('Player 1 Rounds'!A:A,Player_2[[#This Row],[Tournament]],'Player 1 Rounds'!C:C,Player_2[[#This Row],[Date]])&gt;0,TRUE(),FALSE())</f>
        <v>0</v>
      </c>
      <c r="K1062" t="b">
        <f>IF(COUNTIFS('Player 1 Rounds'!A:A,Player_2[[#This Row],[Tournament]],'Player 1 Rounds'!C:C,Player_2[[#This Row],[Date]],'Player 1 Rounds'!D:D,Player_2[[#This Row],[Division]])&gt;0,TRUE(),FALSE())</f>
        <v>0</v>
      </c>
      <c r="L1062" t="str">
        <f>RIGHT(Player_2[[#This Row],[Date]],4)</f>
        <v>2016</v>
      </c>
      <c r="M1062" t="str">
        <f>LEFT(Player_2[[#This Row],[Date]],FIND("-",Player_2[[#This Row],[Date]],1)-1)</f>
        <v>5</v>
      </c>
      <c r="N1062" t="str">
        <f>MID(Player_2[[#This Row],[Date]],FIND("-",Player_2[[#This Row],[Date]],1)+1,3)</f>
        <v>May</v>
      </c>
      <c r="O1062" s="5">
        <f>DATEVALUE(Player_2[[#This Row],[Month]]&amp;" "&amp;Player_2[[#This Row],[Day]]&amp;", "&amp;Player_2[[#This Row],[Year]])</f>
        <v>42495</v>
      </c>
      <c r="P1062">
        <f>COUNTIFS(A:A,Player_2[[#This Row],[Tournament]],E:E,Player_2[[#This Row],[Round]])</f>
        <v>1</v>
      </c>
      <c r="Q1062" t="str">
        <f t="shared" si="16"/>
        <v>2016 Konopiste Open - Disc Golf World Tour #2</v>
      </c>
      <c r="R1062">
        <f>SUMIFS('Player 1 Rounds'!F:F,'Player 1 Rounds'!Q:Q,Q1062,'Player 1 Rounds'!E:E,E1062)</f>
        <v>0</v>
      </c>
      <c r="S1062">
        <f>IF(AND(Player_2[[#This Row],[Opponent Score]]&gt;0,Player_2[[#This Row],[Opponent Score]]&gt;Player_2[[#This Row],[Score]],K:K=TRUE())=TRUE(),1,0)</f>
        <v>0</v>
      </c>
    </row>
    <row r="1063" spans="1:19" x14ac:dyDescent="0.25">
      <c r="A1063" t="s">
        <v>472</v>
      </c>
      <c r="B1063" t="s">
        <v>58</v>
      </c>
      <c r="C1063" t="s">
        <v>473</v>
      </c>
      <c r="D1063" t="s">
        <v>17</v>
      </c>
      <c r="E1063">
        <v>3</v>
      </c>
      <c r="F1063">
        <v>53</v>
      </c>
      <c r="G1063">
        <v>1058</v>
      </c>
      <c r="H1063" t="s">
        <v>11</v>
      </c>
      <c r="I1063" t="s">
        <v>11</v>
      </c>
      <c r="J1063" t="b">
        <f>IF(COUNTIFS('Player 1 Rounds'!A:A,Player_2[[#This Row],[Tournament]],'Player 1 Rounds'!C:C,Player_2[[#This Row],[Date]])&gt;0,TRUE(),FALSE())</f>
        <v>1</v>
      </c>
      <c r="K1063" t="b">
        <f>IF(COUNTIFS('Player 1 Rounds'!A:A,Player_2[[#This Row],[Tournament]],'Player 1 Rounds'!C:C,Player_2[[#This Row],[Date]],'Player 1 Rounds'!D:D,Player_2[[#This Row],[Division]])&gt;0,TRUE(),FALSE())</f>
        <v>1</v>
      </c>
      <c r="L1063" t="str">
        <f>RIGHT(Player_2[[#This Row],[Date]],4)</f>
        <v>2016</v>
      </c>
      <c r="M1063" t="str">
        <f>LEFT(Player_2[[#This Row],[Date]],FIND("-",Player_2[[#This Row],[Date]],1)-1)</f>
        <v>20</v>
      </c>
      <c r="N1063" t="str">
        <f>MID(Player_2[[#This Row],[Date]],FIND("-",Player_2[[#This Row],[Date]],1)+1,3)</f>
        <v>May</v>
      </c>
      <c r="O1063" s="5">
        <f>DATEVALUE(Player_2[[#This Row],[Month]]&amp;" "&amp;Player_2[[#This Row],[Day]]&amp;", "&amp;Player_2[[#This Row],[Year]])</f>
        <v>42510</v>
      </c>
      <c r="P1063">
        <f>COUNTIFS(A:A,Player_2[[#This Row],[Tournament]],E:E,Player_2[[#This Row],[Round]])</f>
        <v>1</v>
      </c>
      <c r="Q1063" t="str">
        <f t="shared" si="16"/>
        <v>2016 31st Annual "Steady" Ed Memorial Masters Cup - Presented by DGA (Pro)</v>
      </c>
      <c r="R1063">
        <f>SUMIFS('Player 1 Rounds'!F:F,'Player 1 Rounds'!Q:Q,Q1063,'Player 1 Rounds'!E:E,E1063)</f>
        <v>51</v>
      </c>
      <c r="S1063">
        <f>IF(AND(Player_2[[#This Row],[Opponent Score]]&gt;0,Player_2[[#This Row],[Opponent Score]]&gt;Player_2[[#This Row],[Score]],K:K=TRUE())=TRUE(),1,0)</f>
        <v>0</v>
      </c>
    </row>
    <row r="1064" spans="1:19" x14ac:dyDescent="0.25">
      <c r="A1064" t="s">
        <v>59</v>
      </c>
      <c r="B1064" t="s">
        <v>58</v>
      </c>
      <c r="C1064" t="s">
        <v>60</v>
      </c>
      <c r="D1064" t="s">
        <v>17</v>
      </c>
      <c r="E1064">
        <v>3</v>
      </c>
      <c r="F1064">
        <v>67</v>
      </c>
      <c r="G1064">
        <v>972</v>
      </c>
      <c r="H1064" t="s">
        <v>11</v>
      </c>
      <c r="I1064" t="s">
        <v>11</v>
      </c>
      <c r="J1064" t="b">
        <f>IF(COUNTIFS('Player 1 Rounds'!A:A,Player_2[[#This Row],[Tournament]],'Player 1 Rounds'!C:C,Player_2[[#This Row],[Date]])&gt;0,TRUE(),FALSE())</f>
        <v>0</v>
      </c>
      <c r="K1064" t="b">
        <f>IF(COUNTIFS('Player 1 Rounds'!A:A,Player_2[[#This Row],[Tournament]],'Player 1 Rounds'!C:C,Player_2[[#This Row],[Date]],'Player 1 Rounds'!D:D,Player_2[[#This Row],[Division]])&gt;0,TRUE(),FALSE())</f>
        <v>0</v>
      </c>
      <c r="L1064" t="str">
        <f>RIGHT(Player_2[[#This Row],[Date]],4)</f>
        <v>2007</v>
      </c>
      <c r="M1064" t="str">
        <f>LEFT(Player_2[[#This Row],[Date]],FIND("-",Player_2[[#This Row],[Date]],1)-1)</f>
        <v>4</v>
      </c>
      <c r="N1064" t="str">
        <f>MID(Player_2[[#This Row],[Date]],FIND("-",Player_2[[#This Row],[Date]],1)+1,3)</f>
        <v>May</v>
      </c>
      <c r="O1064" s="5">
        <f>DATEVALUE(Player_2[[#This Row],[Month]]&amp;" "&amp;Player_2[[#This Row],[Day]]&amp;", "&amp;Player_2[[#This Row],[Year]])</f>
        <v>39206</v>
      </c>
      <c r="P1064">
        <f>COUNTIFS(A:A,Player_2[[#This Row],[Tournament]],E:E,Player_2[[#This Row],[Round]])</f>
        <v>3</v>
      </c>
      <c r="Q1064" t="str">
        <f t="shared" si="16"/>
        <v>2007 Golden State Classic</v>
      </c>
      <c r="R1064">
        <f>SUMIFS('Player 1 Rounds'!F:F,'Player 1 Rounds'!Q:Q,Q1064,'Player 1 Rounds'!E:E,E1064)</f>
        <v>0</v>
      </c>
      <c r="S1064">
        <f>IF(AND(Player_2[[#This Row],[Opponent Score]]&gt;0,Player_2[[#This Row],[Opponent Score]]&gt;Player_2[[#This Row],[Score]],K:K=TRUE())=TRUE(),1,0)</f>
        <v>0</v>
      </c>
    </row>
    <row r="1065" spans="1:19" x14ac:dyDescent="0.25">
      <c r="A1065" t="s">
        <v>172</v>
      </c>
      <c r="B1065" t="s">
        <v>58</v>
      </c>
      <c r="C1065" t="s">
        <v>173</v>
      </c>
      <c r="D1065" t="s">
        <v>17</v>
      </c>
      <c r="E1065">
        <v>3</v>
      </c>
      <c r="F1065">
        <v>49</v>
      </c>
      <c r="G1065">
        <v>1085</v>
      </c>
      <c r="H1065" t="s">
        <v>11</v>
      </c>
      <c r="I1065" t="s">
        <v>11</v>
      </c>
      <c r="J1065" t="b">
        <f>IF(COUNTIFS('Player 1 Rounds'!A:A,Player_2[[#This Row],[Tournament]],'Player 1 Rounds'!C:C,Player_2[[#This Row],[Date]])&gt;0,TRUE(),FALSE())</f>
        <v>1</v>
      </c>
      <c r="K1065" t="b">
        <f>IF(COUNTIFS('Player 1 Rounds'!A:A,Player_2[[#This Row],[Tournament]],'Player 1 Rounds'!C:C,Player_2[[#This Row],[Date]],'Player 1 Rounds'!D:D,Player_2[[#This Row],[Division]])&gt;0,TRUE(),FALSE())</f>
        <v>1</v>
      </c>
      <c r="L1065" t="str">
        <f>RIGHT(Player_2[[#This Row],[Date]],4)</f>
        <v>2016</v>
      </c>
      <c r="M1065" t="str">
        <f>LEFT(Player_2[[#This Row],[Date]],FIND("-",Player_2[[#This Row],[Date]],1)-1)</f>
        <v>10</v>
      </c>
      <c r="N1065" t="str">
        <f>MID(Player_2[[#This Row],[Date]],FIND("-",Player_2[[#This Row],[Date]],1)+1,3)</f>
        <v>Jun</v>
      </c>
      <c r="O1065" s="5">
        <f>DATEVALUE(Player_2[[#This Row],[Month]]&amp;" "&amp;Player_2[[#This Row],[Day]]&amp;", "&amp;Player_2[[#This Row],[Year]])</f>
        <v>42531</v>
      </c>
      <c r="P1065">
        <f>COUNTIFS(A:A,Player_2[[#This Row],[Tournament]],E:E,Player_2[[#This Row],[Round]])</f>
        <v>1</v>
      </c>
      <c r="Q1065" t="str">
        <f t="shared" si="16"/>
        <v>2016 Beaver State Fling Presented by KEEN</v>
      </c>
      <c r="R1065">
        <f>SUMIFS('Player 1 Rounds'!F:F,'Player 1 Rounds'!Q:Q,Q1065,'Player 1 Rounds'!E:E,E1065)</f>
        <v>53</v>
      </c>
      <c r="S1065">
        <f>IF(AND(Player_2[[#This Row],[Opponent Score]]&gt;0,Player_2[[#This Row],[Opponent Score]]&gt;Player_2[[#This Row],[Score]],K:K=TRUE())=TRUE(),1,0)</f>
        <v>1</v>
      </c>
    </row>
    <row r="1066" spans="1:19" x14ac:dyDescent="0.25">
      <c r="A1066" t="s">
        <v>478</v>
      </c>
      <c r="B1066" t="s">
        <v>164</v>
      </c>
      <c r="C1066" t="s">
        <v>138</v>
      </c>
      <c r="D1066" t="s">
        <v>17</v>
      </c>
      <c r="E1066">
        <v>3</v>
      </c>
      <c r="F1066">
        <v>55</v>
      </c>
      <c r="G1066">
        <v>1031</v>
      </c>
      <c r="H1066" t="s">
        <v>11</v>
      </c>
      <c r="I1066" t="s">
        <v>11</v>
      </c>
      <c r="J1066" t="b">
        <f>IF(COUNTIFS('Player 1 Rounds'!A:A,Player_2[[#This Row],[Tournament]],'Player 1 Rounds'!C:C,Player_2[[#This Row],[Date]])&gt;0,TRUE(),FALSE())</f>
        <v>1</v>
      </c>
      <c r="K1066" t="b">
        <f>IF(COUNTIFS('Player 1 Rounds'!A:A,Player_2[[#This Row],[Tournament]],'Player 1 Rounds'!C:C,Player_2[[#This Row],[Date]],'Player 1 Rounds'!D:D,Player_2[[#This Row],[Division]])&gt;0,TRUE(),FALSE())</f>
        <v>1</v>
      </c>
      <c r="L1066" t="str">
        <f>RIGHT(Player_2[[#This Row],[Date]],4)</f>
        <v>2012</v>
      </c>
      <c r="M1066" t="str">
        <f>LEFT(Player_2[[#This Row],[Date]],FIND("-",Player_2[[#This Row],[Date]],1)-1)</f>
        <v>10</v>
      </c>
      <c r="N1066" t="str">
        <f>MID(Player_2[[#This Row],[Date]],FIND("-",Player_2[[#This Row],[Date]],1)+1,3)</f>
        <v>Nov</v>
      </c>
      <c r="O1066" s="5">
        <f>DATEVALUE(Player_2[[#This Row],[Month]]&amp;" "&amp;Player_2[[#This Row],[Day]]&amp;", "&amp;Player_2[[#This Row],[Year]])</f>
        <v>41223</v>
      </c>
      <c r="P1066">
        <f>COUNTIFS(A:A,Player_2[[#This Row],[Tournament]],E:E,Player_2[[#This Row],[Round]])</f>
        <v>1</v>
      </c>
      <c r="Q1066" t="str">
        <f t="shared" si="16"/>
        <v>2012 Fly Ink Open</v>
      </c>
      <c r="R1066">
        <f>SUMIFS('Player 1 Rounds'!F:F,'Player 1 Rounds'!Q:Q,Q1066,'Player 1 Rounds'!E:E,E1066)</f>
        <v>48</v>
      </c>
      <c r="S1066">
        <f>IF(AND(Player_2[[#This Row],[Opponent Score]]&gt;0,Player_2[[#This Row],[Opponent Score]]&gt;Player_2[[#This Row],[Score]],K:K=TRUE())=TRUE(),1,0)</f>
        <v>0</v>
      </c>
    </row>
    <row r="1067" spans="1:19" x14ac:dyDescent="0.25">
      <c r="A1067" t="s">
        <v>602</v>
      </c>
      <c r="B1067" t="s">
        <v>626</v>
      </c>
      <c r="C1067" t="s">
        <v>687</v>
      </c>
      <c r="D1067" t="s">
        <v>17</v>
      </c>
      <c r="E1067">
        <v>3</v>
      </c>
      <c r="F1067">
        <v>54</v>
      </c>
      <c r="G1067">
        <v>1067</v>
      </c>
      <c r="H1067" t="s">
        <v>10</v>
      </c>
      <c r="I1067" t="s">
        <v>10</v>
      </c>
      <c r="J1067" t="b">
        <f>IF(COUNTIFS('Player 1 Rounds'!A:A,Player_2[[#This Row],[Tournament]],'Player 1 Rounds'!C:C,Player_2[[#This Row],[Date]])&gt;0,TRUE(),FALSE())</f>
        <v>1</v>
      </c>
      <c r="K1067" t="b">
        <f>IF(COUNTIFS('Player 1 Rounds'!A:A,Player_2[[#This Row],[Tournament]],'Player 1 Rounds'!C:C,Player_2[[#This Row],[Date]],'Player 1 Rounds'!D:D,Player_2[[#This Row],[Division]])&gt;0,TRUE(),FALSE())</f>
        <v>1</v>
      </c>
      <c r="L1067" t="str">
        <f>RIGHT(Player_2[[#This Row],[Date]],4)</f>
        <v>2022</v>
      </c>
      <c r="M1067" t="str">
        <f>LEFT(Player_2[[#This Row],[Date]],FIND("-",Player_2[[#This Row],[Date]],1)-1)</f>
        <v>22</v>
      </c>
      <c r="N1067" t="str">
        <f>MID(Player_2[[#This Row],[Date]],FIND("-",Player_2[[#This Row],[Date]],1)+1,3)</f>
        <v>Apr</v>
      </c>
      <c r="O1067" s="5">
        <f>DATEVALUE(Player_2[[#This Row],[Month]]&amp;" "&amp;Player_2[[#This Row],[Day]]&amp;", "&amp;Player_2[[#This Row],[Year]])</f>
        <v>44673</v>
      </c>
      <c r="P1067">
        <f>COUNTIFS(A:A,Player_2[[#This Row],[Tournament]],E:E,Player_2[[#This Row],[Round]])</f>
        <v>2</v>
      </c>
      <c r="Q1067" t="str">
        <f t="shared" si="16"/>
        <v>2022 DGPT - Play It Again Sports Jonesboro Open powered by Prodigy</v>
      </c>
      <c r="R1067">
        <f>SUMIFS('Player 1 Rounds'!F:F,'Player 1 Rounds'!Q:Q,Q1067,'Player 1 Rounds'!E:E,E1067)</f>
        <v>56</v>
      </c>
      <c r="S1067">
        <f>IF(AND(Player_2[[#This Row],[Opponent Score]]&gt;0,Player_2[[#This Row],[Opponent Score]]&gt;Player_2[[#This Row],[Score]],K:K=TRUE())=TRUE(),1,0)</f>
        <v>1</v>
      </c>
    </row>
    <row r="1068" spans="1:19" x14ac:dyDescent="0.25">
      <c r="A1068" t="s">
        <v>548</v>
      </c>
      <c r="B1068" t="s">
        <v>12</v>
      </c>
      <c r="C1068" t="s">
        <v>692</v>
      </c>
      <c r="D1068" t="s">
        <v>16</v>
      </c>
      <c r="E1068">
        <v>3</v>
      </c>
      <c r="F1068">
        <v>51</v>
      </c>
      <c r="G1068">
        <v>935</v>
      </c>
      <c r="H1068" t="s">
        <v>11</v>
      </c>
      <c r="I1068" t="s">
        <v>11</v>
      </c>
      <c r="J1068" t="b">
        <f>IF(COUNTIFS('Player 1 Rounds'!A:A,Player_2[[#This Row],[Tournament]],'Player 1 Rounds'!C:C,Player_2[[#This Row],[Date]])&gt;0,TRUE(),FALSE())</f>
        <v>0</v>
      </c>
      <c r="K1068" t="b">
        <f>IF(COUNTIFS('Player 1 Rounds'!A:A,Player_2[[#This Row],[Tournament]],'Player 1 Rounds'!C:C,Player_2[[#This Row],[Date]],'Player 1 Rounds'!D:D,Player_2[[#This Row],[Division]])&gt;0,TRUE(),FALSE())</f>
        <v>0</v>
      </c>
      <c r="L1068" t="str">
        <f>RIGHT(Player_2[[#This Row],[Date]],4)</f>
        <v>2007</v>
      </c>
      <c r="M1068" t="str">
        <f>LEFT(Player_2[[#This Row],[Date]],FIND("-",Player_2[[#This Row],[Date]],1)-1)</f>
        <v>28</v>
      </c>
      <c r="N1068" t="str">
        <f>MID(Player_2[[#This Row],[Date]],FIND("-",Player_2[[#This Row],[Date]],1)+1,3)</f>
        <v>Apr</v>
      </c>
      <c r="O1068" s="5">
        <f>DATEVALUE(Player_2[[#This Row],[Month]]&amp;" "&amp;Player_2[[#This Row],[Day]]&amp;", "&amp;Player_2[[#This Row],[Year]])</f>
        <v>39200</v>
      </c>
      <c r="P1068">
        <f>COUNTIFS(A:A,Player_2[[#This Row],[Tournament]],E:E,Player_2[[#This Row],[Round]])</f>
        <v>4</v>
      </c>
      <c r="Q1068" t="str">
        <f t="shared" si="16"/>
        <v>2007 Evergreen Open</v>
      </c>
      <c r="R1068">
        <f>SUMIFS('Player 1 Rounds'!F:F,'Player 1 Rounds'!Q:Q,Q1068,'Player 1 Rounds'!E:E,E1068)</f>
        <v>0</v>
      </c>
      <c r="S1068">
        <f>IF(AND(Player_2[[#This Row],[Opponent Score]]&gt;0,Player_2[[#This Row],[Opponent Score]]&gt;Player_2[[#This Row],[Score]],K:K=TRUE())=TRUE(),1,0)</f>
        <v>0</v>
      </c>
    </row>
    <row r="1069" spans="1:19" x14ac:dyDescent="0.25">
      <c r="A1069" t="s">
        <v>474</v>
      </c>
      <c r="B1069" t="s">
        <v>14</v>
      </c>
      <c r="C1069" t="s">
        <v>475</v>
      </c>
      <c r="D1069" t="s">
        <v>17</v>
      </c>
      <c r="E1069">
        <v>3</v>
      </c>
      <c r="F1069">
        <v>54</v>
      </c>
      <c r="G1069">
        <v>1015</v>
      </c>
      <c r="H1069" t="s">
        <v>11</v>
      </c>
      <c r="I1069" t="s">
        <v>11</v>
      </c>
      <c r="J1069" t="b">
        <f>IF(COUNTIFS('Player 1 Rounds'!A:A,Player_2[[#This Row],[Tournament]],'Player 1 Rounds'!C:C,Player_2[[#This Row],[Date]])&gt;0,TRUE(),FALSE())</f>
        <v>1</v>
      </c>
      <c r="K1069" t="b">
        <f>IF(COUNTIFS('Player 1 Rounds'!A:A,Player_2[[#This Row],[Tournament]],'Player 1 Rounds'!C:C,Player_2[[#This Row],[Date]],'Player 1 Rounds'!D:D,Player_2[[#This Row],[Division]])&gt;0,TRUE(),FALSE())</f>
        <v>1</v>
      </c>
      <c r="L1069" t="str">
        <f>RIGHT(Player_2[[#This Row],[Date]],4)</f>
        <v>2012</v>
      </c>
      <c r="M1069" t="str">
        <f>LEFT(Player_2[[#This Row],[Date]],FIND("-",Player_2[[#This Row],[Date]],1)-1)</f>
        <v>17</v>
      </c>
      <c r="N1069" t="str">
        <f>MID(Player_2[[#This Row],[Date]],FIND("-",Player_2[[#This Row],[Date]],1)+1,3)</f>
        <v>Nov</v>
      </c>
      <c r="O1069" s="5">
        <f>DATEVALUE(Player_2[[#This Row],[Month]]&amp;" "&amp;Player_2[[#This Row],[Day]]&amp;", "&amp;Player_2[[#This Row],[Year]])</f>
        <v>41230</v>
      </c>
      <c r="P1069">
        <f>COUNTIFS(A:A,Player_2[[#This Row],[Tournament]],E:E,Player_2[[#This Row],[Round]])</f>
        <v>1</v>
      </c>
      <c r="Q1069" t="str">
        <f t="shared" si="16"/>
        <v>2012 MDGA Open</v>
      </c>
      <c r="R1069">
        <f>SUMIFS('Player 1 Rounds'!F:F,'Player 1 Rounds'!Q:Q,Q1069,'Player 1 Rounds'!E:E,E1069)</f>
        <v>49</v>
      </c>
      <c r="S1069">
        <f>IF(AND(Player_2[[#This Row],[Opponent Score]]&gt;0,Player_2[[#This Row],[Opponent Score]]&gt;Player_2[[#This Row],[Score]],K:K=TRUE())=TRUE(),1,0)</f>
        <v>0</v>
      </c>
    </row>
    <row r="1070" spans="1:19" x14ac:dyDescent="0.25">
      <c r="A1070" t="s">
        <v>498</v>
      </c>
      <c r="B1070" t="s">
        <v>58</v>
      </c>
      <c r="C1070" t="s">
        <v>499</v>
      </c>
      <c r="D1070" t="s">
        <v>17</v>
      </c>
      <c r="E1070">
        <v>3</v>
      </c>
      <c r="F1070">
        <v>66</v>
      </c>
      <c r="G1070">
        <v>1076</v>
      </c>
      <c r="H1070" t="s">
        <v>11</v>
      </c>
      <c r="I1070" t="s">
        <v>11</v>
      </c>
      <c r="J1070" t="b">
        <f>IF(COUNTIFS('Player 1 Rounds'!A:A,Player_2[[#This Row],[Tournament]],'Player 1 Rounds'!C:C,Player_2[[#This Row],[Date]])&gt;0,TRUE(),FALSE())</f>
        <v>1</v>
      </c>
      <c r="K1070" t="b">
        <f>IF(COUNTIFS('Player 1 Rounds'!A:A,Player_2[[#This Row],[Tournament]],'Player 1 Rounds'!C:C,Player_2[[#This Row],[Date]],'Player 1 Rounds'!D:D,Player_2[[#This Row],[Division]])&gt;0,TRUE(),FALSE())</f>
        <v>1</v>
      </c>
      <c r="L1070" t="str">
        <f>RIGHT(Player_2[[#This Row],[Date]],4)</f>
        <v>2016</v>
      </c>
      <c r="M1070" t="str">
        <f>LEFT(Player_2[[#This Row],[Date]],FIND("-",Player_2[[#This Row],[Date]],1)-1)</f>
        <v>26</v>
      </c>
      <c r="N1070" t="str">
        <f>MID(Player_2[[#This Row],[Date]],FIND("-",Player_2[[#This Row],[Date]],1)+1,3)</f>
        <v>Aug</v>
      </c>
      <c r="O1070" s="5">
        <f>DATEVALUE(Player_2[[#This Row],[Month]]&amp;" "&amp;Player_2[[#This Row],[Day]]&amp;", "&amp;Player_2[[#This Row],[Year]])</f>
        <v>42608</v>
      </c>
      <c r="P1070">
        <f>COUNTIFS(A:A,Player_2[[#This Row],[Tournament]],E:E,Player_2[[#This Row],[Round]])</f>
        <v>1</v>
      </c>
      <c r="Q1070" t="str">
        <f t="shared" si="16"/>
        <v>2016 The 20th Annual Brent Hambrick Memorial Open Presented by Discraft</v>
      </c>
      <c r="R1070">
        <f>SUMIFS('Player 1 Rounds'!F:F,'Player 1 Rounds'!Q:Q,Q1070,'Player 1 Rounds'!E:E,E1070)</f>
        <v>76</v>
      </c>
      <c r="S1070">
        <f>IF(AND(Player_2[[#This Row],[Opponent Score]]&gt;0,Player_2[[#This Row],[Opponent Score]]&gt;Player_2[[#This Row],[Score]],K:K=TRUE())=TRUE(),1,0)</f>
        <v>1</v>
      </c>
    </row>
    <row r="1071" spans="1:19" x14ac:dyDescent="0.25">
      <c r="A1071" t="s">
        <v>486</v>
      </c>
      <c r="B1071" t="s">
        <v>13</v>
      </c>
      <c r="C1071" t="s">
        <v>487</v>
      </c>
      <c r="D1071" t="s">
        <v>17</v>
      </c>
      <c r="E1071">
        <v>3</v>
      </c>
      <c r="F1071">
        <v>59</v>
      </c>
      <c r="G1071">
        <v>1035</v>
      </c>
      <c r="H1071" t="s">
        <v>11</v>
      </c>
      <c r="I1071" t="s">
        <v>11</v>
      </c>
      <c r="J1071" t="b">
        <f>IF(COUNTIFS('Player 1 Rounds'!A:A,Player_2[[#This Row],[Tournament]],'Player 1 Rounds'!C:C,Player_2[[#This Row],[Date]])&gt;0,TRUE(),FALSE())</f>
        <v>0</v>
      </c>
      <c r="K1071" t="b">
        <f>IF(COUNTIFS('Player 1 Rounds'!A:A,Player_2[[#This Row],[Tournament]],'Player 1 Rounds'!C:C,Player_2[[#This Row],[Date]],'Player 1 Rounds'!D:D,Player_2[[#This Row],[Division]])&gt;0,TRUE(),FALSE())</f>
        <v>0</v>
      </c>
      <c r="L1071" t="str">
        <f>RIGHT(Player_2[[#This Row],[Date]],4)</f>
        <v>2012</v>
      </c>
      <c r="M1071" t="str">
        <f>LEFT(Player_2[[#This Row],[Date]],FIND("-",Player_2[[#This Row],[Date]],1)-1)</f>
        <v>28</v>
      </c>
      <c r="N1071" t="str">
        <f>MID(Player_2[[#This Row],[Date]],FIND("-",Player_2[[#This Row],[Date]],1)+1,3)</f>
        <v>Jun</v>
      </c>
      <c r="O1071" s="5">
        <f>DATEVALUE(Player_2[[#This Row],[Month]]&amp;" "&amp;Player_2[[#This Row],[Day]]&amp;", "&amp;Player_2[[#This Row],[Year]])</f>
        <v>41088</v>
      </c>
      <c r="P1071">
        <f>COUNTIFS(A:A,Player_2[[#This Row],[Tournament]],E:E,Player_2[[#This Row],[Round]])</f>
        <v>1</v>
      </c>
      <c r="Q1071" t="str">
        <f t="shared" si="16"/>
        <v>2012 Stockholm Discgolf Open presented by Latitude 64</v>
      </c>
      <c r="R1071">
        <f>SUMIFS('Player 1 Rounds'!F:F,'Player 1 Rounds'!Q:Q,Q1071,'Player 1 Rounds'!E:E,E1071)</f>
        <v>0</v>
      </c>
      <c r="S1071">
        <f>IF(AND(Player_2[[#This Row],[Opponent Score]]&gt;0,Player_2[[#This Row],[Opponent Score]]&gt;Player_2[[#This Row],[Score]],K:K=TRUE())=TRUE(),1,0)</f>
        <v>0</v>
      </c>
    </row>
    <row r="1072" spans="1:19" x14ac:dyDescent="0.25">
      <c r="A1072" t="s">
        <v>615</v>
      </c>
      <c r="B1072" t="s">
        <v>9</v>
      </c>
      <c r="C1072" t="s">
        <v>665</v>
      </c>
      <c r="D1072" t="s">
        <v>17</v>
      </c>
      <c r="E1072">
        <v>3</v>
      </c>
      <c r="F1072">
        <v>56</v>
      </c>
      <c r="G1072">
        <v>1039</v>
      </c>
      <c r="H1072" t="s">
        <v>10</v>
      </c>
      <c r="I1072" t="s">
        <v>10</v>
      </c>
      <c r="J1072" t="b">
        <f>IF(COUNTIFS('Player 1 Rounds'!A:A,Player_2[[#This Row],[Tournament]],'Player 1 Rounds'!C:C,Player_2[[#This Row],[Date]])&gt;0,TRUE(),FALSE())</f>
        <v>0</v>
      </c>
      <c r="K1072" t="b">
        <f>IF(COUNTIFS('Player 1 Rounds'!A:A,Player_2[[#This Row],[Tournament]],'Player 1 Rounds'!C:C,Player_2[[#This Row],[Date]],'Player 1 Rounds'!D:D,Player_2[[#This Row],[Division]])&gt;0,TRUE(),FALSE())</f>
        <v>0</v>
      </c>
      <c r="L1072" t="str">
        <f>RIGHT(Player_2[[#This Row],[Date]],4)</f>
        <v>2022</v>
      </c>
      <c r="M1072" t="str">
        <f>LEFT(Player_2[[#This Row],[Date]],FIND("-",Player_2[[#This Row],[Date]],1)-1)</f>
        <v>3</v>
      </c>
      <c r="N1072" t="str">
        <f>MID(Player_2[[#This Row],[Date]],FIND("-",Player_2[[#This Row],[Date]],1)+1,3)</f>
        <v>Mar</v>
      </c>
      <c r="O1072" s="5">
        <f>DATEVALUE(Player_2[[#This Row],[Month]]&amp;" "&amp;Player_2[[#This Row],[Day]]&amp;", "&amp;Player_2[[#This Row],[Year]])</f>
        <v>44623</v>
      </c>
      <c r="P1072">
        <f>COUNTIFS(A:A,Player_2[[#This Row],[Tournament]],E:E,Player_2[[#This Row],[Round]])</f>
        <v>2</v>
      </c>
      <c r="Q1072" t="str">
        <f t="shared" si="16"/>
        <v>2022 Memorial Championship presented by Discraft</v>
      </c>
      <c r="R1072">
        <f>SUMIFS('Player 1 Rounds'!F:F,'Player 1 Rounds'!Q:Q,Q1072,'Player 1 Rounds'!E:E,E1072)</f>
        <v>0</v>
      </c>
      <c r="S1072">
        <f>IF(AND(Player_2[[#This Row],[Opponent Score]]&gt;0,Player_2[[#This Row],[Opponent Score]]&gt;Player_2[[#This Row],[Score]],K:K=TRUE())=TRUE(),1,0)</f>
        <v>0</v>
      </c>
    </row>
    <row r="1073" spans="1:19" x14ac:dyDescent="0.25">
      <c r="A1073" t="s">
        <v>254</v>
      </c>
      <c r="B1073" t="s">
        <v>14</v>
      </c>
      <c r="C1073" t="s">
        <v>255</v>
      </c>
      <c r="D1073" t="s">
        <v>17</v>
      </c>
      <c r="E1073">
        <v>3</v>
      </c>
      <c r="F1073">
        <v>51</v>
      </c>
      <c r="G1073">
        <v>1061</v>
      </c>
      <c r="H1073" t="s">
        <v>11</v>
      </c>
      <c r="I1073" t="s">
        <v>11</v>
      </c>
      <c r="J1073" t="b">
        <f>IF(COUNTIFS('Player 1 Rounds'!A:A,Player_2[[#This Row],[Tournament]],'Player 1 Rounds'!C:C,Player_2[[#This Row],[Date]])&gt;0,TRUE(),FALSE())</f>
        <v>0</v>
      </c>
      <c r="K1073" t="b">
        <f>IF(COUNTIFS('Player 1 Rounds'!A:A,Player_2[[#This Row],[Tournament]],'Player 1 Rounds'!C:C,Player_2[[#This Row],[Date]],'Player 1 Rounds'!D:D,Player_2[[#This Row],[Division]])&gt;0,TRUE(),FALSE())</f>
        <v>0</v>
      </c>
      <c r="L1073" t="str">
        <f>RIGHT(Player_2[[#This Row],[Date]],4)</f>
        <v>2017</v>
      </c>
      <c r="M1073" t="str">
        <f>LEFT(Player_2[[#This Row],[Date]],FIND("-",Player_2[[#This Row],[Date]],1)-1)</f>
        <v>18</v>
      </c>
      <c r="N1073" t="str">
        <f>MID(Player_2[[#This Row],[Date]],FIND("-",Player_2[[#This Row],[Date]],1)+1,3)</f>
        <v>Feb</v>
      </c>
      <c r="O1073" s="5">
        <f>DATEVALUE(Player_2[[#This Row],[Month]]&amp;" "&amp;Player_2[[#This Row],[Day]]&amp;", "&amp;Player_2[[#This Row],[Year]])</f>
        <v>42784</v>
      </c>
      <c r="P1073">
        <f>COUNTIFS(A:A,Player_2[[#This Row],[Tournament]],E:E,Player_2[[#This Row],[Round]])</f>
        <v>1</v>
      </c>
      <c r="Q1073" t="str">
        <f t="shared" si="16"/>
        <v>2017 39th Annual Wintertime Open - Pro</v>
      </c>
      <c r="R1073">
        <f>SUMIFS('Player 1 Rounds'!F:F,'Player 1 Rounds'!Q:Q,Q1073,'Player 1 Rounds'!E:E,E1073)</f>
        <v>0</v>
      </c>
      <c r="S1073">
        <f>IF(AND(Player_2[[#This Row],[Opponent Score]]&gt;0,Player_2[[#This Row],[Opponent Score]]&gt;Player_2[[#This Row],[Score]],K:K=TRUE())=TRUE(),1,0)</f>
        <v>0</v>
      </c>
    </row>
    <row r="1074" spans="1:19" x14ac:dyDescent="0.25">
      <c r="A1074" t="s">
        <v>611</v>
      </c>
      <c r="B1074" t="s">
        <v>626</v>
      </c>
      <c r="C1074" t="s">
        <v>670</v>
      </c>
      <c r="D1074" t="s">
        <v>17</v>
      </c>
      <c r="E1074">
        <v>3</v>
      </c>
      <c r="F1074">
        <v>57</v>
      </c>
      <c r="G1074">
        <v>1040</v>
      </c>
      <c r="H1074" t="s">
        <v>10</v>
      </c>
      <c r="I1074" t="s">
        <v>10</v>
      </c>
      <c r="J1074" t="b">
        <f>IF(COUNTIFS('Player 1 Rounds'!A:A,Player_2[[#This Row],[Tournament]],'Player 1 Rounds'!C:C,Player_2[[#This Row],[Date]])&gt;0,TRUE(),FALSE())</f>
        <v>1</v>
      </c>
      <c r="K1074" t="b">
        <f>IF(COUNTIFS('Player 1 Rounds'!A:A,Player_2[[#This Row],[Tournament]],'Player 1 Rounds'!C:C,Player_2[[#This Row],[Date]],'Player 1 Rounds'!D:D,Player_2[[#This Row],[Division]])&gt;0,TRUE(),FALSE())</f>
        <v>1</v>
      </c>
      <c r="L1074" t="str">
        <f>RIGHT(Player_2[[#This Row],[Date]],4)</f>
        <v>2022</v>
      </c>
      <c r="M1074" t="str">
        <f>LEFT(Player_2[[#This Row],[Date]],FIND("-",Player_2[[#This Row],[Date]],1)-1)</f>
        <v>11</v>
      </c>
      <c r="N1074" t="str">
        <f>MID(Player_2[[#This Row],[Date]],FIND("-",Player_2[[#This Row],[Date]],1)+1,3)</f>
        <v>Mar</v>
      </c>
      <c r="O1074" s="5">
        <f>DATEVALUE(Player_2[[#This Row],[Month]]&amp;" "&amp;Player_2[[#This Row],[Day]]&amp;", "&amp;Player_2[[#This Row],[Year]])</f>
        <v>44631</v>
      </c>
      <c r="P1074">
        <f>COUNTIFS(A:A,Player_2[[#This Row],[Tournament]],E:E,Player_2[[#This Row],[Round]])</f>
        <v>2</v>
      </c>
      <c r="Q1074" t="str">
        <f t="shared" si="16"/>
        <v>2022 DGPT - Waco Annual Charity Open presented by Prodigy Disc</v>
      </c>
      <c r="R1074">
        <f>SUMIFS('Player 1 Rounds'!F:F,'Player 1 Rounds'!Q:Q,Q1074,'Player 1 Rounds'!E:E,E1074)</f>
        <v>59</v>
      </c>
      <c r="S1074">
        <f>IF(AND(Player_2[[#This Row],[Opponent Score]]&gt;0,Player_2[[#This Row],[Opponent Score]]&gt;Player_2[[#This Row],[Score]],K:K=TRUE())=TRUE(),1,0)</f>
        <v>1</v>
      </c>
    </row>
    <row r="1075" spans="1:19" x14ac:dyDescent="0.25">
      <c r="A1075" t="s">
        <v>663</v>
      </c>
      <c r="B1075" t="s">
        <v>14</v>
      </c>
      <c r="C1075" t="s">
        <v>664</v>
      </c>
      <c r="D1075" t="s">
        <v>17</v>
      </c>
      <c r="E1075">
        <v>3</v>
      </c>
      <c r="F1075">
        <v>48</v>
      </c>
      <c r="G1075">
        <v>1034</v>
      </c>
      <c r="H1075" t="s">
        <v>11</v>
      </c>
      <c r="I1075" t="s">
        <v>11</v>
      </c>
      <c r="J1075" t="b">
        <f>IF(COUNTIFS('Player 1 Rounds'!A:A,Player_2[[#This Row],[Tournament]],'Player 1 Rounds'!C:C,Player_2[[#This Row],[Date]])&gt;0,TRUE(),FALSE())</f>
        <v>0</v>
      </c>
      <c r="K1075" t="b">
        <f>IF(COUNTIFS('Player 1 Rounds'!A:A,Player_2[[#This Row],[Tournament]],'Player 1 Rounds'!C:C,Player_2[[#This Row],[Date]],'Player 1 Rounds'!D:D,Player_2[[#This Row],[Division]])&gt;0,TRUE(),FALSE())</f>
        <v>0</v>
      </c>
      <c r="L1075" t="str">
        <f>RIGHT(Player_2[[#This Row],[Date]],4)</f>
        <v>2007</v>
      </c>
      <c r="M1075" t="str">
        <f>LEFT(Player_2[[#This Row],[Date]],FIND("-",Player_2[[#This Row],[Date]],1)-1)</f>
        <v>8</v>
      </c>
      <c r="N1075" t="str">
        <f>MID(Player_2[[#This Row],[Date]],FIND("-",Player_2[[#This Row],[Date]],1)+1,3)</f>
        <v>Sep</v>
      </c>
      <c r="O1075" s="5">
        <f>DATEVALUE(Player_2[[#This Row],[Month]]&amp;" "&amp;Player_2[[#This Row],[Day]]&amp;", "&amp;Player_2[[#This Row],[Year]])</f>
        <v>39333</v>
      </c>
      <c r="P1075">
        <f>COUNTIFS(A:A,Player_2[[#This Row],[Tournament]],E:E,Player_2[[#This Row],[Round]])</f>
        <v>1</v>
      </c>
      <c r="Q1075" t="str">
        <f t="shared" si="16"/>
        <v>2007 Sun Valley Open</v>
      </c>
      <c r="R1075">
        <f>SUMIFS('Player 1 Rounds'!F:F,'Player 1 Rounds'!Q:Q,Q1075,'Player 1 Rounds'!E:E,E1075)</f>
        <v>0</v>
      </c>
      <c r="S1075">
        <f>IF(AND(Player_2[[#This Row],[Opponent Score]]&gt;0,Player_2[[#This Row],[Opponent Score]]&gt;Player_2[[#This Row],[Score]],K:K=TRUE())=TRUE(),1,0)</f>
        <v>0</v>
      </c>
    </row>
    <row r="1076" spans="1:19" x14ac:dyDescent="0.25">
      <c r="A1076" t="s">
        <v>488</v>
      </c>
      <c r="B1076" t="s">
        <v>13</v>
      </c>
      <c r="C1076" t="s">
        <v>489</v>
      </c>
      <c r="D1076" t="s">
        <v>17</v>
      </c>
      <c r="E1076">
        <v>3</v>
      </c>
      <c r="F1076">
        <v>59</v>
      </c>
      <c r="G1076">
        <v>1023</v>
      </c>
      <c r="H1076" t="s">
        <v>11</v>
      </c>
      <c r="I1076" t="s">
        <v>11</v>
      </c>
      <c r="J1076" t="b">
        <f>IF(COUNTIFS('Player 1 Rounds'!A:A,Player_2[[#This Row],[Tournament]],'Player 1 Rounds'!C:C,Player_2[[#This Row],[Date]])&gt;0,TRUE(),FALSE())</f>
        <v>1</v>
      </c>
      <c r="K1076" t="b">
        <f>IF(COUNTIFS('Player 1 Rounds'!A:A,Player_2[[#This Row],[Tournament]],'Player 1 Rounds'!C:C,Player_2[[#This Row],[Date]],'Player 1 Rounds'!D:D,Player_2[[#This Row],[Division]])&gt;0,TRUE(),FALSE())</f>
        <v>1</v>
      </c>
      <c r="L1076" t="str">
        <f>RIGHT(Player_2[[#This Row],[Date]],4)</f>
        <v>2017</v>
      </c>
      <c r="M1076" t="str">
        <f>LEFT(Player_2[[#This Row],[Date]],FIND("-",Player_2[[#This Row],[Date]],1)-1)</f>
        <v>26</v>
      </c>
      <c r="N1076" t="str">
        <f>MID(Player_2[[#This Row],[Date]],FIND("-",Player_2[[#This Row],[Date]],1)+1,3)</f>
        <v>Jan</v>
      </c>
      <c r="O1076" s="5">
        <f>DATEVALUE(Player_2[[#This Row],[Month]]&amp;" "&amp;Player_2[[#This Row],[Day]]&amp;", "&amp;Player_2[[#This Row],[Year]])</f>
        <v>42761</v>
      </c>
      <c r="P1076">
        <f>COUNTIFS(A:A,Player_2[[#This Row],[Tournament]],E:E,Player_2[[#This Row],[Round]])</f>
        <v>1</v>
      </c>
      <c r="Q1076" t="str">
        <f t="shared" si="16"/>
        <v>Aussie Open 2017</v>
      </c>
      <c r="R1076">
        <f>SUMIFS('Player 1 Rounds'!F:F,'Player 1 Rounds'!Q:Q,Q1076,'Player 1 Rounds'!E:E,E1076)</f>
        <v>58</v>
      </c>
      <c r="S1076">
        <f>IF(AND(Player_2[[#This Row],[Opponent Score]]&gt;0,Player_2[[#This Row],[Opponent Score]]&gt;Player_2[[#This Row],[Score]],K:K=TRUE())=TRUE(),1,0)</f>
        <v>0</v>
      </c>
    </row>
    <row r="1077" spans="1:19" x14ac:dyDescent="0.25">
      <c r="A1077" t="s">
        <v>252</v>
      </c>
      <c r="B1077" t="s">
        <v>58</v>
      </c>
      <c r="C1077" t="s">
        <v>253</v>
      </c>
      <c r="D1077" t="s">
        <v>17</v>
      </c>
      <c r="E1077">
        <v>3</v>
      </c>
      <c r="F1077">
        <v>50</v>
      </c>
      <c r="G1077">
        <v>1067</v>
      </c>
      <c r="H1077" t="s">
        <v>11</v>
      </c>
      <c r="I1077" t="s">
        <v>11</v>
      </c>
      <c r="J1077" t="b">
        <f>IF(COUNTIFS('Player 1 Rounds'!A:A,Player_2[[#This Row],[Tournament]],'Player 1 Rounds'!C:C,Player_2[[#This Row],[Date]])&gt;0,TRUE(),FALSE())</f>
        <v>1</v>
      </c>
      <c r="K1077" t="b">
        <f>IF(COUNTIFS('Player 1 Rounds'!A:A,Player_2[[#This Row],[Tournament]],'Player 1 Rounds'!C:C,Player_2[[#This Row],[Date]],'Player 1 Rounds'!D:D,Player_2[[#This Row],[Division]])&gt;0,TRUE(),FALSE())</f>
        <v>1</v>
      </c>
      <c r="L1077" t="str">
        <f>RIGHT(Player_2[[#This Row],[Date]],4)</f>
        <v>2017</v>
      </c>
      <c r="M1077" t="str">
        <f>LEFT(Player_2[[#This Row],[Date]],FIND("-",Player_2[[#This Row],[Date]],1)-1)</f>
        <v>23</v>
      </c>
      <c r="N1077" t="str">
        <f>MID(Player_2[[#This Row],[Date]],FIND("-",Player_2[[#This Row],[Date]],1)+1,3)</f>
        <v>Feb</v>
      </c>
      <c r="O1077" s="5">
        <f>DATEVALUE(Player_2[[#This Row],[Month]]&amp;" "&amp;Player_2[[#This Row],[Day]]&amp;", "&amp;Player_2[[#This Row],[Year]])</f>
        <v>42789</v>
      </c>
      <c r="P1077">
        <f>COUNTIFS(A:A,Player_2[[#This Row],[Tournament]],E:E,Player_2[[#This Row],[Round]])</f>
        <v>1</v>
      </c>
      <c r="Q1077" t="str">
        <f t="shared" si="16"/>
        <v>2017 Gentlemen's Club Challenge presented by Innova Champion Discs</v>
      </c>
      <c r="R1077">
        <f>SUMIFS('Player 1 Rounds'!F:F,'Player 1 Rounds'!Q:Q,Q1077,'Player 1 Rounds'!E:E,E1077)</f>
        <v>49</v>
      </c>
      <c r="S1077">
        <f>IF(AND(Player_2[[#This Row],[Opponent Score]]&gt;0,Player_2[[#This Row],[Opponent Score]]&gt;Player_2[[#This Row],[Score]],K:K=TRUE())=TRUE(),1,0)</f>
        <v>0</v>
      </c>
    </row>
    <row r="1078" spans="1:19" x14ac:dyDescent="0.25">
      <c r="A1078" t="s">
        <v>81</v>
      </c>
      <c r="B1078" t="s">
        <v>58</v>
      </c>
      <c r="C1078" t="s">
        <v>144</v>
      </c>
      <c r="D1078" t="s">
        <v>17</v>
      </c>
      <c r="E1078">
        <v>3</v>
      </c>
      <c r="F1078">
        <v>58</v>
      </c>
      <c r="G1078">
        <v>1014</v>
      </c>
      <c r="H1078" t="s">
        <v>11</v>
      </c>
      <c r="I1078" t="s">
        <v>11</v>
      </c>
      <c r="J1078" t="b">
        <f>IF(COUNTIFS('Player 1 Rounds'!A:A,Player_2[[#This Row],[Tournament]],'Player 1 Rounds'!C:C,Player_2[[#This Row],[Date]])&gt;0,TRUE(),FALSE())</f>
        <v>1</v>
      </c>
      <c r="K1078" t="b">
        <f>IF(COUNTIFS('Player 1 Rounds'!A:A,Player_2[[#This Row],[Tournament]],'Player 1 Rounds'!C:C,Player_2[[#This Row],[Date]],'Player 1 Rounds'!D:D,Player_2[[#This Row],[Division]])&gt;0,TRUE(),FALSE())</f>
        <v>1</v>
      </c>
      <c r="L1078" t="str">
        <f>RIGHT(Player_2[[#This Row],[Date]],4)</f>
        <v>2012</v>
      </c>
      <c r="M1078" t="str">
        <f>LEFT(Player_2[[#This Row],[Date]],FIND("-",Player_2[[#This Row],[Date]],1)-1)</f>
        <v>15</v>
      </c>
      <c r="N1078" t="str">
        <f>MID(Player_2[[#This Row],[Date]],FIND("-",Player_2[[#This Row],[Date]],1)+1,3)</f>
        <v>Jun</v>
      </c>
      <c r="O1078" s="5">
        <f>DATEVALUE(Player_2[[#This Row],[Month]]&amp;" "&amp;Player_2[[#This Row],[Day]]&amp;", "&amp;Player_2[[#This Row],[Year]])</f>
        <v>41075</v>
      </c>
      <c r="P1078">
        <f>COUNTIFS(A:A,Player_2[[#This Row],[Tournament]],E:E,Player_2[[#This Row],[Round]])</f>
        <v>4</v>
      </c>
      <c r="Q1078" t="str">
        <f t="shared" si="16"/>
        <v>2012 Beaver State Fling</v>
      </c>
      <c r="R1078">
        <f>SUMIFS('Player 1 Rounds'!F:F,'Player 1 Rounds'!Q:Q,Q1078,'Player 1 Rounds'!E:E,E1078)</f>
        <v>54</v>
      </c>
      <c r="S1078">
        <f>IF(AND(Player_2[[#This Row],[Opponent Score]]&gt;0,Player_2[[#This Row],[Opponent Score]]&gt;Player_2[[#This Row],[Score]],K:K=TRUE())=TRUE(),1,0)</f>
        <v>0</v>
      </c>
    </row>
    <row r="1079" spans="1:19" x14ac:dyDescent="0.25">
      <c r="A1079" t="s">
        <v>236</v>
      </c>
      <c r="B1079" t="s">
        <v>9</v>
      </c>
      <c r="C1079" t="s">
        <v>260</v>
      </c>
      <c r="D1079" t="s">
        <v>17</v>
      </c>
      <c r="E1079">
        <v>3</v>
      </c>
      <c r="F1079">
        <v>49</v>
      </c>
      <c r="G1079">
        <v>1078</v>
      </c>
      <c r="H1079" t="s">
        <v>11</v>
      </c>
      <c r="I1079" t="s">
        <v>11</v>
      </c>
      <c r="J1079" t="b">
        <f>IF(COUNTIFS('Player 1 Rounds'!A:A,Player_2[[#This Row],[Tournament]],'Player 1 Rounds'!C:C,Player_2[[#This Row],[Date]])&gt;0,TRUE(),FALSE())</f>
        <v>1</v>
      </c>
      <c r="K1079" t="b">
        <f>IF(COUNTIFS('Player 1 Rounds'!A:A,Player_2[[#This Row],[Tournament]],'Player 1 Rounds'!C:C,Player_2[[#This Row],[Date]],'Player 1 Rounds'!D:D,Player_2[[#This Row],[Division]])&gt;0,TRUE(),FALSE())</f>
        <v>1</v>
      </c>
      <c r="L1079" t="str">
        <f>RIGHT(Player_2[[#This Row],[Date]],4)</f>
        <v>2017</v>
      </c>
      <c r="M1079" t="str">
        <f>LEFT(Player_2[[#This Row],[Date]],FIND("-",Player_2[[#This Row],[Date]],1)-1)</f>
        <v>1</v>
      </c>
      <c r="N1079" t="str">
        <f>MID(Player_2[[#This Row],[Date]],FIND("-",Player_2[[#This Row],[Date]],1)+1,3)</f>
        <v>Mar</v>
      </c>
      <c r="O1079" s="5">
        <f>DATEVALUE(Player_2[[#This Row],[Month]]&amp;" "&amp;Player_2[[#This Row],[Day]]&amp;", "&amp;Player_2[[#This Row],[Year]])</f>
        <v>42795</v>
      </c>
      <c r="P1079">
        <f>COUNTIFS(A:A,Player_2[[#This Row],[Tournament]],E:E,Player_2[[#This Row],[Round]])</f>
        <v>3</v>
      </c>
      <c r="Q1079" t="str">
        <f t="shared" si="16"/>
        <v>2017 DGPT - Memorial Championship presented by Discraft</v>
      </c>
      <c r="R1079">
        <f>SUMIFS('Player 1 Rounds'!F:F,'Player 1 Rounds'!Q:Q,Q1079,'Player 1 Rounds'!E:E,E1079)</f>
        <v>52</v>
      </c>
      <c r="S1079">
        <f>IF(AND(Player_2[[#This Row],[Opponent Score]]&gt;0,Player_2[[#This Row],[Opponent Score]]&gt;Player_2[[#This Row],[Score]],K:K=TRUE())=TRUE(),1,0)</f>
        <v>1</v>
      </c>
    </row>
    <row r="1080" spans="1:19" x14ac:dyDescent="0.25">
      <c r="A1080" t="s">
        <v>671</v>
      </c>
      <c r="B1080" t="s">
        <v>12</v>
      </c>
      <c r="C1080" t="s">
        <v>672</v>
      </c>
      <c r="D1080" t="s">
        <v>17</v>
      </c>
      <c r="E1080">
        <v>3</v>
      </c>
      <c r="F1080">
        <v>63</v>
      </c>
      <c r="G1080">
        <v>991</v>
      </c>
      <c r="H1080" t="s">
        <v>11</v>
      </c>
      <c r="I1080" t="s">
        <v>11</v>
      </c>
      <c r="J1080" t="b">
        <f>IF(COUNTIFS('Player 1 Rounds'!A:A,Player_2[[#This Row],[Tournament]],'Player 1 Rounds'!C:C,Player_2[[#This Row],[Date]])&gt;0,TRUE(),FALSE())</f>
        <v>0</v>
      </c>
      <c r="K1080" t="b">
        <f>IF(COUNTIFS('Player 1 Rounds'!A:A,Player_2[[#This Row],[Tournament]],'Player 1 Rounds'!C:C,Player_2[[#This Row],[Date]],'Player 1 Rounds'!D:D,Player_2[[#This Row],[Division]])&gt;0,TRUE(),FALSE())</f>
        <v>0</v>
      </c>
      <c r="L1080" t="str">
        <f>RIGHT(Player_2[[#This Row],[Date]],4)</f>
        <v>2007</v>
      </c>
      <c r="M1080" t="str">
        <f>LEFT(Player_2[[#This Row],[Date]],FIND("-",Player_2[[#This Row],[Date]],1)-1)</f>
        <v>29</v>
      </c>
      <c r="N1080" t="str">
        <f>MID(Player_2[[#This Row],[Date]],FIND("-",Player_2[[#This Row],[Date]],1)+1,3)</f>
        <v>Sep</v>
      </c>
      <c r="O1080" s="5">
        <f>DATEVALUE(Player_2[[#This Row],[Month]]&amp;" "&amp;Player_2[[#This Row],[Day]]&amp;", "&amp;Player_2[[#This Row],[Year]])</f>
        <v>39354</v>
      </c>
      <c r="P1080">
        <f>COUNTIFS(A:A,Player_2[[#This Row],[Tournament]],E:E,Player_2[[#This Row],[Round]])</f>
        <v>1</v>
      </c>
      <c r="Q1080" t="str">
        <f t="shared" si="16"/>
        <v>2007 Santa Maria Fall Open</v>
      </c>
      <c r="R1080">
        <f>SUMIFS('Player 1 Rounds'!F:F,'Player 1 Rounds'!Q:Q,Q1080,'Player 1 Rounds'!E:E,E1080)</f>
        <v>0</v>
      </c>
      <c r="S1080">
        <f>IF(AND(Player_2[[#This Row],[Opponent Score]]&gt;0,Player_2[[#This Row],[Opponent Score]]&gt;Player_2[[#This Row],[Score]],K:K=TRUE())=TRUE(),1,0)</f>
        <v>0</v>
      </c>
    </row>
    <row r="1081" spans="1:19" x14ac:dyDescent="0.25">
      <c r="A1081" t="s">
        <v>62</v>
      </c>
      <c r="B1081" t="s">
        <v>9</v>
      </c>
      <c r="C1081" t="s">
        <v>140</v>
      </c>
      <c r="D1081" t="s">
        <v>17</v>
      </c>
      <c r="E1081">
        <v>3</v>
      </c>
      <c r="F1081">
        <v>55</v>
      </c>
      <c r="G1081">
        <v>1069</v>
      </c>
      <c r="H1081" t="s">
        <v>11</v>
      </c>
      <c r="I1081" t="s">
        <v>11</v>
      </c>
      <c r="J1081" t="b">
        <f>IF(COUNTIFS('Player 1 Rounds'!A:A,Player_2[[#This Row],[Tournament]],'Player 1 Rounds'!C:C,Player_2[[#This Row],[Date]])&gt;0,TRUE(),FALSE())</f>
        <v>0</v>
      </c>
      <c r="K1081" t="b">
        <f>IF(COUNTIFS('Player 1 Rounds'!A:A,Player_2[[#This Row],[Tournament]],'Player 1 Rounds'!C:C,Player_2[[#This Row],[Date]],'Player 1 Rounds'!D:D,Player_2[[#This Row],[Division]])&gt;0,TRUE(),FALSE())</f>
        <v>0</v>
      </c>
      <c r="L1081" t="str">
        <f>RIGHT(Player_2[[#This Row],[Date]],4)</f>
        <v>2012</v>
      </c>
      <c r="M1081" t="str">
        <f>LEFT(Player_2[[#This Row],[Date]],FIND("-",Player_2[[#This Row],[Date]],1)-1)</f>
        <v>22</v>
      </c>
      <c r="N1081" t="str">
        <f>MID(Player_2[[#This Row],[Date]],FIND("-",Player_2[[#This Row],[Date]],1)+1,3)</f>
        <v>Jun</v>
      </c>
      <c r="O1081" s="5">
        <f>DATEVALUE(Player_2[[#This Row],[Month]]&amp;" "&amp;Player_2[[#This Row],[Day]]&amp;", "&amp;Player_2[[#This Row],[Year]])</f>
        <v>41082</v>
      </c>
      <c r="P1081">
        <f>COUNTIFS(A:A,Player_2[[#This Row],[Tournament]],E:E,Player_2[[#This Row],[Round]])</f>
        <v>3</v>
      </c>
      <c r="Q1081" t="str">
        <f t="shared" si="16"/>
        <v>2012 Minnesota Majestic</v>
      </c>
      <c r="R1081">
        <f>SUMIFS('Player 1 Rounds'!F:F,'Player 1 Rounds'!Q:Q,Q1081,'Player 1 Rounds'!E:E,E1081)</f>
        <v>0</v>
      </c>
      <c r="S1081">
        <f>IF(AND(Player_2[[#This Row],[Opponent Score]]&gt;0,Player_2[[#This Row],[Opponent Score]]&gt;Player_2[[#This Row],[Score]],K:K=TRUE())=TRUE(),1,0)</f>
        <v>0</v>
      </c>
    </row>
    <row r="1082" spans="1:19" x14ac:dyDescent="0.25">
      <c r="A1082" t="s">
        <v>290</v>
      </c>
      <c r="B1082" t="s">
        <v>14</v>
      </c>
      <c r="C1082" t="s">
        <v>680</v>
      </c>
      <c r="D1082" t="s">
        <v>17</v>
      </c>
      <c r="E1082">
        <v>3</v>
      </c>
      <c r="F1082">
        <v>54</v>
      </c>
      <c r="G1082">
        <v>929</v>
      </c>
      <c r="H1082" t="s">
        <v>11</v>
      </c>
      <c r="I1082" t="s">
        <v>11</v>
      </c>
      <c r="J1082" t="b">
        <f>IF(COUNTIFS('Player 1 Rounds'!A:A,Player_2[[#This Row],[Tournament]],'Player 1 Rounds'!C:C,Player_2[[#This Row],[Date]])&gt;0,TRUE(),FALSE())</f>
        <v>0</v>
      </c>
      <c r="K1082" t="b">
        <f>IF(COUNTIFS('Player 1 Rounds'!A:A,Player_2[[#This Row],[Tournament]],'Player 1 Rounds'!C:C,Player_2[[#This Row],[Date]],'Player 1 Rounds'!D:D,Player_2[[#This Row],[Division]])&gt;0,TRUE(),FALSE())</f>
        <v>0</v>
      </c>
      <c r="L1082" t="str">
        <f>RIGHT(Player_2[[#This Row],[Date]],4)</f>
        <v>2007</v>
      </c>
      <c r="M1082" t="str">
        <f>LEFT(Player_2[[#This Row],[Date]],FIND("-",Player_2[[#This Row],[Date]],1)-1)</f>
        <v>6</v>
      </c>
      <c r="N1082" t="str">
        <f>MID(Player_2[[#This Row],[Date]],FIND("-",Player_2[[#This Row],[Date]],1)+1,3)</f>
        <v>Oct</v>
      </c>
      <c r="O1082" s="5">
        <f>DATEVALUE(Player_2[[#This Row],[Month]]&amp;" "&amp;Player_2[[#This Row],[Day]]&amp;", "&amp;Player_2[[#This Row],[Year]])</f>
        <v>39361</v>
      </c>
      <c r="P1082">
        <f>COUNTIFS(A:A,Player_2[[#This Row],[Tournament]],E:E,Player_2[[#This Row],[Round]])</f>
        <v>2</v>
      </c>
      <c r="Q1082" t="str">
        <f t="shared" si="16"/>
        <v>2007 End of the Trail Classic</v>
      </c>
      <c r="R1082">
        <f>SUMIFS('Player 1 Rounds'!F:F,'Player 1 Rounds'!Q:Q,Q1082,'Player 1 Rounds'!E:E,E1082)</f>
        <v>0</v>
      </c>
      <c r="S1082">
        <f>IF(AND(Player_2[[#This Row],[Opponent Score]]&gt;0,Player_2[[#This Row],[Opponent Score]]&gt;Player_2[[#This Row],[Score]],K:K=TRUE())=TRUE(),1,0)</f>
        <v>0</v>
      </c>
    </row>
    <row r="1083" spans="1:19" x14ac:dyDescent="0.25">
      <c r="A1083" t="s">
        <v>484</v>
      </c>
      <c r="B1083" t="s">
        <v>14</v>
      </c>
      <c r="C1083" t="s">
        <v>485</v>
      </c>
      <c r="D1083" t="s">
        <v>17</v>
      </c>
      <c r="E1083">
        <v>3</v>
      </c>
      <c r="F1083">
        <v>56</v>
      </c>
      <c r="G1083">
        <v>1054</v>
      </c>
      <c r="H1083" t="s">
        <v>11</v>
      </c>
      <c r="I1083" t="s">
        <v>11</v>
      </c>
      <c r="J1083" t="b">
        <f>IF(COUNTIFS('Player 1 Rounds'!A:A,Player_2[[#This Row],[Tournament]],'Player 1 Rounds'!C:C,Player_2[[#This Row],[Date]])&gt;0,TRUE(),FALSE())</f>
        <v>0</v>
      </c>
      <c r="K1083" t="b">
        <f>IF(COUNTIFS('Player 1 Rounds'!A:A,Player_2[[#This Row],[Tournament]],'Player 1 Rounds'!C:C,Player_2[[#This Row],[Date]],'Player 1 Rounds'!D:D,Player_2[[#This Row],[Division]])&gt;0,TRUE(),FALSE())</f>
        <v>0</v>
      </c>
      <c r="L1083" t="str">
        <f>RIGHT(Player_2[[#This Row],[Date]],4)</f>
        <v>2016</v>
      </c>
      <c r="M1083" t="str">
        <f>LEFT(Player_2[[#This Row],[Date]],FIND("-",Player_2[[#This Row],[Date]],1)-1)</f>
        <v>19</v>
      </c>
      <c r="N1083" t="str">
        <f>MID(Player_2[[#This Row],[Date]],FIND("-",Player_2[[#This Row],[Date]],1)+1,3)</f>
        <v>Nov</v>
      </c>
      <c r="O1083" s="5">
        <f>DATEVALUE(Player_2[[#This Row],[Month]]&amp;" "&amp;Player_2[[#This Row],[Day]]&amp;", "&amp;Player_2[[#This Row],[Year]])</f>
        <v>42693</v>
      </c>
      <c r="P1083">
        <f>COUNTIFS(A:A,Player_2[[#This Row],[Tournament]],E:E,Player_2[[#This Row],[Round]])</f>
        <v>1</v>
      </c>
      <c r="Q1083" t="str">
        <f t="shared" si="16"/>
        <v>2016 So Cal Series Pro Championships - Presented by Innova</v>
      </c>
      <c r="R1083">
        <f>SUMIFS('Player 1 Rounds'!F:F,'Player 1 Rounds'!Q:Q,Q1083,'Player 1 Rounds'!E:E,E1083)</f>
        <v>0</v>
      </c>
      <c r="S1083">
        <f>IF(AND(Player_2[[#This Row],[Opponent Score]]&gt;0,Player_2[[#This Row],[Opponent Score]]&gt;Player_2[[#This Row],[Score]],K:K=TRUE())=TRUE(),1,0)</f>
        <v>0</v>
      </c>
    </row>
    <row r="1084" spans="1:19" x14ac:dyDescent="0.25">
      <c r="A1084" t="s">
        <v>479</v>
      </c>
      <c r="B1084" t="s">
        <v>9</v>
      </c>
      <c r="C1084" t="s">
        <v>480</v>
      </c>
      <c r="D1084" t="s">
        <v>17</v>
      </c>
      <c r="E1084">
        <v>3</v>
      </c>
      <c r="F1084">
        <v>51</v>
      </c>
      <c r="G1084">
        <v>1056</v>
      </c>
      <c r="H1084" t="s">
        <v>11</v>
      </c>
      <c r="I1084" t="s">
        <v>11</v>
      </c>
      <c r="J1084" t="b">
        <f>IF(COUNTIFS('Player 1 Rounds'!A:A,Player_2[[#This Row],[Tournament]],'Player 1 Rounds'!C:C,Player_2[[#This Row],[Date]])&gt;0,TRUE(),FALSE())</f>
        <v>1</v>
      </c>
      <c r="K1084" t="b">
        <f>IF(COUNTIFS('Player 1 Rounds'!A:A,Player_2[[#This Row],[Tournament]],'Player 1 Rounds'!C:C,Player_2[[#This Row],[Date]],'Player 1 Rounds'!D:D,Player_2[[#This Row],[Division]])&gt;0,TRUE(),FALSE())</f>
        <v>1</v>
      </c>
      <c r="L1084" t="str">
        <f>RIGHT(Player_2[[#This Row],[Date]],4)</f>
        <v>2012</v>
      </c>
      <c r="M1084" t="str">
        <f>LEFT(Player_2[[#This Row],[Date]],FIND("-",Player_2[[#This Row],[Date]],1)-1)</f>
        <v>28</v>
      </c>
      <c r="N1084" t="str">
        <f>MID(Player_2[[#This Row],[Date]],FIND("-",Player_2[[#This Row],[Date]],1)+1,3)</f>
        <v>Jul</v>
      </c>
      <c r="O1084" s="5">
        <f>DATEVALUE(Player_2[[#This Row],[Month]]&amp;" "&amp;Player_2[[#This Row],[Day]]&amp;", "&amp;Player_2[[#This Row],[Year]])</f>
        <v>41118</v>
      </c>
      <c r="P1084">
        <f>COUNTIFS(A:A,Player_2[[#This Row],[Tournament]],E:E,Player_2[[#This Row],[Round]])</f>
        <v>1</v>
      </c>
      <c r="Q1084" t="str">
        <f t="shared" si="16"/>
        <v>2012 Scholl's Bicycle Centers Pittsburgh Flying Disc Open</v>
      </c>
      <c r="R1084">
        <f>SUMIFS('Player 1 Rounds'!F:F,'Player 1 Rounds'!Q:Q,Q1084,'Player 1 Rounds'!E:E,E1084)</f>
        <v>47</v>
      </c>
      <c r="S1084">
        <f>IF(AND(Player_2[[#This Row],[Opponent Score]]&gt;0,Player_2[[#This Row],[Opponent Score]]&gt;Player_2[[#This Row],[Score]],K:K=TRUE())=TRUE(),1,0)</f>
        <v>0</v>
      </c>
    </row>
    <row r="1085" spans="1:19" x14ac:dyDescent="0.25">
      <c r="A1085" t="s">
        <v>401</v>
      </c>
      <c r="B1085" t="s">
        <v>58</v>
      </c>
      <c r="C1085" t="s">
        <v>490</v>
      </c>
      <c r="D1085" t="s">
        <v>17</v>
      </c>
      <c r="E1085">
        <v>3</v>
      </c>
      <c r="F1085">
        <v>53</v>
      </c>
      <c r="G1085">
        <v>1068</v>
      </c>
      <c r="H1085" t="s">
        <v>11</v>
      </c>
      <c r="I1085" t="s">
        <v>11</v>
      </c>
      <c r="J1085" t="b">
        <f>IF(COUNTIFS('Player 1 Rounds'!A:A,Player_2[[#This Row],[Tournament]],'Player 1 Rounds'!C:C,Player_2[[#This Row],[Date]])&gt;0,TRUE(),FALSE())</f>
        <v>1</v>
      </c>
      <c r="K1085" t="b">
        <f>IF(COUNTIFS('Player 1 Rounds'!A:A,Player_2[[#This Row],[Tournament]],'Player 1 Rounds'!C:C,Player_2[[#This Row],[Date]],'Player 1 Rounds'!D:D,Player_2[[#This Row],[Division]])&gt;0,TRUE(),FALSE())</f>
        <v>1</v>
      </c>
      <c r="L1085" t="str">
        <f>RIGHT(Player_2[[#This Row],[Date]],4)</f>
        <v>2012</v>
      </c>
      <c r="M1085" t="str">
        <f>LEFT(Player_2[[#This Row],[Date]],FIND("-",Player_2[[#This Row],[Date]],1)-1)</f>
        <v>16</v>
      </c>
      <c r="N1085" t="str">
        <f>MID(Player_2[[#This Row],[Date]],FIND("-",Player_2[[#This Row],[Date]],1)+1,3)</f>
        <v>Aug</v>
      </c>
      <c r="O1085" s="5">
        <f>DATEVALUE(Player_2[[#This Row],[Month]]&amp;" "&amp;Player_2[[#This Row],[Day]]&amp;", "&amp;Player_2[[#This Row],[Year]])</f>
        <v>41137</v>
      </c>
      <c r="P1085">
        <f>COUNTIFS(A:A,Player_2[[#This Row],[Tournament]],E:E,Player_2[[#This Row],[Round]])</f>
        <v>2</v>
      </c>
      <c r="Q1085" t="str">
        <f t="shared" si="16"/>
        <v>2012 Vibram Open</v>
      </c>
      <c r="R1085">
        <f>SUMIFS('Player 1 Rounds'!F:F,'Player 1 Rounds'!Q:Q,Q1085,'Player 1 Rounds'!E:E,E1085)</f>
        <v>54</v>
      </c>
      <c r="S1085">
        <f>IF(AND(Player_2[[#This Row],[Opponent Score]]&gt;0,Player_2[[#This Row],[Opponent Score]]&gt;Player_2[[#This Row],[Score]],K:K=TRUE())=TRUE(),1,0)</f>
        <v>1</v>
      </c>
    </row>
    <row r="1086" spans="1:19" x14ac:dyDescent="0.25">
      <c r="A1086" t="s">
        <v>695</v>
      </c>
      <c r="B1086" t="s">
        <v>626</v>
      </c>
      <c r="C1086" t="s">
        <v>696</v>
      </c>
      <c r="D1086" t="s">
        <v>17</v>
      </c>
      <c r="E1086">
        <v>3</v>
      </c>
      <c r="F1086">
        <v>60</v>
      </c>
      <c r="G1086">
        <v>1025</v>
      </c>
      <c r="H1086" t="s">
        <v>10</v>
      </c>
      <c r="I1086" t="s">
        <v>10</v>
      </c>
      <c r="J1086" t="b">
        <f>IF(COUNTIFS('Player 1 Rounds'!A:A,Player_2[[#This Row],[Tournament]],'Player 1 Rounds'!C:C,Player_2[[#This Row],[Date]])&gt;0,TRUE(),FALSE())</f>
        <v>1</v>
      </c>
      <c r="K1086" t="b">
        <f>IF(COUNTIFS('Player 1 Rounds'!A:A,Player_2[[#This Row],[Tournament]],'Player 1 Rounds'!C:C,Player_2[[#This Row],[Date]],'Player 1 Rounds'!D:D,Player_2[[#This Row],[Division]])&gt;0,TRUE(),FALSE())</f>
        <v>1</v>
      </c>
      <c r="L1086" t="str">
        <f>RIGHT(Player_2[[#This Row],[Date]],4)</f>
        <v>2022</v>
      </c>
      <c r="M1086" t="str">
        <f>LEFT(Player_2[[#This Row],[Date]],FIND("-",Player_2[[#This Row],[Date]],1)-1)</f>
        <v>25</v>
      </c>
      <c r="N1086" t="str">
        <f>MID(Player_2[[#This Row],[Date]],FIND("-",Player_2[[#This Row],[Date]],1)+1,3)</f>
        <v>Mar</v>
      </c>
      <c r="O1086" s="5">
        <f>DATEVALUE(Player_2[[#This Row],[Month]]&amp;" "&amp;Player_2[[#This Row],[Day]]&amp;", "&amp;Player_2[[#This Row],[Year]])</f>
        <v>44645</v>
      </c>
      <c r="P1086">
        <f>COUNTIFS(A:A,Player_2[[#This Row],[Tournament]],E:E,Player_2[[#This Row],[Round]])</f>
        <v>1</v>
      </c>
      <c r="Q1086" t="str">
        <f t="shared" si="16"/>
        <v>2022 DGPT - 27th Annual Texas State Disc Golf Championship Presented by Latitude 64</v>
      </c>
      <c r="R1086">
        <f>SUMIFS('Player 1 Rounds'!F:F,'Player 1 Rounds'!Q:Q,Q1086,'Player 1 Rounds'!E:E,E1086)</f>
        <v>53</v>
      </c>
      <c r="S1086">
        <f>IF(AND(Player_2[[#This Row],[Opponent Score]]&gt;0,Player_2[[#This Row],[Opponent Score]]&gt;Player_2[[#This Row],[Score]],K:K=TRUE())=TRUE(),1,0)</f>
        <v>0</v>
      </c>
    </row>
    <row r="1087" spans="1:19" x14ac:dyDescent="0.25">
      <c r="A1087" t="s">
        <v>500</v>
      </c>
      <c r="B1087" t="s">
        <v>9</v>
      </c>
      <c r="C1087" t="s">
        <v>501</v>
      </c>
      <c r="D1087" t="s">
        <v>17</v>
      </c>
      <c r="E1087">
        <v>3</v>
      </c>
      <c r="F1087">
        <v>51</v>
      </c>
      <c r="G1087">
        <v>1038</v>
      </c>
      <c r="H1087" t="s">
        <v>11</v>
      </c>
      <c r="I1087" t="s">
        <v>11</v>
      </c>
      <c r="J1087" t="b">
        <f>IF(COUNTIFS('Player 1 Rounds'!A:A,Player_2[[#This Row],[Tournament]],'Player 1 Rounds'!C:C,Player_2[[#This Row],[Date]])&gt;0,TRUE(),FALSE())</f>
        <v>1</v>
      </c>
      <c r="K1087" t="b">
        <f>IF(COUNTIFS('Player 1 Rounds'!A:A,Player_2[[#This Row],[Tournament]],'Player 1 Rounds'!C:C,Player_2[[#This Row],[Date]],'Player 1 Rounds'!D:D,Player_2[[#This Row],[Division]])&gt;0,TRUE(),FALSE())</f>
        <v>1</v>
      </c>
      <c r="L1087" t="str">
        <f>RIGHT(Player_2[[#This Row],[Date]],4)</f>
        <v>2012</v>
      </c>
      <c r="M1087" t="str">
        <f>LEFT(Player_2[[#This Row],[Date]],FIND("-",Player_2[[#This Row],[Date]],1)-1)</f>
        <v>11</v>
      </c>
      <c r="N1087" t="str">
        <f>MID(Player_2[[#This Row],[Date]],FIND("-",Player_2[[#This Row],[Date]],1)+1,3)</f>
        <v>Aug</v>
      </c>
      <c r="O1087" s="5">
        <f>DATEVALUE(Player_2[[#This Row],[Month]]&amp;" "&amp;Player_2[[#This Row],[Day]]&amp;", "&amp;Player_2[[#This Row],[Year]])</f>
        <v>41132</v>
      </c>
      <c r="P1087">
        <f>COUNTIFS(A:A,Player_2[[#This Row],[Tournament]],E:E,Player_2[[#This Row],[Round]])</f>
        <v>1</v>
      </c>
      <c r="Q1087" t="str">
        <f t="shared" si="16"/>
        <v>2012 38th Annual Rochester Flying Disc Open</v>
      </c>
      <c r="R1087">
        <f>SUMIFS('Player 1 Rounds'!F:F,'Player 1 Rounds'!Q:Q,Q1087,'Player 1 Rounds'!E:E,E1087)</f>
        <v>53</v>
      </c>
      <c r="S1087">
        <f>IF(AND(Player_2[[#This Row],[Opponent Score]]&gt;0,Player_2[[#This Row],[Opponent Score]]&gt;Player_2[[#This Row],[Score]],K:K=TRUE())=TRUE(),1,0)</f>
        <v>1</v>
      </c>
    </row>
    <row r="1088" spans="1:19" x14ac:dyDescent="0.25">
      <c r="A1088" t="s">
        <v>76</v>
      </c>
      <c r="B1088" t="s">
        <v>58</v>
      </c>
      <c r="C1088" t="s">
        <v>483</v>
      </c>
      <c r="D1088" t="s">
        <v>17</v>
      </c>
      <c r="E1088">
        <v>3</v>
      </c>
      <c r="F1088">
        <v>81</v>
      </c>
      <c r="G1088">
        <v>1005</v>
      </c>
      <c r="H1088" t="s">
        <v>11</v>
      </c>
      <c r="I1088" t="s">
        <v>11</v>
      </c>
      <c r="J1088" t="b">
        <f>IF(COUNTIFS('Player 1 Rounds'!A:A,Player_2[[#This Row],[Tournament]],'Player 1 Rounds'!C:C,Player_2[[#This Row],[Date]])&gt;0,TRUE(),FALSE())</f>
        <v>1</v>
      </c>
      <c r="K1088" t="b">
        <f>IF(COUNTIFS('Player 1 Rounds'!A:A,Player_2[[#This Row],[Tournament]],'Player 1 Rounds'!C:C,Player_2[[#This Row],[Date]],'Player 1 Rounds'!D:D,Player_2[[#This Row],[Division]])&gt;0,TRUE(),FALSE())</f>
        <v>1</v>
      </c>
      <c r="L1088" t="str">
        <f>RIGHT(Player_2[[#This Row],[Date]],4)</f>
        <v>2012</v>
      </c>
      <c r="M1088" t="str">
        <f>LEFT(Player_2[[#This Row],[Date]],FIND("-",Player_2[[#This Row],[Date]],1)-1)</f>
        <v>4</v>
      </c>
      <c r="N1088" t="str">
        <f>MID(Player_2[[#This Row],[Date]],FIND("-",Player_2[[#This Row],[Date]],1)+1,3)</f>
        <v>Aug</v>
      </c>
      <c r="O1088" s="5">
        <f>DATEVALUE(Player_2[[#This Row],[Month]]&amp;" "&amp;Player_2[[#This Row],[Day]]&amp;", "&amp;Player_2[[#This Row],[Year]])</f>
        <v>41125</v>
      </c>
      <c r="P1088">
        <f>COUNTIFS(A:A,Player_2[[#This Row],[Tournament]],E:E,Player_2[[#This Row],[Round]])</f>
        <v>4</v>
      </c>
      <c r="Q1088" t="str">
        <f t="shared" si="16"/>
        <v>2012 Brent Hambrick Memorial Open</v>
      </c>
      <c r="R1088">
        <f>SUMIFS('Player 1 Rounds'!F:F,'Player 1 Rounds'!Q:Q,Q1088,'Player 1 Rounds'!E:E,E1088)</f>
        <v>65</v>
      </c>
      <c r="S1088">
        <f>IF(AND(Player_2[[#This Row],[Opponent Score]]&gt;0,Player_2[[#This Row],[Opponent Score]]&gt;Player_2[[#This Row],[Score]],K:K=TRUE())=TRUE(),1,0)</f>
        <v>0</v>
      </c>
    </row>
    <row r="1089" spans="1:19" x14ac:dyDescent="0.25">
      <c r="A1089" t="s">
        <v>147</v>
      </c>
      <c r="B1089" t="s">
        <v>13</v>
      </c>
      <c r="C1089" t="s">
        <v>148</v>
      </c>
      <c r="D1089" t="s">
        <v>17</v>
      </c>
      <c r="E1089">
        <v>3</v>
      </c>
      <c r="F1089">
        <v>51</v>
      </c>
      <c r="G1089">
        <v>1059</v>
      </c>
      <c r="H1089" t="s">
        <v>11</v>
      </c>
      <c r="I1089" t="s">
        <v>11</v>
      </c>
      <c r="J1089" t="b">
        <f>IF(COUNTIFS('Player 1 Rounds'!A:A,Player_2[[#This Row],[Tournament]],'Player 1 Rounds'!C:C,Player_2[[#This Row],[Date]])&gt;0,TRUE(),FALSE())</f>
        <v>1</v>
      </c>
      <c r="K1089" t="b">
        <f>IF(COUNTIFS('Player 1 Rounds'!A:A,Player_2[[#This Row],[Tournament]],'Player 1 Rounds'!C:C,Player_2[[#This Row],[Date]],'Player 1 Rounds'!D:D,Player_2[[#This Row],[Division]])&gt;0,TRUE(),FALSE())</f>
        <v>1</v>
      </c>
      <c r="L1089" t="str">
        <f>RIGHT(Player_2[[#This Row],[Date]],4)</f>
        <v>2012</v>
      </c>
      <c r="M1089" t="str">
        <f>LEFT(Player_2[[#This Row],[Date]],FIND("-",Player_2[[#This Row],[Date]],1)-1)</f>
        <v>14</v>
      </c>
      <c r="N1089" t="str">
        <f>MID(Player_2[[#This Row],[Date]],FIND("-",Player_2[[#This Row],[Date]],1)+1,3)</f>
        <v>Jul</v>
      </c>
      <c r="O1089" s="5">
        <f>DATEVALUE(Player_2[[#This Row],[Month]]&amp;" "&amp;Player_2[[#This Row],[Day]]&amp;", "&amp;Player_2[[#This Row],[Year]])</f>
        <v>41104</v>
      </c>
      <c r="P1089">
        <f>COUNTIFS(A:A,Player_2[[#This Row],[Tournament]],E:E,Player_2[[#This Row],[Round]])</f>
        <v>1</v>
      </c>
      <c r="Q1089" t="str">
        <f t="shared" si="16"/>
        <v>2012 PDGA Professional Disc Golf World Championships</v>
      </c>
      <c r="R1089">
        <f>SUMIFS('Player 1 Rounds'!F:F,'Player 1 Rounds'!Q:Q,Q1089,'Player 1 Rounds'!E:E,E1089)</f>
        <v>54</v>
      </c>
      <c r="S1089">
        <f>IF(AND(Player_2[[#This Row],[Opponent Score]]&gt;0,Player_2[[#This Row],[Opponent Score]]&gt;Player_2[[#This Row],[Score]],K:K=TRUE())=TRUE(),1,0)</f>
        <v>1</v>
      </c>
    </row>
    <row r="1090" spans="1:19" x14ac:dyDescent="0.25">
      <c r="A1090" t="s">
        <v>666</v>
      </c>
      <c r="B1090" t="s">
        <v>9</v>
      </c>
      <c r="C1090" t="s">
        <v>667</v>
      </c>
      <c r="D1090" t="s">
        <v>17</v>
      </c>
      <c r="E1090">
        <v>3</v>
      </c>
      <c r="F1090">
        <v>52</v>
      </c>
      <c r="G1090">
        <v>1063</v>
      </c>
      <c r="H1090" t="s">
        <v>10</v>
      </c>
      <c r="I1090" t="s">
        <v>10</v>
      </c>
      <c r="J1090" t="b">
        <f>IF(COUNTIFS('Player 1 Rounds'!A:A,Player_2[[#This Row],[Tournament]],'Player 1 Rounds'!C:C,Player_2[[#This Row],[Date]])&gt;0,TRUE(),FALSE())</f>
        <v>1</v>
      </c>
      <c r="K1090" t="b">
        <f>IF(COUNTIFS('Player 1 Rounds'!A:A,Player_2[[#This Row],[Tournament]],'Player 1 Rounds'!C:C,Player_2[[#This Row],[Date]],'Player 1 Rounds'!D:D,Player_2[[#This Row],[Division]])&gt;0,TRUE(),FALSE())</f>
        <v>1</v>
      </c>
      <c r="L1090" t="str">
        <f>RIGHT(Player_2[[#This Row],[Date]],4)</f>
        <v>2022</v>
      </c>
      <c r="M1090" t="str">
        <f>LEFT(Player_2[[#This Row],[Date]],FIND("-",Player_2[[#This Row],[Date]],1)-1)</f>
        <v>18</v>
      </c>
      <c r="N1090" t="str">
        <f>MID(Player_2[[#This Row],[Date]],FIND("-",Player_2[[#This Row],[Date]],1)+1,3)</f>
        <v>Mar</v>
      </c>
      <c r="O1090" s="5">
        <f>DATEVALUE(Player_2[[#This Row],[Month]]&amp;" "&amp;Player_2[[#This Row],[Day]]&amp;", "&amp;Player_2[[#This Row],[Year]])</f>
        <v>44638</v>
      </c>
      <c r="P1090">
        <f>COUNTIFS(A:A,Player_2[[#This Row],[Tournament]],E:E,Player_2[[#This Row],[Round]])</f>
        <v>1</v>
      </c>
      <c r="Q1090" t="str">
        <f t="shared" ref="Q1090:Q1153" si="17">IF(ISERROR(FIND(L1090,A1090,1))=TRUE(),L1090&amp;" "&amp;A1090,A1090)</f>
        <v>2022 Discraft presents THE OPEN at BELTON, a DGPT Silver Series Event</v>
      </c>
      <c r="R1090">
        <f>SUMIFS('Player 1 Rounds'!F:F,'Player 1 Rounds'!Q:Q,Q1090,'Player 1 Rounds'!E:E,E1090)</f>
        <v>53</v>
      </c>
      <c r="S1090">
        <f>IF(AND(Player_2[[#This Row],[Opponent Score]]&gt;0,Player_2[[#This Row],[Opponent Score]]&gt;Player_2[[#This Row],[Score]],K:K=TRUE())=TRUE(),1,0)</f>
        <v>1</v>
      </c>
    </row>
    <row r="1091" spans="1:19" x14ac:dyDescent="0.25">
      <c r="A1091" t="s">
        <v>223</v>
      </c>
      <c r="B1091" t="s">
        <v>14</v>
      </c>
      <c r="C1091" t="s">
        <v>71</v>
      </c>
      <c r="D1091" t="s">
        <v>16</v>
      </c>
      <c r="E1091">
        <v>3</v>
      </c>
      <c r="F1091">
        <v>52</v>
      </c>
      <c r="G1091">
        <v>984</v>
      </c>
      <c r="H1091" t="s">
        <v>11</v>
      </c>
      <c r="I1091" t="s">
        <v>11</v>
      </c>
      <c r="J1091" t="b">
        <f>IF(COUNTIFS('Player 1 Rounds'!A:A,Player_2[[#This Row],[Tournament]],'Player 1 Rounds'!C:C,Player_2[[#This Row],[Date]])&gt;0,TRUE(),FALSE())</f>
        <v>0</v>
      </c>
      <c r="K1091" t="b">
        <f>IF(COUNTIFS('Player 1 Rounds'!A:A,Player_2[[#This Row],[Tournament]],'Player 1 Rounds'!C:C,Player_2[[#This Row],[Date]],'Player 1 Rounds'!D:D,Player_2[[#This Row],[Division]])&gt;0,TRUE(),FALSE())</f>
        <v>0</v>
      </c>
      <c r="L1091" t="str">
        <f>RIGHT(Player_2[[#This Row],[Date]],4)</f>
        <v>2007</v>
      </c>
      <c r="M1091" t="str">
        <f>LEFT(Player_2[[#This Row],[Date]],FIND("-",Player_2[[#This Row],[Date]],1)-1)</f>
        <v>2</v>
      </c>
      <c r="N1091" t="str">
        <f>MID(Player_2[[#This Row],[Date]],FIND("-",Player_2[[#This Row],[Date]],1)+1,3)</f>
        <v>Jun</v>
      </c>
      <c r="O1091" s="5">
        <f>DATEVALUE(Player_2[[#This Row],[Month]]&amp;" "&amp;Player_2[[#This Row],[Day]]&amp;", "&amp;Player_2[[#This Row],[Year]])</f>
        <v>39235</v>
      </c>
      <c r="P1091">
        <f>COUNTIFS(A:A,Player_2[[#This Row],[Tournament]],E:E,Player_2[[#This Row],[Round]])</f>
        <v>3</v>
      </c>
      <c r="Q1091" t="str">
        <f t="shared" si="17"/>
        <v>2007 Summertime Open</v>
      </c>
      <c r="R1091">
        <f>SUMIFS('Player 1 Rounds'!F:F,'Player 1 Rounds'!Q:Q,Q1091,'Player 1 Rounds'!E:E,E1091)</f>
        <v>0</v>
      </c>
      <c r="S1091">
        <f>IF(AND(Player_2[[#This Row],[Opponent Score]]&gt;0,Player_2[[#This Row],[Opponent Score]]&gt;Player_2[[#This Row],[Score]],K:K=TRUE())=TRUE(),1,0)</f>
        <v>0</v>
      </c>
    </row>
    <row r="1092" spans="1:19" x14ac:dyDescent="0.25">
      <c r="A1092" t="s">
        <v>223</v>
      </c>
      <c r="B1092" t="s">
        <v>14</v>
      </c>
      <c r="C1092" t="s">
        <v>71</v>
      </c>
      <c r="D1092" t="s">
        <v>16</v>
      </c>
      <c r="E1092">
        <v>4</v>
      </c>
      <c r="F1092">
        <v>60</v>
      </c>
      <c r="G1092">
        <v>972</v>
      </c>
      <c r="H1092" t="s">
        <v>11</v>
      </c>
      <c r="I1092" t="s">
        <v>11</v>
      </c>
      <c r="J1092" t="b">
        <f>IF(COUNTIFS('Player 1 Rounds'!A:A,Player_2[[#This Row],[Tournament]],'Player 1 Rounds'!C:C,Player_2[[#This Row],[Date]])&gt;0,TRUE(),FALSE())</f>
        <v>0</v>
      </c>
      <c r="K1092" t="b">
        <f>IF(COUNTIFS('Player 1 Rounds'!A:A,Player_2[[#This Row],[Tournament]],'Player 1 Rounds'!C:C,Player_2[[#This Row],[Date]],'Player 1 Rounds'!D:D,Player_2[[#This Row],[Division]])&gt;0,TRUE(),FALSE())</f>
        <v>0</v>
      </c>
      <c r="L1092" t="str">
        <f>RIGHT(Player_2[[#This Row],[Date]],4)</f>
        <v>2007</v>
      </c>
      <c r="M1092" t="str">
        <f>LEFT(Player_2[[#This Row],[Date]],FIND("-",Player_2[[#This Row],[Date]],1)-1)</f>
        <v>2</v>
      </c>
      <c r="N1092" t="str">
        <f>MID(Player_2[[#This Row],[Date]],FIND("-",Player_2[[#This Row],[Date]],1)+1,3)</f>
        <v>Jun</v>
      </c>
      <c r="O1092" s="5">
        <f>DATEVALUE(Player_2[[#This Row],[Month]]&amp;" "&amp;Player_2[[#This Row],[Day]]&amp;", "&amp;Player_2[[#This Row],[Year]])</f>
        <v>39235</v>
      </c>
      <c r="P1092">
        <f>COUNTIFS(A:A,Player_2[[#This Row],[Tournament]],E:E,Player_2[[#This Row],[Round]])</f>
        <v>2</v>
      </c>
      <c r="Q1092" t="str">
        <f t="shared" si="17"/>
        <v>2007 Summertime Open</v>
      </c>
      <c r="R1092">
        <f>SUMIFS('Player 1 Rounds'!F:F,'Player 1 Rounds'!Q:Q,Q1092,'Player 1 Rounds'!E:E,E1092)</f>
        <v>0</v>
      </c>
      <c r="S1092">
        <f>IF(AND(Player_2[[#This Row],[Opponent Score]]&gt;0,Player_2[[#This Row],[Opponent Score]]&gt;Player_2[[#This Row],[Score]],K:K=TRUE())=TRUE(),1,0)</f>
        <v>0</v>
      </c>
    </row>
    <row r="1093" spans="1:19" x14ac:dyDescent="0.25">
      <c r="A1093" t="s">
        <v>656</v>
      </c>
      <c r="B1093" t="s">
        <v>13</v>
      </c>
      <c r="C1093" t="s">
        <v>657</v>
      </c>
      <c r="D1093" t="s">
        <v>17</v>
      </c>
      <c r="E1093">
        <v>4</v>
      </c>
      <c r="F1093">
        <v>60</v>
      </c>
      <c r="G1093">
        <v>1038</v>
      </c>
      <c r="H1093" t="s">
        <v>10</v>
      </c>
      <c r="I1093" t="s">
        <v>10</v>
      </c>
      <c r="J1093" t="b">
        <f>IF(COUNTIFS('Player 1 Rounds'!A:A,Player_2[[#This Row],[Tournament]],'Player 1 Rounds'!C:C,Player_2[[#This Row],[Date]])&gt;0,TRUE(),FALSE())</f>
        <v>1</v>
      </c>
      <c r="K1093" t="b">
        <f>IF(COUNTIFS('Player 1 Rounds'!A:A,Player_2[[#This Row],[Tournament]],'Player 1 Rounds'!C:C,Player_2[[#This Row],[Date]],'Player 1 Rounds'!D:D,Player_2[[#This Row],[Division]])&gt;0,TRUE(),FALSE())</f>
        <v>1</v>
      </c>
      <c r="L1093" t="str">
        <f>RIGHT(Player_2[[#This Row],[Date]],4)</f>
        <v>2022</v>
      </c>
      <c r="M1093" t="str">
        <f>LEFT(Player_2[[#This Row],[Date]],FIND("-",Player_2[[#This Row],[Date]],1)-1)</f>
        <v>30</v>
      </c>
      <c r="N1093" t="str">
        <f>MID(Player_2[[#This Row],[Date]],FIND("-",Player_2[[#This Row],[Date]],1)+1,3)</f>
        <v>Aug</v>
      </c>
      <c r="O1093" s="5">
        <f>DATEVALUE(Player_2[[#This Row],[Month]]&amp;" "&amp;Player_2[[#This Row],[Day]]&amp;", "&amp;Player_2[[#This Row],[Year]])</f>
        <v>44803</v>
      </c>
      <c r="P1093">
        <f>COUNTIFS(A:A,Player_2[[#This Row],[Tournament]],E:E,Player_2[[#This Row],[Round]])</f>
        <v>1</v>
      </c>
      <c r="Q1093" t="str">
        <f t="shared" si="17"/>
        <v>2022 PDGA Professional Disc Golf World Championships Presented by Dynamic Discs</v>
      </c>
      <c r="R1093">
        <f>SUMIFS('Player 1 Rounds'!F:F,'Player 1 Rounds'!Q:Q,Q1093,'Player 1 Rounds'!E:E,E1093)</f>
        <v>61</v>
      </c>
      <c r="S1093">
        <f>IF(AND(Player_2[[#This Row],[Opponent Score]]&gt;0,Player_2[[#This Row],[Opponent Score]]&gt;Player_2[[#This Row],[Score]],K:K=TRUE())=TRUE(),1,0)</f>
        <v>1</v>
      </c>
    </row>
    <row r="1094" spans="1:19" x14ac:dyDescent="0.25">
      <c r="A1094" t="s">
        <v>588</v>
      </c>
      <c r="B1094" t="s">
        <v>14</v>
      </c>
      <c r="C1094" t="s">
        <v>589</v>
      </c>
      <c r="D1094" t="s">
        <v>17</v>
      </c>
      <c r="E1094">
        <v>4</v>
      </c>
      <c r="F1094">
        <v>45</v>
      </c>
      <c r="G1094">
        <v>1029</v>
      </c>
      <c r="H1094" t="s">
        <v>11</v>
      </c>
      <c r="I1094" t="s">
        <v>11</v>
      </c>
      <c r="J1094" t="b">
        <f>IF(COUNTIFS('Player 1 Rounds'!A:A,Player_2[[#This Row],[Tournament]],'Player 1 Rounds'!C:C,Player_2[[#This Row],[Date]])&gt;0,TRUE(),FALSE())</f>
        <v>0</v>
      </c>
      <c r="K1094" t="b">
        <f>IF(COUNTIFS('Player 1 Rounds'!A:A,Player_2[[#This Row],[Tournament]],'Player 1 Rounds'!C:C,Player_2[[#This Row],[Date]],'Player 1 Rounds'!D:D,Player_2[[#This Row],[Division]])&gt;0,TRUE(),FALSE())</f>
        <v>0</v>
      </c>
      <c r="L1094" t="str">
        <f>RIGHT(Player_2[[#This Row],[Date]],4)</f>
        <v>2008</v>
      </c>
      <c r="M1094" t="str">
        <f>LEFT(Player_2[[#This Row],[Date]],FIND("-",Player_2[[#This Row],[Date]],1)-1)</f>
        <v>27</v>
      </c>
      <c r="N1094" t="str">
        <f>MID(Player_2[[#This Row],[Date]],FIND("-",Player_2[[#This Row],[Date]],1)+1,3)</f>
        <v>Sep</v>
      </c>
      <c r="O1094" s="5">
        <f>DATEVALUE(Player_2[[#This Row],[Month]]&amp;" "&amp;Player_2[[#This Row],[Day]]&amp;", "&amp;Player_2[[#This Row],[Year]])</f>
        <v>39718</v>
      </c>
      <c r="P1094">
        <f>COUNTIFS(A:A,Player_2[[#This Row],[Tournament]],E:E,Player_2[[#This Row],[Round]])</f>
        <v>1</v>
      </c>
      <c r="Q1094" t="str">
        <f t="shared" si="17"/>
        <v>2008 Dynamic Discs Lewisville Open</v>
      </c>
      <c r="R1094">
        <f>SUMIFS('Player 1 Rounds'!F:F,'Player 1 Rounds'!Q:Q,Q1094,'Player 1 Rounds'!E:E,E1094)</f>
        <v>0</v>
      </c>
      <c r="S1094">
        <f>IF(AND(Player_2[[#This Row],[Opponent Score]]&gt;0,Player_2[[#This Row],[Opponent Score]]&gt;Player_2[[#This Row],[Score]],K:K=TRUE())=TRUE(),1,0)</f>
        <v>0</v>
      </c>
    </row>
    <row r="1095" spans="1:19" x14ac:dyDescent="0.25">
      <c r="A1095" t="s">
        <v>622</v>
      </c>
      <c r="B1095" t="s">
        <v>14</v>
      </c>
      <c r="C1095" t="s">
        <v>650</v>
      </c>
      <c r="D1095" t="s">
        <v>16</v>
      </c>
      <c r="E1095">
        <v>4</v>
      </c>
      <c r="F1095">
        <v>58</v>
      </c>
      <c r="G1095">
        <v>881</v>
      </c>
      <c r="H1095" t="s">
        <v>11</v>
      </c>
      <c r="I1095" t="s">
        <v>11</v>
      </c>
      <c r="J1095" t="b">
        <f>IF(COUNTIFS('Player 1 Rounds'!A:A,Player_2[[#This Row],[Tournament]],'Player 1 Rounds'!C:C,Player_2[[#This Row],[Date]])&gt;0,TRUE(),FALSE())</f>
        <v>0</v>
      </c>
      <c r="K1095" t="b">
        <f>IF(COUNTIFS('Player 1 Rounds'!A:A,Player_2[[#This Row],[Tournament]],'Player 1 Rounds'!C:C,Player_2[[#This Row],[Date]],'Player 1 Rounds'!D:D,Player_2[[#This Row],[Division]])&gt;0,TRUE(),FALSE())</f>
        <v>0</v>
      </c>
      <c r="L1095" t="str">
        <f>RIGHT(Player_2[[#This Row],[Date]],4)</f>
        <v>2005</v>
      </c>
      <c r="M1095" t="str">
        <f>LEFT(Player_2[[#This Row],[Date]],FIND("-",Player_2[[#This Row],[Date]],1)-1)</f>
        <v>19</v>
      </c>
      <c r="N1095" t="str">
        <f>MID(Player_2[[#This Row],[Date]],FIND("-",Player_2[[#This Row],[Date]],1)+1,3)</f>
        <v>Nov</v>
      </c>
      <c r="O1095" s="5">
        <f>DATEVALUE(Player_2[[#This Row],[Month]]&amp;" "&amp;Player_2[[#This Row],[Day]]&amp;", "&amp;Player_2[[#This Row],[Year]])</f>
        <v>38675</v>
      </c>
      <c r="P1095">
        <f>COUNTIFS(A:A,Player_2[[#This Row],[Tournament]],E:E,Player_2[[#This Row],[Round]])</f>
        <v>1</v>
      </c>
      <c r="Q1095" t="str">
        <f t="shared" si="17"/>
        <v>2005 Southern California Championships</v>
      </c>
      <c r="R1095">
        <f>SUMIFS('Player 1 Rounds'!F:F,'Player 1 Rounds'!Q:Q,Q1095,'Player 1 Rounds'!E:E,E1095)</f>
        <v>0</v>
      </c>
      <c r="S1095">
        <f>IF(AND(Player_2[[#This Row],[Opponent Score]]&gt;0,Player_2[[#This Row],[Opponent Score]]&gt;Player_2[[#This Row],[Score]],K:K=TRUE())=TRUE(),1,0)</f>
        <v>0</v>
      </c>
    </row>
    <row r="1096" spans="1:19" x14ac:dyDescent="0.25">
      <c r="A1096" t="s">
        <v>543</v>
      </c>
      <c r="B1096" t="s">
        <v>13</v>
      </c>
      <c r="C1096" t="s">
        <v>544</v>
      </c>
      <c r="D1096" t="s">
        <v>17</v>
      </c>
      <c r="E1096">
        <v>4</v>
      </c>
      <c r="F1096">
        <v>53</v>
      </c>
      <c r="G1096">
        <v>1079</v>
      </c>
      <c r="H1096" t="s">
        <v>11</v>
      </c>
      <c r="I1096" t="s">
        <v>11</v>
      </c>
      <c r="J1096" t="b">
        <f>IF(COUNTIFS('Player 1 Rounds'!A:A,Player_2[[#This Row],[Tournament]],'Player 1 Rounds'!C:C,Player_2[[#This Row],[Date]])&gt;0,TRUE(),FALSE())</f>
        <v>1</v>
      </c>
      <c r="K1096" t="b">
        <f>IF(COUNTIFS('Player 1 Rounds'!A:A,Player_2[[#This Row],[Tournament]],'Player 1 Rounds'!C:C,Player_2[[#This Row],[Date]],'Player 1 Rounds'!D:D,Player_2[[#This Row],[Division]])&gt;0,TRUE(),FALSE())</f>
        <v>1</v>
      </c>
      <c r="L1096" t="str">
        <f>RIGHT(Player_2[[#This Row],[Date]],4)</f>
        <v>2021</v>
      </c>
      <c r="M1096" t="str">
        <f>LEFT(Player_2[[#This Row],[Date]],FIND("-",Player_2[[#This Row],[Date]],1)-1)</f>
        <v>22</v>
      </c>
      <c r="N1096" t="str">
        <f>MID(Player_2[[#This Row],[Date]],FIND("-",Player_2[[#This Row],[Date]],1)+1,3)</f>
        <v>Jun</v>
      </c>
      <c r="O1096" s="5">
        <f>DATEVALUE(Player_2[[#This Row],[Month]]&amp;" "&amp;Player_2[[#This Row],[Day]]&amp;", "&amp;Player_2[[#This Row],[Year]])</f>
        <v>44369</v>
      </c>
      <c r="P1096">
        <f>COUNTIFS(A:A,Player_2[[#This Row],[Tournament]],E:E,Player_2[[#This Row],[Round]])</f>
        <v>1</v>
      </c>
      <c r="Q1096" t="str">
        <f t="shared" si="17"/>
        <v>2021 PDGA Professional Disc Golf World Championships Presented by Grip6</v>
      </c>
      <c r="R1096">
        <f>SUMIFS('Player 1 Rounds'!F:F,'Player 1 Rounds'!Q:Q,Q1096,'Player 1 Rounds'!E:E,E1096)</f>
        <v>57</v>
      </c>
      <c r="S1096">
        <f>IF(AND(Player_2[[#This Row],[Opponent Score]]&gt;0,Player_2[[#This Row],[Opponent Score]]&gt;Player_2[[#This Row],[Score]],K:K=TRUE())=TRUE(),1,0)</f>
        <v>1</v>
      </c>
    </row>
    <row r="1097" spans="1:19" x14ac:dyDescent="0.25">
      <c r="A1097" t="s">
        <v>555</v>
      </c>
      <c r="B1097" t="s">
        <v>9</v>
      </c>
      <c r="C1097" t="s">
        <v>556</v>
      </c>
      <c r="D1097" t="s">
        <v>17</v>
      </c>
      <c r="E1097">
        <v>4</v>
      </c>
      <c r="F1097">
        <v>53</v>
      </c>
      <c r="G1097">
        <v>1035</v>
      </c>
      <c r="H1097" t="s">
        <v>11</v>
      </c>
      <c r="I1097" t="s">
        <v>11</v>
      </c>
      <c r="J1097" t="b">
        <f>IF(COUNTIFS('Player 1 Rounds'!A:A,Player_2[[#This Row],[Tournament]],'Player 1 Rounds'!C:C,Player_2[[#This Row],[Date]])&gt;0,TRUE(),FALSE())</f>
        <v>0</v>
      </c>
      <c r="K1097" t="b">
        <f>IF(COUNTIFS('Player 1 Rounds'!A:A,Player_2[[#This Row],[Tournament]],'Player 1 Rounds'!C:C,Player_2[[#This Row],[Date]],'Player 1 Rounds'!D:D,Player_2[[#This Row],[Division]])&gt;0,TRUE(),FALSE())</f>
        <v>0</v>
      </c>
      <c r="L1097" t="str">
        <f>RIGHT(Player_2[[#This Row],[Date]],4)</f>
        <v>2021</v>
      </c>
      <c r="M1097" t="str">
        <f>LEFT(Player_2[[#This Row],[Date]],FIND("-",Player_2[[#This Row],[Date]],1)-1)</f>
        <v>8</v>
      </c>
      <c r="N1097" t="str">
        <f>MID(Player_2[[#This Row],[Date]],FIND("-",Player_2[[#This Row],[Date]],1)+1,3)</f>
        <v>May</v>
      </c>
      <c r="O1097" s="5">
        <f>DATEVALUE(Player_2[[#This Row],[Month]]&amp;" "&amp;Player_2[[#This Row],[Day]]&amp;", "&amp;Player_2[[#This Row],[Year]])</f>
        <v>44324</v>
      </c>
      <c r="P1097">
        <f>COUNTIFS(A:A,Player_2[[#This Row],[Tournament]],E:E,Player_2[[#This Row],[Round]])</f>
        <v>1</v>
      </c>
      <c r="Q1097" t="str">
        <f t="shared" si="17"/>
        <v>2021 Huk Central presented by Southern Wesleyan University - Pro</v>
      </c>
      <c r="R1097">
        <f>SUMIFS('Player 1 Rounds'!F:F,'Player 1 Rounds'!Q:Q,Q1097,'Player 1 Rounds'!E:E,E1097)</f>
        <v>0</v>
      </c>
      <c r="S1097">
        <f>IF(AND(Player_2[[#This Row],[Opponent Score]]&gt;0,Player_2[[#This Row],[Opponent Score]]&gt;Player_2[[#This Row],[Score]],K:K=TRUE())=TRUE(),1,0)</f>
        <v>0</v>
      </c>
    </row>
    <row r="1098" spans="1:19" x14ac:dyDescent="0.25">
      <c r="A1098" t="s">
        <v>91</v>
      </c>
      <c r="B1098" t="s">
        <v>153</v>
      </c>
      <c r="C1098" t="s">
        <v>679</v>
      </c>
      <c r="D1098" t="s">
        <v>17</v>
      </c>
      <c r="E1098">
        <v>4</v>
      </c>
      <c r="F1098">
        <v>62</v>
      </c>
      <c r="G1098">
        <v>1041</v>
      </c>
      <c r="H1098" t="s">
        <v>11</v>
      </c>
      <c r="I1098" t="s">
        <v>11</v>
      </c>
      <c r="J1098" t="b">
        <f>IF(COUNTIFS('Player 1 Rounds'!A:A,Player_2[[#This Row],[Tournament]],'Player 1 Rounds'!C:C,Player_2[[#This Row],[Date]])&gt;0,TRUE(),FALSE())</f>
        <v>1</v>
      </c>
      <c r="K1098" t="b">
        <f>IF(COUNTIFS('Player 1 Rounds'!A:A,Player_2[[#This Row],[Tournament]],'Player 1 Rounds'!C:C,Player_2[[#This Row],[Date]],'Player 1 Rounds'!D:D,Player_2[[#This Row],[Division]])&gt;0,TRUE(),FALSE())</f>
        <v>1</v>
      </c>
      <c r="L1098" t="str">
        <f>RIGHT(Player_2[[#This Row],[Date]],4)</f>
        <v>2021</v>
      </c>
      <c r="M1098" t="str">
        <f>LEFT(Player_2[[#This Row],[Date]],FIND("-",Player_2[[#This Row],[Date]],1)-1)</f>
        <v>6</v>
      </c>
      <c r="N1098" t="str">
        <f>MID(Player_2[[#This Row],[Date]],FIND("-",Player_2[[#This Row],[Date]],1)+1,3)</f>
        <v>Oct</v>
      </c>
      <c r="O1098" s="5">
        <f>DATEVALUE(Player_2[[#This Row],[Month]]&amp;" "&amp;Player_2[[#This Row],[Day]]&amp;", "&amp;Player_2[[#This Row],[Year]])</f>
        <v>44475</v>
      </c>
      <c r="P1098">
        <f>COUNTIFS(A:A,Player_2[[#This Row],[Tournament]],E:E,Player_2[[#This Row],[Round]])</f>
        <v>3</v>
      </c>
      <c r="Q1098" t="str">
        <f t="shared" si="17"/>
        <v>2021 United States Disc Golf Championship</v>
      </c>
      <c r="R1098">
        <f>SUMIFS('Player 1 Rounds'!F:F,'Player 1 Rounds'!Q:Q,Q1098,'Player 1 Rounds'!E:E,E1098)</f>
        <v>59</v>
      </c>
      <c r="S1098">
        <f>IF(AND(Player_2[[#This Row],[Opponent Score]]&gt;0,Player_2[[#This Row],[Opponent Score]]&gt;Player_2[[#This Row],[Score]],K:K=TRUE())=TRUE(),1,0)</f>
        <v>0</v>
      </c>
    </row>
    <row r="1099" spans="1:19" x14ac:dyDescent="0.25">
      <c r="A1099" t="s">
        <v>697</v>
      </c>
      <c r="B1099" t="s">
        <v>13</v>
      </c>
      <c r="C1099" t="s">
        <v>698</v>
      </c>
      <c r="D1099" t="s">
        <v>17</v>
      </c>
      <c r="E1099">
        <v>4</v>
      </c>
      <c r="F1099">
        <v>52</v>
      </c>
      <c r="G1099">
        <v>1092</v>
      </c>
      <c r="H1099" t="s">
        <v>10</v>
      </c>
      <c r="I1099" t="s">
        <v>10</v>
      </c>
      <c r="J1099" t="b">
        <f>IF(COUNTIFS('Player 1 Rounds'!A:A,Player_2[[#This Row],[Tournament]],'Player 1 Rounds'!C:C,Player_2[[#This Row],[Date]])&gt;0,TRUE(),FALSE())</f>
        <v>1</v>
      </c>
      <c r="K1099" t="b">
        <f>IF(COUNTIFS('Player 1 Rounds'!A:A,Player_2[[#This Row],[Tournament]],'Player 1 Rounds'!C:C,Player_2[[#This Row],[Date]],'Player 1 Rounds'!D:D,Player_2[[#This Row],[Division]])&gt;0,TRUE(),FALSE())</f>
        <v>1</v>
      </c>
      <c r="L1099" t="str">
        <f>RIGHT(Player_2[[#This Row],[Date]],4)</f>
        <v>2022</v>
      </c>
      <c r="M1099" t="str">
        <f>LEFT(Player_2[[#This Row],[Date]],FIND("-",Player_2[[#This Row],[Date]],1)-1)</f>
        <v>14</v>
      </c>
      <c r="N1099" t="str">
        <f>MID(Player_2[[#This Row],[Date]],FIND("-",Player_2[[#This Row],[Date]],1)+1,3)</f>
        <v>Apr</v>
      </c>
      <c r="O1099" s="5">
        <f>DATEVALUE(Player_2[[#This Row],[Month]]&amp;" "&amp;Player_2[[#This Row],[Day]]&amp;", "&amp;Player_2[[#This Row],[Year]])</f>
        <v>44665</v>
      </c>
      <c r="P1099">
        <f>COUNTIFS(A:A,Player_2[[#This Row],[Tournament]],E:E,Player_2[[#This Row],[Round]])</f>
        <v>1</v>
      </c>
      <c r="Q1099" t="str">
        <f t="shared" si="17"/>
        <v>2022 PDGA Champions Cup Presented by Bushnell</v>
      </c>
      <c r="R1099">
        <f>SUMIFS('Player 1 Rounds'!F:F,'Player 1 Rounds'!Q:Q,Q1099,'Player 1 Rounds'!E:E,E1099)</f>
        <v>61</v>
      </c>
      <c r="S1099">
        <f>IF(AND(Player_2[[#This Row],[Opponent Score]]&gt;0,Player_2[[#This Row],[Opponent Score]]&gt;Player_2[[#This Row],[Score]],K:K=TRUE())=TRUE(),1,0)</f>
        <v>1</v>
      </c>
    </row>
    <row r="1100" spans="1:19" x14ac:dyDescent="0.25">
      <c r="A1100" t="s">
        <v>70</v>
      </c>
      <c r="B1100" t="s">
        <v>58</v>
      </c>
      <c r="C1100" t="s">
        <v>561</v>
      </c>
      <c r="D1100" t="s">
        <v>17</v>
      </c>
      <c r="E1100">
        <v>4</v>
      </c>
      <c r="F1100">
        <v>52</v>
      </c>
      <c r="G1100">
        <v>1009</v>
      </c>
      <c r="H1100" t="s">
        <v>11</v>
      </c>
      <c r="I1100" t="s">
        <v>11</v>
      </c>
      <c r="J1100" t="b">
        <f>IF(COUNTIFS('Player 1 Rounds'!A:A,Player_2[[#This Row],[Tournament]],'Player 1 Rounds'!C:C,Player_2[[#This Row],[Date]])&gt;0,TRUE(),FALSE())</f>
        <v>0</v>
      </c>
      <c r="K1100" t="b">
        <f>IF(COUNTIFS('Player 1 Rounds'!A:A,Player_2[[#This Row],[Tournament]],'Player 1 Rounds'!C:C,Player_2[[#This Row],[Date]],'Player 1 Rounds'!D:D,Player_2[[#This Row],[Division]])&gt;0,TRUE(),FALSE())</f>
        <v>0</v>
      </c>
      <c r="L1100" t="str">
        <f>RIGHT(Player_2[[#This Row],[Date]],4)</f>
        <v>2008</v>
      </c>
      <c r="M1100" t="str">
        <f>LEFT(Player_2[[#This Row],[Date]],FIND("-",Player_2[[#This Row],[Date]],1)-1)</f>
        <v>6</v>
      </c>
      <c r="N1100" t="str">
        <f>MID(Player_2[[#This Row],[Date]],FIND("-",Player_2[[#This Row],[Date]],1)+1,3)</f>
        <v>Jun</v>
      </c>
      <c r="O1100" s="5">
        <f>DATEVALUE(Player_2[[#This Row],[Month]]&amp;" "&amp;Player_2[[#This Row],[Day]]&amp;", "&amp;Player_2[[#This Row],[Year]])</f>
        <v>39605</v>
      </c>
      <c r="P1100">
        <f>COUNTIFS(A:A,Player_2[[#This Row],[Tournament]],E:E,Player_2[[#This Row],[Round]])</f>
        <v>2</v>
      </c>
      <c r="Q1100" t="str">
        <f t="shared" si="17"/>
        <v>2008 Kansas City Wide Open</v>
      </c>
      <c r="R1100">
        <f>SUMIFS('Player 1 Rounds'!F:F,'Player 1 Rounds'!Q:Q,Q1100,'Player 1 Rounds'!E:E,E1100)</f>
        <v>0</v>
      </c>
      <c r="S1100">
        <f>IF(AND(Player_2[[#This Row],[Opponent Score]]&gt;0,Player_2[[#This Row],[Opponent Score]]&gt;Player_2[[#This Row],[Score]],K:K=TRUE())=TRUE(),1,0)</f>
        <v>0</v>
      </c>
    </row>
    <row r="1101" spans="1:19" x14ac:dyDescent="0.25">
      <c r="A1101" t="s">
        <v>474</v>
      </c>
      <c r="B1101" t="s">
        <v>14</v>
      </c>
      <c r="C1101" t="s">
        <v>475</v>
      </c>
      <c r="D1101" t="s">
        <v>17</v>
      </c>
      <c r="E1101">
        <v>4</v>
      </c>
      <c r="F1101">
        <v>52</v>
      </c>
      <c r="G1101">
        <v>1033</v>
      </c>
      <c r="H1101" t="s">
        <v>11</v>
      </c>
      <c r="I1101" t="s">
        <v>11</v>
      </c>
      <c r="J1101" t="b">
        <f>IF(COUNTIFS('Player 1 Rounds'!A:A,Player_2[[#This Row],[Tournament]],'Player 1 Rounds'!C:C,Player_2[[#This Row],[Date]])&gt;0,TRUE(),FALSE())</f>
        <v>1</v>
      </c>
      <c r="K1101" t="b">
        <f>IF(COUNTIFS('Player 1 Rounds'!A:A,Player_2[[#This Row],[Tournament]],'Player 1 Rounds'!C:C,Player_2[[#This Row],[Date]],'Player 1 Rounds'!D:D,Player_2[[#This Row],[Division]])&gt;0,TRUE(),FALSE())</f>
        <v>1</v>
      </c>
      <c r="L1101" t="str">
        <f>RIGHT(Player_2[[#This Row],[Date]],4)</f>
        <v>2012</v>
      </c>
      <c r="M1101" t="str">
        <f>LEFT(Player_2[[#This Row],[Date]],FIND("-",Player_2[[#This Row],[Date]],1)-1)</f>
        <v>17</v>
      </c>
      <c r="N1101" t="str">
        <f>MID(Player_2[[#This Row],[Date]],FIND("-",Player_2[[#This Row],[Date]],1)+1,3)</f>
        <v>Nov</v>
      </c>
      <c r="O1101" s="5">
        <f>DATEVALUE(Player_2[[#This Row],[Month]]&amp;" "&amp;Player_2[[#This Row],[Day]]&amp;", "&amp;Player_2[[#This Row],[Year]])</f>
        <v>41230</v>
      </c>
      <c r="P1101">
        <f>COUNTIFS(A:A,Player_2[[#This Row],[Tournament]],E:E,Player_2[[#This Row],[Round]])</f>
        <v>1</v>
      </c>
      <c r="Q1101" t="str">
        <f t="shared" si="17"/>
        <v>2012 MDGA Open</v>
      </c>
      <c r="R1101">
        <f>SUMIFS('Player 1 Rounds'!F:F,'Player 1 Rounds'!Q:Q,Q1101,'Player 1 Rounds'!E:E,E1101)</f>
        <v>47</v>
      </c>
      <c r="S1101">
        <f>IF(AND(Player_2[[#This Row],[Opponent Score]]&gt;0,Player_2[[#This Row],[Opponent Score]]&gt;Player_2[[#This Row],[Score]],K:K=TRUE())=TRUE(),1,0)</f>
        <v>0</v>
      </c>
    </row>
    <row r="1102" spans="1:19" x14ac:dyDescent="0.25">
      <c r="A1102" t="s">
        <v>326</v>
      </c>
      <c r="B1102" t="s">
        <v>58</v>
      </c>
      <c r="C1102" t="s">
        <v>327</v>
      </c>
      <c r="D1102" t="s">
        <v>17</v>
      </c>
      <c r="E1102">
        <v>4</v>
      </c>
      <c r="F1102">
        <v>55</v>
      </c>
      <c r="G1102">
        <v>1030</v>
      </c>
      <c r="H1102" t="s">
        <v>11</v>
      </c>
      <c r="I1102" t="s">
        <v>11</v>
      </c>
      <c r="J1102" t="b">
        <f>IF(COUNTIFS('Player 1 Rounds'!A:A,Player_2[[#This Row],[Tournament]],'Player 1 Rounds'!C:C,Player_2[[#This Row],[Date]])&gt;0,TRUE(),FALSE())</f>
        <v>1</v>
      </c>
      <c r="K1102" t="b">
        <f>IF(COUNTIFS('Player 1 Rounds'!A:A,Player_2[[#This Row],[Tournament]],'Player 1 Rounds'!C:C,Player_2[[#This Row],[Date]],'Player 1 Rounds'!D:D,Player_2[[#This Row],[Division]])&gt;0,TRUE(),FALSE())</f>
        <v>1</v>
      </c>
      <c r="L1102" t="str">
        <f>RIGHT(Player_2[[#This Row],[Date]],4)</f>
        <v>2018</v>
      </c>
      <c r="M1102" t="str">
        <f>LEFT(Player_2[[#This Row],[Date]],FIND("-",Player_2[[#This Row],[Date]],1)-1)</f>
        <v>8</v>
      </c>
      <c r="N1102" t="str">
        <f>MID(Player_2[[#This Row],[Date]],FIND("-",Player_2[[#This Row],[Date]],1)+1,3)</f>
        <v>Jun</v>
      </c>
      <c r="O1102" s="5">
        <f>DATEVALUE(Player_2[[#This Row],[Month]]&amp;" "&amp;Player_2[[#This Row],[Day]]&amp;", "&amp;Player_2[[#This Row],[Year]])</f>
        <v>43259</v>
      </c>
      <c r="P1102">
        <f>COUNTIFS(A:A,Player_2[[#This Row],[Tournament]],E:E,Player_2[[#This Row],[Round]])</f>
        <v>2</v>
      </c>
      <c r="Q1102" t="str">
        <f t="shared" si="17"/>
        <v>2018 Beaver State Fling presented by KEEN - National Tour</v>
      </c>
      <c r="R1102">
        <f>SUMIFS('Player 1 Rounds'!F:F,'Player 1 Rounds'!Q:Q,Q1102,'Player 1 Rounds'!E:E,E1102)</f>
        <v>54</v>
      </c>
      <c r="S1102">
        <f>IF(AND(Player_2[[#This Row],[Opponent Score]]&gt;0,Player_2[[#This Row],[Opponent Score]]&gt;Player_2[[#This Row],[Score]],K:K=TRUE())=TRUE(),1,0)</f>
        <v>0</v>
      </c>
    </row>
    <row r="1103" spans="1:19" x14ac:dyDescent="0.25">
      <c r="A1103" t="s">
        <v>470</v>
      </c>
      <c r="B1103" t="s">
        <v>9</v>
      </c>
      <c r="C1103" t="s">
        <v>471</v>
      </c>
      <c r="D1103" t="s">
        <v>17</v>
      </c>
      <c r="E1103">
        <v>4</v>
      </c>
      <c r="F1103">
        <v>55</v>
      </c>
      <c r="G1103">
        <v>1032</v>
      </c>
      <c r="H1103" t="s">
        <v>11</v>
      </c>
      <c r="I1103" t="s">
        <v>11</v>
      </c>
      <c r="J1103" t="b">
        <f>IF(COUNTIFS('Player 1 Rounds'!A:A,Player_2[[#This Row],[Tournament]],'Player 1 Rounds'!C:C,Player_2[[#This Row],[Date]])&gt;0,TRUE(),FALSE())</f>
        <v>1</v>
      </c>
      <c r="K1103" t="b">
        <f>IF(COUNTIFS('Player 1 Rounds'!A:A,Player_2[[#This Row],[Tournament]],'Player 1 Rounds'!C:C,Player_2[[#This Row],[Date]],'Player 1 Rounds'!D:D,Player_2[[#This Row],[Division]])&gt;0,TRUE(),FALSE())</f>
        <v>1</v>
      </c>
      <c r="L1103" t="str">
        <f>RIGHT(Player_2[[#This Row],[Date]],4)</f>
        <v>2012</v>
      </c>
      <c r="M1103" t="str">
        <f>LEFT(Player_2[[#This Row],[Date]],FIND("-",Player_2[[#This Row],[Date]],1)-1)</f>
        <v>1</v>
      </c>
      <c r="N1103" t="str">
        <f>MID(Player_2[[#This Row],[Date]],FIND("-",Player_2[[#This Row],[Date]],1)+1,3)</f>
        <v>Dec</v>
      </c>
      <c r="O1103" s="5">
        <f>DATEVALUE(Player_2[[#This Row],[Month]]&amp;" "&amp;Player_2[[#This Row],[Day]]&amp;", "&amp;Player_2[[#This Row],[Year]])</f>
        <v>41244</v>
      </c>
      <c r="P1103">
        <f>COUNTIFS(A:A,Player_2[[#This Row],[Tournament]],E:E,Player_2[[#This Row],[Round]])</f>
        <v>1</v>
      </c>
      <c r="Q1103" t="str">
        <f t="shared" si="17"/>
        <v>2012 Charleston Classic</v>
      </c>
      <c r="R1103">
        <f>SUMIFS('Player 1 Rounds'!F:F,'Player 1 Rounds'!Q:Q,Q1103,'Player 1 Rounds'!E:E,E1103)</f>
        <v>50</v>
      </c>
      <c r="S1103">
        <f>IF(AND(Player_2[[#This Row],[Opponent Score]]&gt;0,Player_2[[#This Row],[Opponent Score]]&gt;Player_2[[#This Row],[Score]],K:K=TRUE())=TRUE(),1,0)</f>
        <v>0</v>
      </c>
    </row>
    <row r="1104" spans="1:19" x14ac:dyDescent="0.25">
      <c r="A1104" t="s">
        <v>172</v>
      </c>
      <c r="B1104" t="s">
        <v>58</v>
      </c>
      <c r="C1104" t="s">
        <v>173</v>
      </c>
      <c r="D1104" t="s">
        <v>17</v>
      </c>
      <c r="E1104">
        <v>4</v>
      </c>
      <c r="F1104">
        <v>54</v>
      </c>
      <c r="G1104">
        <v>1040</v>
      </c>
      <c r="H1104" t="s">
        <v>11</v>
      </c>
      <c r="I1104" t="s">
        <v>11</v>
      </c>
      <c r="J1104" t="b">
        <f>IF(COUNTIFS('Player 1 Rounds'!A:A,Player_2[[#This Row],[Tournament]],'Player 1 Rounds'!C:C,Player_2[[#This Row],[Date]])&gt;0,TRUE(),FALSE())</f>
        <v>1</v>
      </c>
      <c r="K1104" t="b">
        <f>IF(COUNTIFS('Player 1 Rounds'!A:A,Player_2[[#This Row],[Tournament]],'Player 1 Rounds'!C:C,Player_2[[#This Row],[Date]],'Player 1 Rounds'!D:D,Player_2[[#This Row],[Division]])&gt;0,TRUE(),FALSE())</f>
        <v>1</v>
      </c>
      <c r="L1104" t="str">
        <f>RIGHT(Player_2[[#This Row],[Date]],4)</f>
        <v>2016</v>
      </c>
      <c r="M1104" t="str">
        <f>LEFT(Player_2[[#This Row],[Date]],FIND("-",Player_2[[#This Row],[Date]],1)-1)</f>
        <v>10</v>
      </c>
      <c r="N1104" t="str">
        <f>MID(Player_2[[#This Row],[Date]],FIND("-",Player_2[[#This Row],[Date]],1)+1,3)</f>
        <v>Jun</v>
      </c>
      <c r="O1104" s="5">
        <f>DATEVALUE(Player_2[[#This Row],[Month]]&amp;" "&amp;Player_2[[#This Row],[Day]]&amp;", "&amp;Player_2[[#This Row],[Year]])</f>
        <v>42531</v>
      </c>
      <c r="P1104">
        <f>COUNTIFS(A:A,Player_2[[#This Row],[Tournament]],E:E,Player_2[[#This Row],[Round]])</f>
        <v>1</v>
      </c>
      <c r="Q1104" t="str">
        <f t="shared" si="17"/>
        <v>2016 Beaver State Fling Presented by KEEN</v>
      </c>
      <c r="R1104">
        <f>SUMIFS('Player 1 Rounds'!F:F,'Player 1 Rounds'!Q:Q,Q1104,'Player 1 Rounds'!E:E,E1104)</f>
        <v>54</v>
      </c>
      <c r="S1104">
        <f>IF(AND(Player_2[[#This Row],[Opponent Score]]&gt;0,Player_2[[#This Row],[Opponent Score]]&gt;Player_2[[#This Row],[Score]],K:K=TRUE())=TRUE(),1,0)</f>
        <v>0</v>
      </c>
    </row>
    <row r="1105" spans="1:19" x14ac:dyDescent="0.25">
      <c r="A1105" t="s">
        <v>70</v>
      </c>
      <c r="B1105" t="s">
        <v>58</v>
      </c>
      <c r="C1105" t="s">
        <v>134</v>
      </c>
      <c r="D1105" t="s">
        <v>17</v>
      </c>
      <c r="E1105">
        <v>4</v>
      </c>
      <c r="F1105">
        <v>58</v>
      </c>
      <c r="G1105">
        <v>1002</v>
      </c>
      <c r="H1105" t="s">
        <v>11</v>
      </c>
      <c r="I1105" t="s">
        <v>11</v>
      </c>
      <c r="J1105" t="b">
        <f>IF(COUNTIFS('Player 1 Rounds'!A:A,Player_2[[#This Row],[Tournament]],'Player 1 Rounds'!C:C,Player_2[[#This Row],[Date]])&gt;0,TRUE(),FALSE())</f>
        <v>1</v>
      </c>
      <c r="K1105" t="b">
        <f>IF(COUNTIFS('Player 1 Rounds'!A:A,Player_2[[#This Row],[Tournament]],'Player 1 Rounds'!C:C,Player_2[[#This Row],[Date]],'Player 1 Rounds'!D:D,Player_2[[#This Row],[Division]])&gt;0,TRUE(),FALSE())</f>
        <v>1</v>
      </c>
      <c r="L1105" t="str">
        <f>RIGHT(Player_2[[#This Row],[Date]],4)</f>
        <v>2011</v>
      </c>
      <c r="M1105" t="str">
        <f>LEFT(Player_2[[#This Row],[Date]],FIND("-",Player_2[[#This Row],[Date]],1)-1)</f>
        <v>10</v>
      </c>
      <c r="N1105" t="str">
        <f>MID(Player_2[[#This Row],[Date]],FIND("-",Player_2[[#This Row],[Date]],1)+1,3)</f>
        <v>Jun</v>
      </c>
      <c r="O1105" s="5">
        <f>DATEVALUE(Player_2[[#This Row],[Month]]&amp;" "&amp;Player_2[[#This Row],[Day]]&amp;", "&amp;Player_2[[#This Row],[Year]])</f>
        <v>40704</v>
      </c>
      <c r="P1105">
        <f>COUNTIFS(A:A,Player_2[[#This Row],[Tournament]],E:E,Player_2[[#This Row],[Round]])</f>
        <v>2</v>
      </c>
      <c r="Q1105" t="str">
        <f t="shared" si="17"/>
        <v>2011 Kansas City Wide Open</v>
      </c>
      <c r="R1105">
        <f>SUMIFS('Player 1 Rounds'!F:F,'Player 1 Rounds'!Q:Q,Q1105,'Player 1 Rounds'!E:E,E1105)</f>
        <v>56</v>
      </c>
      <c r="S1105">
        <f>IF(AND(Player_2[[#This Row],[Opponent Score]]&gt;0,Player_2[[#This Row],[Opponent Score]]&gt;Player_2[[#This Row],[Score]],K:K=TRUE())=TRUE(),1,0)</f>
        <v>0</v>
      </c>
    </row>
    <row r="1106" spans="1:19" x14ac:dyDescent="0.25">
      <c r="A1106" t="s">
        <v>81</v>
      </c>
      <c r="B1106" t="s">
        <v>58</v>
      </c>
      <c r="C1106" t="s">
        <v>227</v>
      </c>
      <c r="D1106" t="s">
        <v>17</v>
      </c>
      <c r="E1106">
        <v>4</v>
      </c>
      <c r="F1106">
        <v>49</v>
      </c>
      <c r="G1106">
        <v>1081</v>
      </c>
      <c r="H1106" t="s">
        <v>11</v>
      </c>
      <c r="I1106" t="s">
        <v>11</v>
      </c>
      <c r="J1106" t="b">
        <f>IF(COUNTIFS('Player 1 Rounds'!A:A,Player_2[[#This Row],[Tournament]],'Player 1 Rounds'!C:C,Player_2[[#This Row],[Date]])&gt;0,TRUE(),FALSE())</f>
        <v>1</v>
      </c>
      <c r="K1106" t="b">
        <f>IF(COUNTIFS('Player 1 Rounds'!A:A,Player_2[[#This Row],[Tournament]],'Player 1 Rounds'!C:C,Player_2[[#This Row],[Date]],'Player 1 Rounds'!D:D,Player_2[[#This Row],[Division]])&gt;0,TRUE(),FALSE())</f>
        <v>1</v>
      </c>
      <c r="L1106" t="str">
        <f>RIGHT(Player_2[[#This Row],[Date]],4)</f>
        <v>2011</v>
      </c>
      <c r="M1106" t="str">
        <f>LEFT(Player_2[[#This Row],[Date]],FIND("-",Player_2[[#This Row],[Date]],1)-1)</f>
        <v>24</v>
      </c>
      <c r="N1106" t="str">
        <f>MID(Player_2[[#This Row],[Date]],FIND("-",Player_2[[#This Row],[Date]],1)+1,3)</f>
        <v>Jun</v>
      </c>
      <c r="O1106" s="5">
        <f>DATEVALUE(Player_2[[#This Row],[Month]]&amp;" "&amp;Player_2[[#This Row],[Day]]&amp;", "&amp;Player_2[[#This Row],[Year]])</f>
        <v>40718</v>
      </c>
      <c r="P1106">
        <f>COUNTIFS(A:A,Player_2[[#This Row],[Tournament]],E:E,Player_2[[#This Row],[Round]])</f>
        <v>4</v>
      </c>
      <c r="Q1106" t="str">
        <f t="shared" si="17"/>
        <v>2011 Beaver State Fling</v>
      </c>
      <c r="R1106">
        <f>SUMIFS('Player 1 Rounds'!F:F,'Player 1 Rounds'!Q:Q,Q1106,'Player 1 Rounds'!E:E,E1106)</f>
        <v>58</v>
      </c>
      <c r="S1106">
        <f>IF(AND(Player_2[[#This Row],[Opponent Score]]&gt;0,Player_2[[#This Row],[Opponent Score]]&gt;Player_2[[#This Row],[Score]],K:K=TRUE())=TRUE(),1,0)</f>
        <v>1</v>
      </c>
    </row>
    <row r="1107" spans="1:19" x14ac:dyDescent="0.25">
      <c r="A1107" t="s">
        <v>106</v>
      </c>
      <c r="B1107" t="s">
        <v>13</v>
      </c>
      <c r="C1107" t="s">
        <v>132</v>
      </c>
      <c r="D1107" t="s">
        <v>17</v>
      </c>
      <c r="E1107">
        <v>4</v>
      </c>
      <c r="F1107">
        <v>57</v>
      </c>
      <c r="G1107">
        <v>1054</v>
      </c>
      <c r="H1107" t="s">
        <v>11</v>
      </c>
      <c r="I1107" t="s">
        <v>11</v>
      </c>
      <c r="J1107" t="b">
        <f>IF(COUNTIFS('Player 1 Rounds'!A:A,Player_2[[#This Row],[Tournament]],'Player 1 Rounds'!C:C,Player_2[[#This Row],[Date]])&gt;0,TRUE(),FALSE())</f>
        <v>1</v>
      </c>
      <c r="K1107" t="b">
        <f>IF(COUNTIFS('Player 1 Rounds'!A:A,Player_2[[#This Row],[Tournament]],'Player 1 Rounds'!C:C,Player_2[[#This Row],[Date]],'Player 1 Rounds'!D:D,Player_2[[#This Row],[Division]])&gt;0,TRUE(),FALSE())</f>
        <v>1</v>
      </c>
      <c r="L1107" t="str">
        <f>RIGHT(Player_2[[#This Row],[Date]],4)</f>
        <v>2012</v>
      </c>
      <c r="M1107" t="str">
        <f>LEFT(Player_2[[#This Row],[Date]],FIND("-",Player_2[[#This Row],[Date]],1)-1)</f>
        <v>3</v>
      </c>
      <c r="N1107" t="str">
        <f>MID(Player_2[[#This Row],[Date]],FIND("-",Player_2[[#This Row],[Date]],1)+1,3)</f>
        <v>Oct</v>
      </c>
      <c r="O1107" s="5">
        <f>DATEVALUE(Player_2[[#This Row],[Month]]&amp;" "&amp;Player_2[[#This Row],[Day]]&amp;", "&amp;Player_2[[#This Row],[Year]])</f>
        <v>41185</v>
      </c>
      <c r="P1107">
        <f>COUNTIFS(A:A,Player_2[[#This Row],[Tournament]],E:E,Player_2[[#This Row],[Round]])</f>
        <v>4</v>
      </c>
      <c r="Q1107" t="str">
        <f t="shared" si="17"/>
        <v>2012 United States Disc Golf Championship - Open Flight</v>
      </c>
      <c r="R1107">
        <f>SUMIFS('Player 1 Rounds'!F:F,'Player 1 Rounds'!Q:Q,Q1107,'Player 1 Rounds'!E:E,E1107)</f>
        <v>55</v>
      </c>
      <c r="S1107">
        <f>IF(AND(Player_2[[#This Row],[Opponent Score]]&gt;0,Player_2[[#This Row],[Opponent Score]]&gt;Player_2[[#This Row],[Score]],K:K=TRUE())=TRUE(),1,0)</f>
        <v>0</v>
      </c>
    </row>
    <row r="1108" spans="1:19" x14ac:dyDescent="0.25">
      <c r="A1108" t="s">
        <v>66</v>
      </c>
      <c r="B1108" t="s">
        <v>9</v>
      </c>
      <c r="C1108" t="s">
        <v>343</v>
      </c>
      <c r="D1108" t="s">
        <v>17</v>
      </c>
      <c r="E1108">
        <v>4</v>
      </c>
      <c r="F1108">
        <v>58</v>
      </c>
      <c r="G1108">
        <v>981</v>
      </c>
      <c r="H1108" t="s">
        <v>11</v>
      </c>
      <c r="I1108" t="s">
        <v>11</v>
      </c>
      <c r="J1108" t="b">
        <f>IF(COUNTIFS('Player 1 Rounds'!A:A,Player_2[[#This Row],[Tournament]],'Player 1 Rounds'!C:C,Player_2[[#This Row],[Date]])&gt;0,TRUE(),FALSE())</f>
        <v>0</v>
      </c>
      <c r="K1108" t="b">
        <f>IF(COUNTIFS('Player 1 Rounds'!A:A,Player_2[[#This Row],[Tournament]],'Player 1 Rounds'!C:C,Player_2[[#This Row],[Date]],'Player 1 Rounds'!D:D,Player_2[[#This Row],[Division]])&gt;0,TRUE(),FALSE())</f>
        <v>0</v>
      </c>
      <c r="L1108" t="str">
        <f>RIGHT(Player_2[[#This Row],[Date]],4)</f>
        <v>2011</v>
      </c>
      <c r="M1108" t="str">
        <f>LEFT(Player_2[[#This Row],[Date]],FIND("-",Player_2[[#This Row],[Date]],1)-1)</f>
        <v>28</v>
      </c>
      <c r="N1108" t="str">
        <f>MID(Player_2[[#This Row],[Date]],FIND("-",Player_2[[#This Row],[Date]],1)+1,3)</f>
        <v>May</v>
      </c>
      <c r="O1108" s="5">
        <f>DATEVALUE(Player_2[[#This Row],[Month]]&amp;" "&amp;Player_2[[#This Row],[Day]]&amp;", "&amp;Player_2[[#This Row],[Year]])</f>
        <v>40691</v>
      </c>
      <c r="P1108">
        <f>COUNTIFS(A:A,Player_2[[#This Row],[Tournament]],E:E,Player_2[[#This Row],[Round]])</f>
        <v>1</v>
      </c>
      <c r="Q1108" t="str">
        <f t="shared" si="17"/>
        <v>2011 First Class Challenge</v>
      </c>
      <c r="R1108">
        <f>SUMIFS('Player 1 Rounds'!F:F,'Player 1 Rounds'!Q:Q,Q1108,'Player 1 Rounds'!E:E,E1108)</f>
        <v>0</v>
      </c>
      <c r="S1108">
        <f>IF(AND(Player_2[[#This Row],[Opponent Score]]&gt;0,Player_2[[#This Row],[Opponent Score]]&gt;Player_2[[#This Row],[Score]],K:K=TRUE())=TRUE(),1,0)</f>
        <v>0</v>
      </c>
    </row>
    <row r="1109" spans="1:19" x14ac:dyDescent="0.25">
      <c r="A1109" t="s">
        <v>91</v>
      </c>
      <c r="B1109" t="s">
        <v>153</v>
      </c>
      <c r="C1109" t="s">
        <v>294</v>
      </c>
      <c r="D1109" t="s">
        <v>17</v>
      </c>
      <c r="E1109">
        <v>4</v>
      </c>
      <c r="F1109">
        <v>62</v>
      </c>
      <c r="G1109">
        <v>1042</v>
      </c>
      <c r="H1109" t="s">
        <v>11</v>
      </c>
      <c r="I1109" t="s">
        <v>11</v>
      </c>
      <c r="J1109" t="b">
        <f>IF(COUNTIFS('Player 1 Rounds'!A:A,Player_2[[#This Row],[Tournament]],'Player 1 Rounds'!C:C,Player_2[[#This Row],[Date]])&gt;0,TRUE(),FALSE())</f>
        <v>1</v>
      </c>
      <c r="K1109" t="b">
        <f>IF(COUNTIFS('Player 1 Rounds'!A:A,Player_2[[#This Row],[Tournament]],'Player 1 Rounds'!C:C,Player_2[[#This Row],[Date]],'Player 1 Rounds'!D:D,Player_2[[#This Row],[Division]])&gt;0,TRUE(),FALSE())</f>
        <v>1</v>
      </c>
      <c r="L1109" t="str">
        <f>RIGHT(Player_2[[#This Row],[Date]],4)</f>
        <v>2018</v>
      </c>
      <c r="M1109" t="str">
        <f>LEFT(Player_2[[#This Row],[Date]],FIND("-",Player_2[[#This Row],[Date]],1)-1)</f>
        <v>3</v>
      </c>
      <c r="N1109" t="str">
        <f>MID(Player_2[[#This Row],[Date]],FIND("-",Player_2[[#This Row],[Date]],1)+1,3)</f>
        <v>Oct</v>
      </c>
      <c r="O1109" s="5">
        <f>DATEVALUE(Player_2[[#This Row],[Month]]&amp;" "&amp;Player_2[[#This Row],[Day]]&amp;", "&amp;Player_2[[#This Row],[Year]])</f>
        <v>43376</v>
      </c>
      <c r="P1109">
        <f>COUNTIFS(A:A,Player_2[[#This Row],[Tournament]],E:E,Player_2[[#This Row],[Round]])</f>
        <v>3</v>
      </c>
      <c r="Q1109" t="str">
        <f t="shared" si="17"/>
        <v>2018 United States Disc Golf Championship</v>
      </c>
      <c r="R1109">
        <f>SUMIFS('Player 1 Rounds'!F:F,'Player 1 Rounds'!Q:Q,Q1109,'Player 1 Rounds'!E:E,E1109)</f>
        <v>58</v>
      </c>
      <c r="S1109">
        <f>IF(AND(Player_2[[#This Row],[Opponent Score]]&gt;0,Player_2[[#This Row],[Opponent Score]]&gt;Player_2[[#This Row],[Score]],K:K=TRUE())=TRUE(),1,0)</f>
        <v>0</v>
      </c>
    </row>
    <row r="1110" spans="1:19" x14ac:dyDescent="0.25">
      <c r="A1110" t="s">
        <v>240</v>
      </c>
      <c r="B1110" t="s">
        <v>58</v>
      </c>
      <c r="C1110" t="s">
        <v>506</v>
      </c>
      <c r="D1110" t="s">
        <v>17</v>
      </c>
      <c r="E1110">
        <v>4</v>
      </c>
      <c r="F1110">
        <v>51</v>
      </c>
      <c r="G1110">
        <v>1093</v>
      </c>
      <c r="H1110" t="s">
        <v>11</v>
      </c>
      <c r="I1110" t="s">
        <v>11</v>
      </c>
      <c r="J1110" t="b">
        <f>IF(COUNTIFS('Player 1 Rounds'!A:A,Player_2[[#This Row],[Tournament]],'Player 1 Rounds'!C:C,Player_2[[#This Row],[Date]])&gt;0,TRUE(),FALSE())</f>
        <v>1</v>
      </c>
      <c r="K1110" t="b">
        <f>IF(COUNTIFS('Player 1 Rounds'!A:A,Player_2[[#This Row],[Tournament]],'Player 1 Rounds'!C:C,Player_2[[#This Row],[Date]],'Player 1 Rounds'!D:D,Player_2[[#This Row],[Division]])&gt;0,TRUE(),FALSE())</f>
        <v>1</v>
      </c>
      <c r="L1110" t="str">
        <f>RIGHT(Player_2[[#This Row],[Date]],4)</f>
        <v>2015</v>
      </c>
      <c r="M1110" t="str">
        <f>LEFT(Player_2[[#This Row],[Date]],FIND("-",Player_2[[#This Row],[Date]],1)-1)</f>
        <v>21</v>
      </c>
      <c r="N1110" t="str">
        <f>MID(Player_2[[#This Row],[Date]],FIND("-",Player_2[[#This Row],[Date]],1)+1,3)</f>
        <v>Aug</v>
      </c>
      <c r="O1110" s="5">
        <f>DATEVALUE(Player_2[[#This Row],[Month]]&amp;" "&amp;Player_2[[#This Row],[Day]]&amp;", "&amp;Player_2[[#This Row],[Year]])</f>
        <v>42237</v>
      </c>
      <c r="P1110">
        <f>COUNTIFS(A:A,Player_2[[#This Row],[Tournament]],E:E,Player_2[[#This Row],[Round]])</f>
        <v>1</v>
      </c>
      <c r="Q1110" t="str">
        <f t="shared" si="17"/>
        <v>2015 Ledgestone Insurance Open presented by Discraft</v>
      </c>
      <c r="R1110">
        <f>SUMIFS('Player 1 Rounds'!F:F,'Player 1 Rounds'!Q:Q,Q1110,'Player 1 Rounds'!E:E,E1110)</f>
        <v>60</v>
      </c>
      <c r="S1110">
        <f>IF(AND(Player_2[[#This Row],[Opponent Score]]&gt;0,Player_2[[#This Row],[Opponent Score]]&gt;Player_2[[#This Row],[Score]],K:K=TRUE())=TRUE(),1,0)</f>
        <v>1</v>
      </c>
    </row>
    <row r="1111" spans="1:19" x14ac:dyDescent="0.25">
      <c r="A1111" t="s">
        <v>162</v>
      </c>
      <c r="B1111" t="s">
        <v>13</v>
      </c>
      <c r="C1111" t="s">
        <v>163</v>
      </c>
      <c r="D1111" t="s">
        <v>17</v>
      </c>
      <c r="E1111">
        <v>4</v>
      </c>
      <c r="F1111">
        <v>51</v>
      </c>
      <c r="G1111">
        <v>1085</v>
      </c>
      <c r="H1111" t="s">
        <v>11</v>
      </c>
      <c r="I1111" t="s">
        <v>11</v>
      </c>
      <c r="J1111" t="b">
        <f>IF(COUNTIFS('Player 1 Rounds'!A:A,Player_2[[#This Row],[Tournament]],'Player 1 Rounds'!C:C,Player_2[[#This Row],[Date]])&gt;0,TRUE(),FALSE())</f>
        <v>1</v>
      </c>
      <c r="K1111" t="b">
        <f>IF(COUNTIFS('Player 1 Rounds'!A:A,Player_2[[#This Row],[Tournament]],'Player 1 Rounds'!C:C,Player_2[[#This Row],[Date]],'Player 1 Rounds'!D:D,Player_2[[#This Row],[Division]])&gt;0,TRUE(),FALSE())</f>
        <v>1</v>
      </c>
      <c r="L1111" t="str">
        <f>RIGHT(Player_2[[#This Row],[Date]],4)</f>
        <v>2015</v>
      </c>
      <c r="M1111" t="str">
        <f>LEFT(Player_2[[#This Row],[Date]],FIND("-",Player_2[[#This Row],[Date]],1)-1)</f>
        <v>4</v>
      </c>
      <c r="N1111" t="str">
        <f>MID(Player_2[[#This Row],[Date]],FIND("-",Player_2[[#This Row],[Date]],1)+1,3)</f>
        <v>Aug</v>
      </c>
      <c r="O1111" s="5">
        <f>DATEVALUE(Player_2[[#This Row],[Month]]&amp;" "&amp;Player_2[[#This Row],[Day]]&amp;", "&amp;Player_2[[#This Row],[Year]])</f>
        <v>42220</v>
      </c>
      <c r="P1111">
        <f>COUNTIFS(A:A,Player_2[[#This Row],[Tournament]],E:E,Player_2[[#This Row],[Round]])</f>
        <v>1</v>
      </c>
      <c r="Q1111" t="str">
        <f t="shared" si="17"/>
        <v>2015 PDGA Professional Disc Golf World Championships</v>
      </c>
      <c r="R1111">
        <f>SUMIFS('Player 1 Rounds'!F:F,'Player 1 Rounds'!Q:Q,Q1111,'Player 1 Rounds'!E:E,E1111)</f>
        <v>57</v>
      </c>
      <c r="S1111">
        <f>IF(AND(Player_2[[#This Row],[Opponent Score]]&gt;0,Player_2[[#This Row],[Opponent Score]]&gt;Player_2[[#This Row],[Score]],K:K=TRUE())=TRUE(),1,0)</f>
        <v>1</v>
      </c>
    </row>
    <row r="1112" spans="1:19" x14ac:dyDescent="0.25">
      <c r="A1112" t="s">
        <v>186</v>
      </c>
      <c r="B1112" t="s">
        <v>14</v>
      </c>
      <c r="C1112" t="s">
        <v>187</v>
      </c>
      <c r="D1112" t="s">
        <v>17</v>
      </c>
      <c r="E1112">
        <v>4</v>
      </c>
      <c r="F1112">
        <v>57</v>
      </c>
      <c r="G1112">
        <v>1012</v>
      </c>
      <c r="H1112" t="s">
        <v>11</v>
      </c>
      <c r="I1112" t="s">
        <v>11</v>
      </c>
      <c r="J1112" t="b">
        <f>IF(COUNTIFS('Player 1 Rounds'!A:A,Player_2[[#This Row],[Tournament]],'Player 1 Rounds'!C:C,Player_2[[#This Row],[Date]])&gt;0,TRUE(),FALSE())</f>
        <v>0</v>
      </c>
      <c r="K1112" t="b">
        <f>IF(COUNTIFS('Player 1 Rounds'!A:A,Player_2[[#This Row],[Tournament]],'Player 1 Rounds'!C:C,Player_2[[#This Row],[Date]],'Player 1 Rounds'!D:D,Player_2[[#This Row],[Division]])&gt;0,TRUE(),FALSE())</f>
        <v>0</v>
      </c>
      <c r="L1112" t="str">
        <f>RIGHT(Player_2[[#This Row],[Date]],4)</f>
        <v>2010</v>
      </c>
      <c r="M1112" t="str">
        <f>LEFT(Player_2[[#This Row],[Date]],FIND("-",Player_2[[#This Row],[Date]],1)-1)</f>
        <v>13</v>
      </c>
      <c r="N1112" t="str">
        <f>MID(Player_2[[#This Row],[Date]],FIND("-",Player_2[[#This Row],[Date]],1)+1,3)</f>
        <v>Nov</v>
      </c>
      <c r="O1112" s="5">
        <f>DATEVALUE(Player_2[[#This Row],[Month]]&amp;" "&amp;Player_2[[#This Row],[Day]]&amp;", "&amp;Player_2[[#This Row],[Year]])</f>
        <v>40495</v>
      </c>
      <c r="P1112">
        <f>COUNTIFS(A:A,Player_2[[#This Row],[Tournament]],E:E,Player_2[[#This Row],[Round]])</f>
        <v>1</v>
      </c>
      <c r="Q1112" t="str">
        <f t="shared" si="17"/>
        <v>2010 Moccasin Lake Open Pro</v>
      </c>
      <c r="R1112">
        <f>SUMIFS('Player 1 Rounds'!F:F,'Player 1 Rounds'!Q:Q,Q1112,'Player 1 Rounds'!E:E,E1112)</f>
        <v>0</v>
      </c>
      <c r="S1112">
        <f>IF(AND(Player_2[[#This Row],[Opponent Score]]&gt;0,Player_2[[#This Row],[Opponent Score]]&gt;Player_2[[#This Row],[Score]],K:K=TRUE())=TRUE(),1,0)</f>
        <v>0</v>
      </c>
    </row>
    <row r="1113" spans="1:19" x14ac:dyDescent="0.25">
      <c r="A1113" t="s">
        <v>93</v>
      </c>
      <c r="B1113" t="s">
        <v>58</v>
      </c>
      <c r="C1113" t="s">
        <v>94</v>
      </c>
      <c r="D1113" t="s">
        <v>17</v>
      </c>
      <c r="E1113">
        <v>4</v>
      </c>
      <c r="F1113">
        <v>48</v>
      </c>
      <c r="G1113">
        <v>1042</v>
      </c>
      <c r="H1113" t="s">
        <v>11</v>
      </c>
      <c r="I1113" t="s">
        <v>11</v>
      </c>
      <c r="J1113" t="b">
        <f>IF(COUNTIFS('Player 1 Rounds'!A:A,Player_2[[#This Row],[Tournament]],'Player 1 Rounds'!C:C,Player_2[[#This Row],[Date]])&gt;0,TRUE(),FALSE())</f>
        <v>1</v>
      </c>
      <c r="K1113" t="b">
        <f>IF(COUNTIFS('Player 1 Rounds'!A:A,Player_2[[#This Row],[Tournament]],'Player 1 Rounds'!C:C,Player_2[[#This Row],[Date]],'Player 1 Rounds'!D:D,Player_2[[#This Row],[Division]])&gt;0,TRUE(),FALSE())</f>
        <v>1</v>
      </c>
      <c r="L1113" t="str">
        <f>RIGHT(Player_2[[#This Row],[Date]],4)</f>
        <v>2011</v>
      </c>
      <c r="M1113" t="str">
        <f>LEFT(Player_2[[#This Row],[Date]],FIND("-",Player_2[[#This Row],[Date]],1)-1)</f>
        <v>2</v>
      </c>
      <c r="N1113" t="str">
        <f>MID(Player_2[[#This Row],[Date]],FIND("-",Player_2[[#This Row],[Date]],1)+1,3)</f>
        <v>Mar</v>
      </c>
      <c r="O1113" s="5">
        <f>DATEVALUE(Player_2[[#This Row],[Month]]&amp;" "&amp;Player_2[[#This Row],[Day]]&amp;", "&amp;Player_2[[#This Row],[Year]])</f>
        <v>40604</v>
      </c>
      <c r="P1113">
        <f>COUNTIFS(A:A,Player_2[[#This Row],[Tournament]],E:E,Player_2[[#This Row],[Round]])</f>
        <v>3</v>
      </c>
      <c r="Q1113" t="str">
        <f t="shared" si="17"/>
        <v>2011 The Memorial Championship presented by Discraft</v>
      </c>
      <c r="R1113">
        <f>SUMIFS('Player 1 Rounds'!F:F,'Player 1 Rounds'!Q:Q,Q1113,'Player 1 Rounds'!E:E,E1113)</f>
        <v>58</v>
      </c>
      <c r="S1113">
        <f>IF(AND(Player_2[[#This Row],[Opponent Score]]&gt;0,Player_2[[#This Row],[Opponent Score]]&gt;Player_2[[#This Row],[Score]],K:K=TRUE())=TRUE(),1,0)</f>
        <v>1</v>
      </c>
    </row>
    <row r="1114" spans="1:19" x14ac:dyDescent="0.25">
      <c r="A1114" t="s">
        <v>502</v>
      </c>
      <c r="B1114" t="s">
        <v>14</v>
      </c>
      <c r="C1114" t="s">
        <v>503</v>
      </c>
      <c r="D1114" t="s">
        <v>17</v>
      </c>
      <c r="E1114">
        <v>4</v>
      </c>
      <c r="F1114">
        <v>53</v>
      </c>
      <c r="G1114">
        <v>1011</v>
      </c>
      <c r="H1114" t="s">
        <v>11</v>
      </c>
      <c r="I1114" t="s">
        <v>11</v>
      </c>
      <c r="J1114" t="b">
        <f>IF(COUNTIFS('Player 1 Rounds'!A:A,Player_2[[#This Row],[Tournament]],'Player 1 Rounds'!C:C,Player_2[[#This Row],[Date]])&gt;0,TRUE(),FALSE())</f>
        <v>1</v>
      </c>
      <c r="K1114" t="b">
        <f>IF(COUNTIFS('Player 1 Rounds'!A:A,Player_2[[#This Row],[Tournament]],'Player 1 Rounds'!C:C,Player_2[[#This Row],[Date]],'Player 1 Rounds'!D:D,Player_2[[#This Row],[Division]])&gt;0,TRUE(),FALSE())</f>
        <v>1</v>
      </c>
      <c r="L1114" t="str">
        <f>RIGHT(Player_2[[#This Row],[Date]],4)</f>
        <v>2012</v>
      </c>
      <c r="M1114" t="str">
        <f>LEFT(Player_2[[#This Row],[Date]],FIND("-",Player_2[[#This Row],[Date]],1)-1)</f>
        <v>8</v>
      </c>
      <c r="N1114" t="str">
        <f>MID(Player_2[[#This Row],[Date]],FIND("-",Player_2[[#This Row],[Date]],1)+1,3)</f>
        <v>Dec</v>
      </c>
      <c r="O1114" s="5">
        <f>DATEVALUE(Player_2[[#This Row],[Month]]&amp;" "&amp;Player_2[[#This Row],[Day]]&amp;", "&amp;Player_2[[#This Row],[Year]])</f>
        <v>41251</v>
      </c>
      <c r="P1114">
        <f>COUNTIFS(A:A,Player_2[[#This Row],[Tournament]],E:E,Player_2[[#This Row],[Round]])</f>
        <v>1</v>
      </c>
      <c r="Q1114" t="str">
        <f t="shared" si="17"/>
        <v>2012 Chain Hawk Open</v>
      </c>
      <c r="R1114">
        <f>SUMIFS('Player 1 Rounds'!F:F,'Player 1 Rounds'!Q:Q,Q1114,'Player 1 Rounds'!E:E,E1114)</f>
        <v>49</v>
      </c>
      <c r="S1114">
        <f>IF(AND(Player_2[[#This Row],[Opponent Score]]&gt;0,Player_2[[#This Row],[Opponent Score]]&gt;Player_2[[#This Row],[Score]],K:K=TRUE())=TRUE(),1,0)</f>
        <v>0</v>
      </c>
    </row>
    <row r="1115" spans="1:19" x14ac:dyDescent="0.25">
      <c r="A1115" t="s">
        <v>106</v>
      </c>
      <c r="B1115" t="s">
        <v>153</v>
      </c>
      <c r="C1115" t="s">
        <v>154</v>
      </c>
      <c r="D1115" t="s">
        <v>17</v>
      </c>
      <c r="E1115">
        <v>4</v>
      </c>
      <c r="F1115">
        <v>61</v>
      </c>
      <c r="G1115">
        <v>1063</v>
      </c>
      <c r="H1115" t="s">
        <v>11</v>
      </c>
      <c r="I1115" t="s">
        <v>11</v>
      </c>
      <c r="J1115" t="b">
        <f>IF(COUNTIFS('Player 1 Rounds'!A:A,Player_2[[#This Row],[Tournament]],'Player 1 Rounds'!C:C,Player_2[[#This Row],[Date]])&gt;0,TRUE(),FALSE())</f>
        <v>1</v>
      </c>
      <c r="K1115" t="b">
        <f>IF(COUNTIFS('Player 1 Rounds'!A:A,Player_2[[#This Row],[Tournament]],'Player 1 Rounds'!C:C,Player_2[[#This Row],[Date]],'Player 1 Rounds'!D:D,Player_2[[#This Row],[Division]])&gt;0,TRUE(),FALSE())</f>
        <v>1</v>
      </c>
      <c r="L1115" t="str">
        <f>RIGHT(Player_2[[#This Row],[Date]],4)</f>
        <v>2015</v>
      </c>
      <c r="M1115" t="str">
        <f>LEFT(Player_2[[#This Row],[Date]],FIND("-",Player_2[[#This Row],[Date]],1)-1)</f>
        <v>7</v>
      </c>
      <c r="N1115" t="str">
        <f>MID(Player_2[[#This Row],[Date]],FIND("-",Player_2[[#This Row],[Date]],1)+1,3)</f>
        <v>Oct</v>
      </c>
      <c r="O1115" s="5">
        <f>DATEVALUE(Player_2[[#This Row],[Month]]&amp;" "&amp;Player_2[[#This Row],[Day]]&amp;", "&amp;Player_2[[#This Row],[Year]])</f>
        <v>42284</v>
      </c>
      <c r="P1115">
        <f>COUNTIFS(A:A,Player_2[[#This Row],[Tournament]],E:E,Player_2[[#This Row],[Round]])</f>
        <v>4</v>
      </c>
      <c r="Q1115" t="str">
        <f t="shared" si="17"/>
        <v>2015 United States Disc Golf Championship - Open Flight</v>
      </c>
      <c r="R1115">
        <f>SUMIFS('Player 1 Rounds'!F:F,'Player 1 Rounds'!Q:Q,Q1115,'Player 1 Rounds'!E:E,E1115)</f>
        <v>66</v>
      </c>
      <c r="S1115">
        <f>IF(AND(Player_2[[#This Row],[Opponent Score]]&gt;0,Player_2[[#This Row],[Opponent Score]]&gt;Player_2[[#This Row],[Score]],K:K=TRUE())=TRUE(),1,0)</f>
        <v>1</v>
      </c>
    </row>
    <row r="1116" spans="1:19" x14ac:dyDescent="0.25">
      <c r="A1116" t="s">
        <v>355</v>
      </c>
      <c r="B1116" t="s">
        <v>13</v>
      </c>
      <c r="C1116" t="s">
        <v>356</v>
      </c>
      <c r="D1116" t="s">
        <v>17</v>
      </c>
      <c r="E1116">
        <v>4</v>
      </c>
      <c r="F1116">
        <v>55</v>
      </c>
      <c r="G1116">
        <v>1037</v>
      </c>
      <c r="H1116" t="s">
        <v>11</v>
      </c>
      <c r="I1116" t="s">
        <v>11</v>
      </c>
      <c r="J1116" t="b">
        <f>IF(COUNTIFS('Player 1 Rounds'!A:A,Player_2[[#This Row],[Tournament]],'Player 1 Rounds'!C:C,Player_2[[#This Row],[Date]])&gt;0,TRUE(),FALSE())</f>
        <v>1</v>
      </c>
      <c r="K1116" t="b">
        <f>IF(COUNTIFS('Player 1 Rounds'!A:A,Player_2[[#This Row],[Tournament]],'Player 1 Rounds'!C:C,Player_2[[#This Row],[Date]],'Player 1 Rounds'!D:D,Player_2[[#This Row],[Division]])&gt;0,TRUE(),FALSE())</f>
        <v>1</v>
      </c>
      <c r="L1116" t="str">
        <f>RIGHT(Player_2[[#This Row],[Date]],4)</f>
        <v>2018</v>
      </c>
      <c r="M1116" t="str">
        <f>LEFT(Player_2[[#This Row],[Date]],FIND("-",Player_2[[#This Row],[Date]],1)-1)</f>
        <v>5</v>
      </c>
      <c r="N1116" t="str">
        <f>MID(Player_2[[#This Row],[Date]],FIND("-",Player_2[[#This Row],[Date]],1)+1,3)</f>
        <v>Sep</v>
      </c>
      <c r="O1116" s="5">
        <f>DATEVALUE(Player_2[[#This Row],[Month]]&amp;" "&amp;Player_2[[#This Row],[Day]]&amp;", "&amp;Player_2[[#This Row],[Year]])</f>
        <v>43348</v>
      </c>
      <c r="P1116">
        <f>COUNTIFS(A:A,Player_2[[#This Row],[Tournament]],E:E,Player_2[[#This Row],[Round]])</f>
        <v>1</v>
      </c>
      <c r="Q1116" t="str">
        <f t="shared" si="17"/>
        <v>2018 PDGA Professional Disc Golf World Championships</v>
      </c>
      <c r="R1116">
        <f>SUMIFS('Player 1 Rounds'!F:F,'Player 1 Rounds'!Q:Q,Q1116,'Player 1 Rounds'!E:E,E1116)</f>
        <v>59</v>
      </c>
      <c r="S1116">
        <f>IF(AND(Player_2[[#This Row],[Opponent Score]]&gt;0,Player_2[[#This Row],[Opponent Score]]&gt;Player_2[[#This Row],[Score]],K:K=TRUE())=TRUE(),1,0)</f>
        <v>1</v>
      </c>
    </row>
    <row r="1117" spans="1:19" x14ac:dyDescent="0.25">
      <c r="A1117" t="s">
        <v>165</v>
      </c>
      <c r="B1117" t="s">
        <v>13</v>
      </c>
      <c r="C1117" t="s">
        <v>166</v>
      </c>
      <c r="D1117" t="s">
        <v>17</v>
      </c>
      <c r="E1117">
        <v>4</v>
      </c>
      <c r="F1117">
        <v>56</v>
      </c>
      <c r="G1117">
        <v>1034</v>
      </c>
      <c r="H1117" t="s">
        <v>11</v>
      </c>
      <c r="I1117" t="s">
        <v>11</v>
      </c>
      <c r="J1117" t="b">
        <f>IF(COUNTIFS('Player 1 Rounds'!A:A,Player_2[[#This Row],[Tournament]],'Player 1 Rounds'!C:C,Player_2[[#This Row],[Date]])&gt;0,TRUE(),FALSE())</f>
        <v>1</v>
      </c>
      <c r="K1117" t="b">
        <f>IF(COUNTIFS('Player 1 Rounds'!A:A,Player_2[[#This Row],[Tournament]],'Player 1 Rounds'!C:C,Player_2[[#This Row],[Date]],'Player 1 Rounds'!D:D,Player_2[[#This Row],[Division]])&gt;0,TRUE(),FALSE())</f>
        <v>1</v>
      </c>
      <c r="L1117" t="str">
        <f>RIGHT(Player_2[[#This Row],[Date]],4)</f>
        <v>2016</v>
      </c>
      <c r="M1117" t="str">
        <f>LEFT(Player_2[[#This Row],[Date]],FIND("-",Player_2[[#This Row],[Date]],1)-1)</f>
        <v>6</v>
      </c>
      <c r="N1117" t="str">
        <f>MID(Player_2[[#This Row],[Date]],FIND("-",Player_2[[#This Row],[Date]],1)+1,3)</f>
        <v>Aug</v>
      </c>
      <c r="O1117" s="5">
        <f>DATEVALUE(Player_2[[#This Row],[Month]]&amp;" "&amp;Player_2[[#This Row],[Day]]&amp;", "&amp;Player_2[[#This Row],[Year]])</f>
        <v>42588</v>
      </c>
      <c r="P1117">
        <f>COUNTIFS(A:A,Player_2[[#This Row],[Tournament]],E:E,Player_2[[#This Row],[Round]])</f>
        <v>1</v>
      </c>
      <c r="Q1117" t="str">
        <f t="shared" si="17"/>
        <v>2016 PDGA Professional Disc Golf World Championships presented by Dynamic Discs</v>
      </c>
      <c r="R1117">
        <f>SUMIFS('Player 1 Rounds'!F:F,'Player 1 Rounds'!Q:Q,Q1117,'Player 1 Rounds'!E:E,E1117)</f>
        <v>56</v>
      </c>
      <c r="S1117">
        <f>IF(AND(Player_2[[#This Row],[Opponent Score]]&gt;0,Player_2[[#This Row],[Opponent Score]]&gt;Player_2[[#This Row],[Score]],K:K=TRUE())=TRUE(),1,0)</f>
        <v>0</v>
      </c>
    </row>
    <row r="1118" spans="1:19" x14ac:dyDescent="0.25">
      <c r="A1118" t="s">
        <v>258</v>
      </c>
      <c r="B1118" t="s">
        <v>9</v>
      </c>
      <c r="C1118" t="s">
        <v>259</v>
      </c>
      <c r="D1118" t="s">
        <v>17</v>
      </c>
      <c r="E1118">
        <v>4</v>
      </c>
      <c r="F1118">
        <v>50</v>
      </c>
      <c r="G1118">
        <v>1055</v>
      </c>
      <c r="H1118" t="s">
        <v>11</v>
      </c>
      <c r="I1118" t="s">
        <v>11</v>
      </c>
      <c r="J1118" t="b">
        <f>IF(COUNTIFS('Player 1 Rounds'!A:A,Player_2[[#This Row],[Tournament]],'Player 1 Rounds'!C:C,Player_2[[#This Row],[Date]])&gt;0,TRUE(),FALSE())</f>
        <v>1</v>
      </c>
      <c r="K1118" t="b">
        <f>IF(COUNTIFS('Player 1 Rounds'!A:A,Player_2[[#This Row],[Tournament]],'Player 1 Rounds'!C:C,Player_2[[#This Row],[Date]],'Player 1 Rounds'!D:D,Player_2[[#This Row],[Division]])&gt;0,TRUE(),FALSE())</f>
        <v>1</v>
      </c>
      <c r="L1118" t="str">
        <f>RIGHT(Player_2[[#This Row],[Date]],4)</f>
        <v>2012</v>
      </c>
      <c r="M1118" t="str">
        <f>LEFT(Player_2[[#This Row],[Date]],FIND("-",Player_2[[#This Row],[Date]],1)-1)</f>
        <v>26</v>
      </c>
      <c r="N1118" t="str">
        <f>MID(Player_2[[#This Row],[Date]],FIND("-",Player_2[[#This Row],[Date]],1)+1,3)</f>
        <v>May</v>
      </c>
      <c r="O1118" s="5">
        <f>DATEVALUE(Player_2[[#This Row],[Month]]&amp;" "&amp;Player_2[[#This Row],[Day]]&amp;", "&amp;Player_2[[#This Row],[Year]])</f>
        <v>41055</v>
      </c>
      <c r="P1118">
        <f>COUNTIFS(A:A,Player_2[[#This Row],[Tournament]],E:E,Player_2[[#This Row],[Round]])</f>
        <v>1</v>
      </c>
      <c r="Q1118" t="str">
        <f t="shared" si="17"/>
        <v>2012 G&amp;L Clothing Challenge</v>
      </c>
      <c r="R1118">
        <f>SUMIFS('Player 1 Rounds'!F:F,'Player 1 Rounds'!Q:Q,Q1118,'Player 1 Rounds'!E:E,E1118)</f>
        <v>51</v>
      </c>
      <c r="S1118">
        <f>IF(AND(Player_2[[#This Row],[Opponent Score]]&gt;0,Player_2[[#This Row],[Opponent Score]]&gt;Player_2[[#This Row],[Score]],K:K=TRUE())=TRUE(),1,0)</f>
        <v>1</v>
      </c>
    </row>
    <row r="1119" spans="1:19" x14ac:dyDescent="0.25">
      <c r="A1119" t="s">
        <v>93</v>
      </c>
      <c r="B1119" t="s">
        <v>58</v>
      </c>
      <c r="C1119" t="s">
        <v>121</v>
      </c>
      <c r="D1119" t="s">
        <v>17</v>
      </c>
      <c r="E1119">
        <v>4</v>
      </c>
      <c r="F1119">
        <v>46</v>
      </c>
      <c r="G1119">
        <v>1072</v>
      </c>
      <c r="H1119" t="s">
        <v>11</v>
      </c>
      <c r="I1119" t="s">
        <v>11</v>
      </c>
      <c r="J1119" t="b">
        <f>IF(COUNTIFS('Player 1 Rounds'!A:A,Player_2[[#This Row],[Tournament]],'Player 1 Rounds'!C:C,Player_2[[#This Row],[Date]])&gt;0,TRUE(),FALSE())</f>
        <v>1</v>
      </c>
      <c r="K1119" t="b">
        <f>IF(COUNTIFS('Player 1 Rounds'!A:A,Player_2[[#This Row],[Tournament]],'Player 1 Rounds'!C:C,Player_2[[#This Row],[Date]],'Player 1 Rounds'!D:D,Player_2[[#This Row],[Division]])&gt;0,TRUE(),FALSE())</f>
        <v>1</v>
      </c>
      <c r="L1119" t="str">
        <f>RIGHT(Player_2[[#This Row],[Date]],4)</f>
        <v>2012</v>
      </c>
      <c r="M1119" t="str">
        <f>LEFT(Player_2[[#This Row],[Date]],FIND("-",Player_2[[#This Row],[Date]],1)-1)</f>
        <v>29</v>
      </c>
      <c r="N1119" t="str">
        <f>MID(Player_2[[#This Row],[Date]],FIND("-",Player_2[[#This Row],[Date]],1)+1,3)</f>
        <v>Feb</v>
      </c>
      <c r="O1119" s="5">
        <f>DATEVALUE(Player_2[[#This Row],[Month]]&amp;" "&amp;Player_2[[#This Row],[Day]]&amp;", "&amp;Player_2[[#This Row],[Year]])</f>
        <v>40968</v>
      </c>
      <c r="P1119">
        <f>COUNTIFS(A:A,Player_2[[#This Row],[Tournament]],E:E,Player_2[[#This Row],[Round]])</f>
        <v>3</v>
      </c>
      <c r="Q1119" t="str">
        <f t="shared" si="17"/>
        <v>2012 The Memorial Championship presented by Discraft</v>
      </c>
      <c r="R1119">
        <f>SUMIFS('Player 1 Rounds'!F:F,'Player 1 Rounds'!Q:Q,Q1119,'Player 1 Rounds'!E:E,E1119)</f>
        <v>47</v>
      </c>
      <c r="S1119">
        <f>IF(AND(Player_2[[#This Row],[Opponent Score]]&gt;0,Player_2[[#This Row],[Opponent Score]]&gt;Player_2[[#This Row],[Score]],K:K=TRUE())=TRUE(),1,0)</f>
        <v>1</v>
      </c>
    </row>
    <row r="1120" spans="1:19" x14ac:dyDescent="0.25">
      <c r="A1120" t="s">
        <v>214</v>
      </c>
      <c r="B1120" t="s">
        <v>14</v>
      </c>
      <c r="C1120" t="s">
        <v>215</v>
      </c>
      <c r="D1120" t="s">
        <v>17</v>
      </c>
      <c r="E1120">
        <v>4</v>
      </c>
      <c r="F1120">
        <v>50</v>
      </c>
      <c r="G1120">
        <v>1047</v>
      </c>
      <c r="H1120" t="s">
        <v>11</v>
      </c>
      <c r="I1120" t="s">
        <v>11</v>
      </c>
      <c r="J1120" t="b">
        <f>IF(COUNTIFS('Player 1 Rounds'!A:A,Player_2[[#This Row],[Tournament]],'Player 1 Rounds'!C:C,Player_2[[#This Row],[Date]])&gt;0,TRUE(),FALSE())</f>
        <v>0</v>
      </c>
      <c r="K1120" t="b">
        <f>IF(COUNTIFS('Player 1 Rounds'!A:A,Player_2[[#This Row],[Tournament]],'Player 1 Rounds'!C:C,Player_2[[#This Row],[Date]],'Player 1 Rounds'!D:D,Player_2[[#This Row],[Division]])&gt;0,TRUE(),FALSE())</f>
        <v>0</v>
      </c>
      <c r="L1120" t="str">
        <f>RIGHT(Player_2[[#This Row],[Date]],4)</f>
        <v>2011</v>
      </c>
      <c r="M1120" t="str">
        <f>LEFT(Player_2[[#This Row],[Date]],FIND("-",Player_2[[#This Row],[Date]],1)-1)</f>
        <v>10</v>
      </c>
      <c r="N1120" t="str">
        <f>MID(Player_2[[#This Row],[Date]],FIND("-",Player_2[[#This Row],[Date]],1)+1,3)</f>
        <v>Dec</v>
      </c>
      <c r="O1120" s="5">
        <f>DATEVALUE(Player_2[[#This Row],[Month]]&amp;" "&amp;Player_2[[#This Row],[Day]]&amp;", "&amp;Player_2[[#This Row],[Year]])</f>
        <v>40887</v>
      </c>
      <c r="P1120">
        <f>COUNTIFS(A:A,Player_2[[#This Row],[Tournament]],E:E,Player_2[[#This Row],[Round]])</f>
        <v>1</v>
      </c>
      <c r="Q1120" t="str">
        <f t="shared" si="17"/>
        <v>Southern Arizona Disc Golf Classic 2011</v>
      </c>
      <c r="R1120">
        <f>SUMIFS('Player 1 Rounds'!F:F,'Player 1 Rounds'!Q:Q,Q1120,'Player 1 Rounds'!E:E,E1120)</f>
        <v>0</v>
      </c>
      <c r="S1120">
        <f>IF(AND(Player_2[[#This Row],[Opponent Score]]&gt;0,Player_2[[#This Row],[Opponent Score]]&gt;Player_2[[#This Row],[Score]],K:K=TRUE())=TRUE(),1,0)</f>
        <v>0</v>
      </c>
    </row>
    <row r="1121" spans="1:19" x14ac:dyDescent="0.25">
      <c r="A1121" t="s">
        <v>113</v>
      </c>
      <c r="B1121" t="s">
        <v>58</v>
      </c>
      <c r="C1121" t="s">
        <v>114</v>
      </c>
      <c r="D1121" t="s">
        <v>17</v>
      </c>
      <c r="E1121">
        <v>4</v>
      </c>
      <c r="F1121">
        <v>52</v>
      </c>
      <c r="G1121">
        <v>998</v>
      </c>
      <c r="H1121" t="s">
        <v>11</v>
      </c>
      <c r="I1121" t="s">
        <v>11</v>
      </c>
      <c r="J1121" t="b">
        <f>IF(COUNTIFS('Player 1 Rounds'!A:A,Player_2[[#This Row],[Tournament]],'Player 1 Rounds'!C:C,Player_2[[#This Row],[Date]])&gt;0,TRUE(),FALSE())</f>
        <v>1</v>
      </c>
      <c r="K1121" t="b">
        <f>IF(COUNTIFS('Player 1 Rounds'!A:A,Player_2[[#This Row],[Tournament]],'Player 1 Rounds'!C:C,Player_2[[#This Row],[Date]],'Player 1 Rounds'!D:D,Player_2[[#This Row],[Division]])&gt;0,TRUE(),FALSE())</f>
        <v>1</v>
      </c>
      <c r="L1121" t="str">
        <f>RIGHT(Player_2[[#This Row],[Date]],4)</f>
        <v>2012</v>
      </c>
      <c r="M1121" t="str">
        <f>LEFT(Player_2[[#This Row],[Date]],FIND("-",Player_2[[#This Row],[Date]],1)-1)</f>
        <v>1</v>
      </c>
      <c r="N1121" t="str">
        <f>MID(Player_2[[#This Row],[Date]],FIND("-",Player_2[[#This Row],[Date]],1)+1,3)</f>
        <v>Jun</v>
      </c>
      <c r="O1121" s="5">
        <f>DATEVALUE(Player_2[[#This Row],[Month]]&amp;" "&amp;Player_2[[#This Row],[Day]]&amp;", "&amp;Player_2[[#This Row],[Year]])</f>
        <v>41061</v>
      </c>
      <c r="P1121">
        <f>COUNTIFS(A:A,Player_2[[#This Row],[Tournament]],E:E,Player_2[[#This Row],[Round]])</f>
        <v>1</v>
      </c>
      <c r="Q1121" t="str">
        <f t="shared" si="17"/>
        <v>2012 30th Kansas City Wide Open</v>
      </c>
      <c r="R1121">
        <f>SUMIFS('Player 1 Rounds'!F:F,'Player 1 Rounds'!Q:Q,Q1121,'Player 1 Rounds'!E:E,E1121)</f>
        <v>51</v>
      </c>
      <c r="S1121">
        <f>IF(AND(Player_2[[#This Row],[Opponent Score]]&gt;0,Player_2[[#This Row],[Opponent Score]]&gt;Player_2[[#This Row],[Score]],K:K=TRUE())=TRUE(),1,0)</f>
        <v>0</v>
      </c>
    </row>
    <row r="1122" spans="1:19" x14ac:dyDescent="0.25">
      <c r="A1122" t="s">
        <v>265</v>
      </c>
      <c r="B1122" t="s">
        <v>13</v>
      </c>
      <c r="C1122" t="s">
        <v>266</v>
      </c>
      <c r="D1122" t="s">
        <v>17</v>
      </c>
      <c r="E1122">
        <v>4</v>
      </c>
      <c r="F1122">
        <v>56</v>
      </c>
      <c r="G1122">
        <v>1058</v>
      </c>
      <c r="H1122" t="s">
        <v>11</v>
      </c>
      <c r="I1122" t="s">
        <v>11</v>
      </c>
      <c r="J1122" t="b">
        <f>IF(COUNTIFS('Player 1 Rounds'!A:A,Player_2[[#This Row],[Tournament]],'Player 1 Rounds'!C:C,Player_2[[#This Row],[Date]])&gt;0,TRUE(),FALSE())</f>
        <v>1</v>
      </c>
      <c r="K1122" t="b">
        <f>IF(COUNTIFS('Player 1 Rounds'!A:A,Player_2[[#This Row],[Tournament]],'Player 1 Rounds'!C:C,Player_2[[#This Row],[Date]],'Player 1 Rounds'!D:D,Player_2[[#This Row],[Division]])&gt;0,TRUE(),FALSE())</f>
        <v>1</v>
      </c>
      <c r="L1122" t="str">
        <f>RIGHT(Player_2[[#This Row],[Date]],4)</f>
        <v>2017</v>
      </c>
      <c r="M1122" t="str">
        <f>LEFT(Player_2[[#This Row],[Date]],FIND("-",Player_2[[#This Row],[Date]],1)-1)</f>
        <v>21</v>
      </c>
      <c r="N1122" t="str">
        <f>MID(Player_2[[#This Row],[Date]],FIND("-",Player_2[[#This Row],[Date]],1)+1,3)</f>
        <v>Jun</v>
      </c>
      <c r="O1122" s="5">
        <f>DATEVALUE(Player_2[[#This Row],[Month]]&amp;" "&amp;Player_2[[#This Row],[Day]]&amp;", "&amp;Player_2[[#This Row],[Year]])</f>
        <v>42907</v>
      </c>
      <c r="P1122">
        <f>COUNTIFS(A:A,Player_2[[#This Row],[Tournament]],E:E,Player_2[[#This Row],[Round]])</f>
        <v>1</v>
      </c>
      <c r="Q1122" t="str">
        <f t="shared" si="17"/>
        <v>2017 PDGA Professional Disc Golf World Championships</v>
      </c>
      <c r="R1122">
        <f>SUMIFS('Player 1 Rounds'!F:F,'Player 1 Rounds'!Q:Q,Q1122,'Player 1 Rounds'!E:E,E1122)</f>
        <v>59</v>
      </c>
      <c r="S1122">
        <f>IF(AND(Player_2[[#This Row],[Opponent Score]]&gt;0,Player_2[[#This Row],[Opponent Score]]&gt;Player_2[[#This Row],[Score]],K:K=TRUE())=TRUE(),1,0)</f>
        <v>1</v>
      </c>
    </row>
    <row r="1123" spans="1:19" x14ac:dyDescent="0.25">
      <c r="A1123" t="s">
        <v>274</v>
      </c>
      <c r="B1123" t="s">
        <v>9</v>
      </c>
      <c r="C1123" t="s">
        <v>275</v>
      </c>
      <c r="D1123" t="s">
        <v>17</v>
      </c>
      <c r="E1123">
        <v>4</v>
      </c>
      <c r="F1123">
        <v>48</v>
      </c>
      <c r="G1123">
        <v>1042</v>
      </c>
      <c r="H1123" t="s">
        <v>11</v>
      </c>
      <c r="I1123" t="s">
        <v>11</v>
      </c>
      <c r="J1123" t="b">
        <f>IF(COUNTIFS('Player 1 Rounds'!A:A,Player_2[[#This Row],[Tournament]],'Player 1 Rounds'!C:C,Player_2[[#This Row],[Date]])&gt;0,TRUE(),FALSE())</f>
        <v>1</v>
      </c>
      <c r="K1123" t="b">
        <f>IF(COUNTIFS('Player 1 Rounds'!A:A,Player_2[[#This Row],[Tournament]],'Player 1 Rounds'!C:C,Player_2[[#This Row],[Date]],'Player 1 Rounds'!D:D,Player_2[[#This Row],[Division]])&gt;0,TRUE(),FALSE())</f>
        <v>1</v>
      </c>
      <c r="L1123" t="str">
        <f>RIGHT(Player_2[[#This Row],[Date]],4)</f>
        <v>2012</v>
      </c>
      <c r="M1123" t="str">
        <f>LEFT(Player_2[[#This Row],[Date]],FIND("-",Player_2[[#This Row],[Date]],1)-1)</f>
        <v>21</v>
      </c>
      <c r="N1123" t="str">
        <f>MID(Player_2[[#This Row],[Date]],FIND("-",Player_2[[#This Row],[Date]],1)+1,3)</f>
        <v>Apr</v>
      </c>
      <c r="O1123" s="5">
        <f>DATEVALUE(Player_2[[#This Row],[Month]]&amp;" "&amp;Player_2[[#This Row],[Day]]&amp;", "&amp;Player_2[[#This Row],[Year]])</f>
        <v>41020</v>
      </c>
      <c r="P1123">
        <f>COUNTIFS(A:A,Player_2[[#This Row],[Tournament]],E:E,Player_2[[#This Row],[Round]])</f>
        <v>1</v>
      </c>
      <c r="Q1123" t="str">
        <f t="shared" si="17"/>
        <v>2012 SOKY Championships</v>
      </c>
      <c r="R1123">
        <f>SUMIFS('Player 1 Rounds'!F:F,'Player 1 Rounds'!Q:Q,Q1123,'Player 1 Rounds'!E:E,E1123)</f>
        <v>49</v>
      </c>
      <c r="S1123">
        <f>IF(AND(Player_2[[#This Row],[Opponent Score]]&gt;0,Player_2[[#This Row],[Opponent Score]]&gt;Player_2[[#This Row],[Score]],K:K=TRUE())=TRUE(),1,0)</f>
        <v>1</v>
      </c>
    </row>
    <row r="1124" spans="1:19" x14ac:dyDescent="0.25">
      <c r="A1124" t="s">
        <v>111</v>
      </c>
      <c r="B1124" t="s">
        <v>14</v>
      </c>
      <c r="C1124" t="s">
        <v>112</v>
      </c>
      <c r="D1124" t="s">
        <v>17</v>
      </c>
      <c r="E1124">
        <v>4</v>
      </c>
      <c r="F1124">
        <v>50</v>
      </c>
      <c r="G1124">
        <v>1033</v>
      </c>
      <c r="H1124" t="s">
        <v>11</v>
      </c>
      <c r="I1124" t="s">
        <v>11</v>
      </c>
      <c r="J1124" t="b">
        <f>IF(COUNTIFS('Player 1 Rounds'!A:A,Player_2[[#This Row],[Tournament]],'Player 1 Rounds'!C:C,Player_2[[#This Row],[Date]])&gt;0,TRUE(),FALSE())</f>
        <v>1</v>
      </c>
      <c r="K1124" t="b">
        <f>IF(COUNTIFS('Player 1 Rounds'!A:A,Player_2[[#This Row],[Tournament]],'Player 1 Rounds'!C:C,Player_2[[#This Row],[Date]],'Player 1 Rounds'!D:D,Player_2[[#This Row],[Division]])&gt;0,TRUE(),FALSE())</f>
        <v>1</v>
      </c>
      <c r="L1124" t="str">
        <f>RIGHT(Player_2[[#This Row],[Date]],4)</f>
        <v>2012</v>
      </c>
      <c r="M1124" t="str">
        <f>LEFT(Player_2[[#This Row],[Date]],FIND("-",Player_2[[#This Row],[Date]],1)-1)</f>
        <v>5</v>
      </c>
      <c r="N1124" t="str">
        <f>MID(Player_2[[#This Row],[Date]],FIND("-",Player_2[[#This Row],[Date]],1)+1,3)</f>
        <v>May</v>
      </c>
      <c r="O1124" s="5">
        <f>DATEVALUE(Player_2[[#This Row],[Month]]&amp;" "&amp;Player_2[[#This Row],[Day]]&amp;", "&amp;Player_2[[#This Row],[Year]])</f>
        <v>41034</v>
      </c>
      <c r="P1124">
        <f>COUNTIFS(A:A,Player_2[[#This Row],[Tournament]],E:E,Player_2[[#This Row],[Round]])</f>
        <v>1</v>
      </c>
      <c r="Q1124" t="str">
        <f t="shared" si="17"/>
        <v>2012 Indian Hammocks Open</v>
      </c>
      <c r="R1124">
        <f>SUMIFS('Player 1 Rounds'!F:F,'Player 1 Rounds'!Q:Q,Q1124,'Player 1 Rounds'!E:E,E1124)</f>
        <v>48</v>
      </c>
      <c r="S1124">
        <f>IF(AND(Player_2[[#This Row],[Opponent Score]]&gt;0,Player_2[[#This Row],[Opponent Score]]&gt;Player_2[[#This Row],[Score]],K:K=TRUE())=TRUE(),1,0)</f>
        <v>0</v>
      </c>
    </row>
    <row r="1125" spans="1:19" x14ac:dyDescent="0.25">
      <c r="A1125" t="s">
        <v>280</v>
      </c>
      <c r="B1125" t="s">
        <v>58</v>
      </c>
      <c r="C1125" t="s">
        <v>281</v>
      </c>
      <c r="D1125" t="s">
        <v>17</v>
      </c>
      <c r="E1125">
        <v>4</v>
      </c>
      <c r="F1125">
        <v>56</v>
      </c>
      <c r="G1125">
        <v>1018</v>
      </c>
      <c r="H1125" t="s">
        <v>11</v>
      </c>
      <c r="I1125" t="s">
        <v>11</v>
      </c>
      <c r="J1125" t="b">
        <f>IF(COUNTIFS('Player 1 Rounds'!A:A,Player_2[[#This Row],[Tournament]],'Player 1 Rounds'!C:C,Player_2[[#This Row],[Date]])&gt;0,TRUE(),FALSE())</f>
        <v>1</v>
      </c>
      <c r="K1125" t="b">
        <f>IF(COUNTIFS('Player 1 Rounds'!A:A,Player_2[[#This Row],[Tournament]],'Player 1 Rounds'!C:C,Player_2[[#This Row],[Date]],'Player 1 Rounds'!D:D,Player_2[[#This Row],[Division]])&gt;0,TRUE(),FALSE())</f>
        <v>1</v>
      </c>
      <c r="L1125" t="str">
        <f>RIGHT(Player_2[[#This Row],[Date]],4)</f>
        <v>2017</v>
      </c>
      <c r="M1125" t="str">
        <f>LEFT(Player_2[[#This Row],[Date]],FIND("-",Player_2[[#This Row],[Date]],1)-1)</f>
        <v>9</v>
      </c>
      <c r="N1125" t="str">
        <f>MID(Player_2[[#This Row],[Date]],FIND("-",Player_2[[#This Row],[Date]],1)+1,3)</f>
        <v>Jun</v>
      </c>
      <c r="O1125" s="5">
        <f>DATEVALUE(Player_2[[#This Row],[Month]]&amp;" "&amp;Player_2[[#This Row],[Day]]&amp;", "&amp;Player_2[[#This Row],[Year]])</f>
        <v>42895</v>
      </c>
      <c r="P1125">
        <f>COUNTIFS(A:A,Player_2[[#This Row],[Tournament]],E:E,Player_2[[#This Row],[Round]])</f>
        <v>2</v>
      </c>
      <c r="Q1125" t="str">
        <f t="shared" si="17"/>
        <v>2017 Beaver State Fling Presented by KEEN - National Tour</v>
      </c>
      <c r="R1125">
        <f>SUMIFS('Player 1 Rounds'!F:F,'Player 1 Rounds'!Q:Q,Q1125,'Player 1 Rounds'!E:E,E1125)</f>
        <v>54</v>
      </c>
      <c r="S1125">
        <f>IF(AND(Player_2[[#This Row],[Opponent Score]]&gt;0,Player_2[[#This Row],[Opponent Score]]&gt;Player_2[[#This Row],[Score]],K:K=TRUE())=TRUE(),1,0)</f>
        <v>0</v>
      </c>
    </row>
    <row r="1126" spans="1:19" x14ac:dyDescent="0.25">
      <c r="A1126" t="s">
        <v>488</v>
      </c>
      <c r="B1126" t="s">
        <v>13</v>
      </c>
      <c r="C1126" t="s">
        <v>489</v>
      </c>
      <c r="D1126" t="s">
        <v>17</v>
      </c>
      <c r="E1126">
        <v>4</v>
      </c>
      <c r="F1126">
        <v>51</v>
      </c>
      <c r="G1126">
        <v>1082</v>
      </c>
      <c r="H1126" t="s">
        <v>11</v>
      </c>
      <c r="I1126" t="s">
        <v>11</v>
      </c>
      <c r="J1126" t="b">
        <f>IF(COUNTIFS('Player 1 Rounds'!A:A,Player_2[[#This Row],[Tournament]],'Player 1 Rounds'!C:C,Player_2[[#This Row],[Date]])&gt;0,TRUE(),FALSE())</f>
        <v>1</v>
      </c>
      <c r="K1126" t="b">
        <f>IF(COUNTIFS('Player 1 Rounds'!A:A,Player_2[[#This Row],[Tournament]],'Player 1 Rounds'!C:C,Player_2[[#This Row],[Date]],'Player 1 Rounds'!D:D,Player_2[[#This Row],[Division]])&gt;0,TRUE(),FALSE())</f>
        <v>1</v>
      </c>
      <c r="L1126" t="str">
        <f>RIGHT(Player_2[[#This Row],[Date]],4)</f>
        <v>2017</v>
      </c>
      <c r="M1126" t="str">
        <f>LEFT(Player_2[[#This Row],[Date]],FIND("-",Player_2[[#This Row],[Date]],1)-1)</f>
        <v>26</v>
      </c>
      <c r="N1126" t="str">
        <f>MID(Player_2[[#This Row],[Date]],FIND("-",Player_2[[#This Row],[Date]],1)+1,3)</f>
        <v>Jan</v>
      </c>
      <c r="O1126" s="5">
        <f>DATEVALUE(Player_2[[#This Row],[Month]]&amp;" "&amp;Player_2[[#This Row],[Day]]&amp;", "&amp;Player_2[[#This Row],[Year]])</f>
        <v>42761</v>
      </c>
      <c r="P1126">
        <f>COUNTIFS(A:A,Player_2[[#This Row],[Tournament]],E:E,Player_2[[#This Row],[Round]])</f>
        <v>1</v>
      </c>
      <c r="Q1126" t="str">
        <f t="shared" si="17"/>
        <v>Aussie Open 2017</v>
      </c>
      <c r="R1126">
        <f>SUMIFS('Player 1 Rounds'!F:F,'Player 1 Rounds'!Q:Q,Q1126,'Player 1 Rounds'!E:E,E1126)</f>
        <v>49</v>
      </c>
      <c r="S1126">
        <f>IF(AND(Player_2[[#This Row],[Opponent Score]]&gt;0,Player_2[[#This Row],[Opponent Score]]&gt;Player_2[[#This Row],[Score]],K:K=TRUE())=TRUE(),1,0)</f>
        <v>0</v>
      </c>
    </row>
    <row r="1127" spans="1:19" x14ac:dyDescent="0.25">
      <c r="A1127" t="s">
        <v>62</v>
      </c>
      <c r="B1127" t="s">
        <v>9</v>
      </c>
      <c r="C1127" t="s">
        <v>140</v>
      </c>
      <c r="D1127" t="s">
        <v>17</v>
      </c>
      <c r="E1127">
        <v>4</v>
      </c>
      <c r="F1127">
        <v>58</v>
      </c>
      <c r="G1127">
        <v>1032</v>
      </c>
      <c r="H1127" t="s">
        <v>11</v>
      </c>
      <c r="I1127" t="s">
        <v>11</v>
      </c>
      <c r="J1127" t="b">
        <f>IF(COUNTIFS('Player 1 Rounds'!A:A,Player_2[[#This Row],[Tournament]],'Player 1 Rounds'!C:C,Player_2[[#This Row],[Date]])&gt;0,TRUE(),FALSE())</f>
        <v>0</v>
      </c>
      <c r="K1127" t="b">
        <f>IF(COUNTIFS('Player 1 Rounds'!A:A,Player_2[[#This Row],[Tournament]],'Player 1 Rounds'!C:C,Player_2[[#This Row],[Date]],'Player 1 Rounds'!D:D,Player_2[[#This Row],[Division]])&gt;0,TRUE(),FALSE())</f>
        <v>0</v>
      </c>
      <c r="L1127" t="str">
        <f>RIGHT(Player_2[[#This Row],[Date]],4)</f>
        <v>2012</v>
      </c>
      <c r="M1127" t="str">
        <f>LEFT(Player_2[[#This Row],[Date]],FIND("-",Player_2[[#This Row],[Date]],1)-1)</f>
        <v>22</v>
      </c>
      <c r="N1127" t="str">
        <f>MID(Player_2[[#This Row],[Date]],FIND("-",Player_2[[#This Row],[Date]],1)+1,3)</f>
        <v>Jun</v>
      </c>
      <c r="O1127" s="5">
        <f>DATEVALUE(Player_2[[#This Row],[Month]]&amp;" "&amp;Player_2[[#This Row],[Day]]&amp;", "&amp;Player_2[[#This Row],[Year]])</f>
        <v>41082</v>
      </c>
      <c r="P1127">
        <f>COUNTIFS(A:A,Player_2[[#This Row],[Tournament]],E:E,Player_2[[#This Row],[Round]])</f>
        <v>1</v>
      </c>
      <c r="Q1127" t="str">
        <f t="shared" si="17"/>
        <v>2012 Minnesota Majestic</v>
      </c>
      <c r="R1127">
        <f>SUMIFS('Player 1 Rounds'!F:F,'Player 1 Rounds'!Q:Q,Q1127,'Player 1 Rounds'!E:E,E1127)</f>
        <v>0</v>
      </c>
      <c r="S1127">
        <f>IF(AND(Player_2[[#This Row],[Opponent Score]]&gt;0,Player_2[[#This Row],[Opponent Score]]&gt;Player_2[[#This Row],[Score]],K:K=TRUE())=TRUE(),1,0)</f>
        <v>0</v>
      </c>
    </row>
    <row r="1128" spans="1:19" x14ac:dyDescent="0.25">
      <c r="A1128" t="s">
        <v>147</v>
      </c>
      <c r="B1128" t="s">
        <v>13</v>
      </c>
      <c r="C1128" t="s">
        <v>148</v>
      </c>
      <c r="D1128" t="s">
        <v>17</v>
      </c>
      <c r="E1128">
        <v>4</v>
      </c>
      <c r="F1128">
        <v>56</v>
      </c>
      <c r="G1128">
        <v>1062</v>
      </c>
      <c r="H1128" t="s">
        <v>11</v>
      </c>
      <c r="I1128" t="s">
        <v>11</v>
      </c>
      <c r="J1128" t="b">
        <f>IF(COUNTIFS('Player 1 Rounds'!A:A,Player_2[[#This Row],[Tournament]],'Player 1 Rounds'!C:C,Player_2[[#This Row],[Date]])&gt;0,TRUE(),FALSE())</f>
        <v>1</v>
      </c>
      <c r="K1128" t="b">
        <f>IF(COUNTIFS('Player 1 Rounds'!A:A,Player_2[[#This Row],[Tournament]],'Player 1 Rounds'!C:C,Player_2[[#This Row],[Date]],'Player 1 Rounds'!D:D,Player_2[[#This Row],[Division]])&gt;0,TRUE(),FALSE())</f>
        <v>1</v>
      </c>
      <c r="L1128" t="str">
        <f>RIGHT(Player_2[[#This Row],[Date]],4)</f>
        <v>2012</v>
      </c>
      <c r="M1128" t="str">
        <f>LEFT(Player_2[[#This Row],[Date]],FIND("-",Player_2[[#This Row],[Date]],1)-1)</f>
        <v>14</v>
      </c>
      <c r="N1128" t="str">
        <f>MID(Player_2[[#This Row],[Date]],FIND("-",Player_2[[#This Row],[Date]],1)+1,3)</f>
        <v>Jul</v>
      </c>
      <c r="O1128" s="5">
        <f>DATEVALUE(Player_2[[#This Row],[Month]]&amp;" "&amp;Player_2[[#This Row],[Day]]&amp;", "&amp;Player_2[[#This Row],[Year]])</f>
        <v>41104</v>
      </c>
      <c r="P1128">
        <f>COUNTIFS(A:A,Player_2[[#This Row],[Tournament]],E:E,Player_2[[#This Row],[Round]])</f>
        <v>1</v>
      </c>
      <c r="Q1128" t="str">
        <f t="shared" si="17"/>
        <v>2012 PDGA Professional Disc Golf World Championships</v>
      </c>
      <c r="R1128">
        <f>SUMIFS('Player 1 Rounds'!F:F,'Player 1 Rounds'!Q:Q,Q1128,'Player 1 Rounds'!E:E,E1128)</f>
        <v>57</v>
      </c>
      <c r="S1128">
        <f>IF(AND(Player_2[[#This Row],[Opponent Score]]&gt;0,Player_2[[#This Row],[Opponent Score]]&gt;Player_2[[#This Row],[Score]],K:K=TRUE())=TRUE(),1,0)</f>
        <v>1</v>
      </c>
    </row>
    <row r="1129" spans="1:19" x14ac:dyDescent="0.25">
      <c r="A1129" t="s">
        <v>228</v>
      </c>
      <c r="B1129" t="s">
        <v>13</v>
      </c>
      <c r="C1129" t="s">
        <v>229</v>
      </c>
      <c r="D1129" t="s">
        <v>17</v>
      </c>
      <c r="E1129">
        <v>4</v>
      </c>
      <c r="F1129">
        <v>84</v>
      </c>
      <c r="G1129">
        <v>1022</v>
      </c>
      <c r="H1129" t="s">
        <v>11</v>
      </c>
      <c r="I1129" t="s">
        <v>11</v>
      </c>
      <c r="J1129" t="b">
        <f>IF(COUNTIFS('Player 1 Rounds'!A:A,Player_2[[#This Row],[Tournament]],'Player 1 Rounds'!C:C,Player_2[[#This Row],[Date]])&gt;0,TRUE(),FALSE())</f>
        <v>1</v>
      </c>
      <c r="K1129" t="b">
        <f>IF(COUNTIFS('Player 1 Rounds'!A:A,Player_2[[#This Row],[Tournament]],'Player 1 Rounds'!C:C,Player_2[[#This Row],[Date]],'Player 1 Rounds'!D:D,Player_2[[#This Row],[Division]])&gt;0,TRUE(),FALSE())</f>
        <v>1</v>
      </c>
      <c r="L1129" t="str">
        <f>RIGHT(Player_2[[#This Row],[Date]],4)</f>
        <v>2011</v>
      </c>
      <c r="M1129" t="str">
        <f>LEFT(Player_2[[#This Row],[Date]],FIND("-",Player_2[[#This Row],[Date]],1)-1)</f>
        <v>9</v>
      </c>
      <c r="N1129" t="str">
        <f>MID(Player_2[[#This Row],[Date]],FIND("-",Player_2[[#This Row],[Date]],1)+1,3)</f>
        <v>Aug</v>
      </c>
      <c r="O1129" s="5">
        <f>DATEVALUE(Player_2[[#This Row],[Month]]&amp;" "&amp;Player_2[[#This Row],[Day]]&amp;", "&amp;Player_2[[#This Row],[Year]])</f>
        <v>40764</v>
      </c>
      <c r="P1129">
        <f>COUNTIFS(A:A,Player_2[[#This Row],[Tournament]],E:E,Player_2[[#This Row],[Round]])</f>
        <v>1</v>
      </c>
      <c r="Q1129" t="str">
        <f t="shared" si="17"/>
        <v>2011 PDGA Professional Disc Golf World Championships</v>
      </c>
      <c r="R1129">
        <f>SUMIFS('Player 1 Rounds'!F:F,'Player 1 Rounds'!Q:Q,Q1129,'Player 1 Rounds'!E:E,E1129)</f>
        <v>81</v>
      </c>
      <c r="S1129">
        <f>IF(AND(Player_2[[#This Row],[Opponent Score]]&gt;0,Player_2[[#This Row],[Opponent Score]]&gt;Player_2[[#This Row],[Score]],K:K=TRUE())=TRUE(),1,0)</f>
        <v>0</v>
      </c>
    </row>
    <row r="1130" spans="1:19" x14ac:dyDescent="0.25">
      <c r="A1130" t="s">
        <v>760</v>
      </c>
      <c r="B1130" t="s">
        <v>373</v>
      </c>
      <c r="C1130" t="s">
        <v>761</v>
      </c>
      <c r="D1130" t="s">
        <v>17</v>
      </c>
      <c r="E1130">
        <v>4</v>
      </c>
      <c r="F1130">
        <v>58</v>
      </c>
      <c r="G1130">
        <v>1030</v>
      </c>
      <c r="H1130" t="s">
        <v>11</v>
      </c>
      <c r="I1130" t="s">
        <v>11</v>
      </c>
      <c r="J1130" t="b">
        <f>IF(COUNTIFS('Player 1 Rounds'!A:A,Player_2[[#This Row],[Tournament]],'Player 1 Rounds'!C:C,Player_2[[#This Row],[Date]])&gt;0,TRUE(),FALSE())</f>
        <v>1</v>
      </c>
      <c r="K1130" t="b">
        <f>IF(COUNTIFS('Player 1 Rounds'!A:A,Player_2[[#This Row],[Tournament]],'Player 1 Rounds'!C:C,Player_2[[#This Row],[Date]],'Player 1 Rounds'!D:D,Player_2[[#This Row],[Division]])&gt;0,TRUE(),FALSE())</f>
        <v>1</v>
      </c>
      <c r="L1130" t="str">
        <f>RIGHT(Player_2[[#This Row],[Date]],4)</f>
        <v>2017</v>
      </c>
      <c r="M1130" t="str">
        <f>LEFT(Player_2[[#This Row],[Date]],FIND("-",Player_2[[#This Row],[Date]],1)-1)</f>
        <v>19</v>
      </c>
      <c r="N1130" t="str">
        <f>MID(Player_2[[#This Row],[Date]],FIND("-",Player_2[[#This Row],[Date]],1)+1,3)</f>
        <v>Oct</v>
      </c>
      <c r="O1130" s="5">
        <f>DATEVALUE(Player_2[[#This Row],[Month]]&amp;" "&amp;Player_2[[#This Row],[Day]]&amp;", "&amp;Player_2[[#This Row],[Year]])</f>
        <v>43027</v>
      </c>
      <c r="P1130">
        <f>COUNTIFS(A:A,Player_2[[#This Row],[Tournament]],E:E,Player_2[[#This Row],[Round]])</f>
        <v>1</v>
      </c>
      <c r="Q1130" t="str">
        <f t="shared" si="17"/>
        <v>2017 DGPT Tour Championship presented by Prodigy Discs</v>
      </c>
      <c r="R1130">
        <f>SUMIFS('Player 1 Rounds'!F:F,'Player 1 Rounds'!Q:Q,Q1130,'Player 1 Rounds'!E:E,E1130)</f>
        <v>56</v>
      </c>
      <c r="S1130">
        <f>IF(AND(Player_2[[#This Row],[Opponent Score]]&gt;0,Player_2[[#This Row],[Opponent Score]]&gt;Player_2[[#This Row],[Score]],K:K=TRUE())=TRUE(),1,0)</f>
        <v>0</v>
      </c>
    </row>
    <row r="1131" spans="1:19" x14ac:dyDescent="0.25">
      <c r="A1131" t="s">
        <v>89</v>
      </c>
      <c r="B1131" t="s">
        <v>14</v>
      </c>
      <c r="C1131" t="s">
        <v>117</v>
      </c>
      <c r="D1131" t="s">
        <v>17</v>
      </c>
      <c r="E1131">
        <v>4</v>
      </c>
      <c r="F1131">
        <v>55</v>
      </c>
      <c r="G1131">
        <v>1047</v>
      </c>
      <c r="H1131" t="s">
        <v>11</v>
      </c>
      <c r="I1131" t="s">
        <v>11</v>
      </c>
      <c r="J1131" t="b">
        <f>IF(COUNTIFS('Player 1 Rounds'!A:A,Player_2[[#This Row],[Tournament]],'Player 1 Rounds'!C:C,Player_2[[#This Row],[Date]])&gt;0,TRUE(),FALSE())</f>
        <v>1</v>
      </c>
      <c r="K1131" t="b">
        <f>IF(COUNTIFS('Player 1 Rounds'!A:A,Player_2[[#This Row],[Tournament]],'Player 1 Rounds'!C:C,Player_2[[#This Row],[Date]],'Player 1 Rounds'!D:D,Player_2[[#This Row],[Division]])&gt;0,TRUE(),FALSE())</f>
        <v>1</v>
      </c>
      <c r="L1131" t="str">
        <f>RIGHT(Player_2[[#This Row],[Date]],4)</f>
        <v>2011</v>
      </c>
      <c r="M1131" t="str">
        <f>LEFT(Player_2[[#This Row],[Date]],FIND("-",Player_2[[#This Row],[Date]],1)-1)</f>
        <v>12</v>
      </c>
      <c r="N1131" t="str">
        <f>MID(Player_2[[#This Row],[Date]],FIND("-",Player_2[[#This Row],[Date]],1)+1,3)</f>
        <v>Nov</v>
      </c>
      <c r="O1131" s="5">
        <f>DATEVALUE(Player_2[[#This Row],[Month]]&amp;" "&amp;Player_2[[#This Row],[Day]]&amp;", "&amp;Player_2[[#This Row],[Year]])</f>
        <v>40859</v>
      </c>
      <c r="P1131">
        <f>COUNTIFS(A:A,Player_2[[#This Row],[Tournament]],E:E,Player_2[[#This Row],[Round]])</f>
        <v>1</v>
      </c>
      <c r="Q1131" t="str">
        <f t="shared" si="17"/>
        <v>2011 Moccasin Lake Open</v>
      </c>
      <c r="R1131">
        <f>SUMIFS('Player 1 Rounds'!F:F,'Player 1 Rounds'!Q:Q,Q1131,'Player 1 Rounds'!E:E,E1131)</f>
        <v>63</v>
      </c>
      <c r="S1131">
        <f>IF(AND(Player_2[[#This Row],[Opponent Score]]&gt;0,Player_2[[#This Row],[Opponent Score]]&gt;Player_2[[#This Row],[Score]],K:K=TRUE())=TRUE(),1,0)</f>
        <v>1</v>
      </c>
    </row>
    <row r="1132" spans="1:19" x14ac:dyDescent="0.25">
      <c r="A1132" t="s">
        <v>81</v>
      </c>
      <c r="B1132" t="s">
        <v>58</v>
      </c>
      <c r="C1132" t="s">
        <v>144</v>
      </c>
      <c r="D1132" t="s">
        <v>17</v>
      </c>
      <c r="E1132">
        <v>4</v>
      </c>
      <c r="F1132">
        <v>59</v>
      </c>
      <c r="G1132">
        <v>1004</v>
      </c>
      <c r="H1132" t="s">
        <v>11</v>
      </c>
      <c r="I1132" t="s">
        <v>11</v>
      </c>
      <c r="J1132" t="b">
        <f>IF(COUNTIFS('Player 1 Rounds'!A:A,Player_2[[#This Row],[Tournament]],'Player 1 Rounds'!C:C,Player_2[[#This Row],[Date]])&gt;0,TRUE(),FALSE())</f>
        <v>1</v>
      </c>
      <c r="K1132" t="b">
        <f>IF(COUNTIFS('Player 1 Rounds'!A:A,Player_2[[#This Row],[Tournament]],'Player 1 Rounds'!C:C,Player_2[[#This Row],[Date]],'Player 1 Rounds'!D:D,Player_2[[#This Row],[Division]])&gt;0,TRUE(),FALSE())</f>
        <v>1</v>
      </c>
      <c r="L1132" t="str">
        <f>RIGHT(Player_2[[#This Row],[Date]],4)</f>
        <v>2012</v>
      </c>
      <c r="M1132" t="str">
        <f>LEFT(Player_2[[#This Row],[Date]],FIND("-",Player_2[[#This Row],[Date]],1)-1)</f>
        <v>15</v>
      </c>
      <c r="N1132" t="str">
        <f>MID(Player_2[[#This Row],[Date]],FIND("-",Player_2[[#This Row],[Date]],1)+1,3)</f>
        <v>Jun</v>
      </c>
      <c r="O1132" s="5">
        <f>DATEVALUE(Player_2[[#This Row],[Month]]&amp;" "&amp;Player_2[[#This Row],[Day]]&amp;", "&amp;Player_2[[#This Row],[Year]])</f>
        <v>41075</v>
      </c>
      <c r="P1132">
        <f>COUNTIFS(A:A,Player_2[[#This Row],[Tournament]],E:E,Player_2[[#This Row],[Round]])</f>
        <v>4</v>
      </c>
      <c r="Q1132" t="str">
        <f t="shared" si="17"/>
        <v>2012 Beaver State Fling</v>
      </c>
      <c r="R1132">
        <f>SUMIFS('Player 1 Rounds'!F:F,'Player 1 Rounds'!Q:Q,Q1132,'Player 1 Rounds'!E:E,E1132)</f>
        <v>57</v>
      </c>
      <c r="S1132">
        <f>IF(AND(Player_2[[#This Row],[Opponent Score]]&gt;0,Player_2[[#This Row],[Opponent Score]]&gt;Player_2[[#This Row],[Score]],K:K=TRUE())=TRUE(),1,0)</f>
        <v>0</v>
      </c>
    </row>
    <row r="1133" spans="1:19" x14ac:dyDescent="0.25">
      <c r="A1133" t="s">
        <v>141</v>
      </c>
      <c r="B1133" t="s">
        <v>13</v>
      </c>
      <c r="C1133" t="s">
        <v>142</v>
      </c>
      <c r="D1133" t="s">
        <v>17</v>
      </c>
      <c r="E1133">
        <v>4</v>
      </c>
      <c r="F1133">
        <v>62</v>
      </c>
      <c r="G1133">
        <v>1021</v>
      </c>
      <c r="H1133" t="s">
        <v>11</v>
      </c>
      <c r="I1133" t="s">
        <v>11</v>
      </c>
      <c r="J1133" t="b">
        <f>IF(COUNTIFS('Player 1 Rounds'!A:A,Player_2[[#This Row],[Tournament]],'Player 1 Rounds'!C:C,Player_2[[#This Row],[Date]])&gt;0,TRUE(),FALSE())</f>
        <v>1</v>
      </c>
      <c r="K1133" t="b">
        <f>IF(COUNTIFS('Player 1 Rounds'!A:A,Player_2[[#This Row],[Tournament]],'Player 1 Rounds'!C:C,Player_2[[#This Row],[Date]],'Player 1 Rounds'!D:D,Player_2[[#This Row],[Division]])&gt;0,TRUE(),FALSE())</f>
        <v>1</v>
      </c>
      <c r="L1133" t="str">
        <f>RIGHT(Player_2[[#This Row],[Date]],4)</f>
        <v>2011</v>
      </c>
      <c r="M1133" t="str">
        <f>LEFT(Player_2[[#This Row],[Date]],FIND("-",Player_2[[#This Row],[Date]],1)-1)</f>
        <v>23</v>
      </c>
      <c r="N1133" t="str">
        <f>MID(Player_2[[#This Row],[Date]],FIND("-",Player_2[[#This Row],[Date]],1)+1,3)</f>
        <v>Sep</v>
      </c>
      <c r="O1133" s="5">
        <f>DATEVALUE(Player_2[[#This Row],[Month]]&amp;" "&amp;Player_2[[#This Row],[Day]]&amp;", "&amp;Player_2[[#This Row],[Year]])</f>
        <v>40809</v>
      </c>
      <c r="P1133">
        <f>COUNTIFS(A:A,Player_2[[#This Row],[Tournament]],E:E,Player_2[[#This Row],[Round]])</f>
        <v>1</v>
      </c>
      <c r="Q1133" t="str">
        <f t="shared" si="17"/>
        <v>2011 The PDGA Championship</v>
      </c>
      <c r="R1133">
        <f>SUMIFS('Player 1 Rounds'!F:F,'Player 1 Rounds'!Q:Q,Q1133,'Player 1 Rounds'!E:E,E1133)</f>
        <v>59</v>
      </c>
      <c r="S1133">
        <f>IF(AND(Player_2[[#This Row],[Opponent Score]]&gt;0,Player_2[[#This Row],[Opponent Score]]&gt;Player_2[[#This Row],[Score]],K:K=TRUE())=TRUE(),1,0)</f>
        <v>0</v>
      </c>
    </row>
    <row r="1134" spans="1:19" x14ac:dyDescent="0.25">
      <c r="A1134" t="s">
        <v>518</v>
      </c>
      <c r="B1134" t="s">
        <v>12</v>
      </c>
      <c r="C1134" t="s">
        <v>519</v>
      </c>
      <c r="D1134" t="s">
        <v>17</v>
      </c>
      <c r="E1134">
        <v>4</v>
      </c>
      <c r="F1134">
        <v>52</v>
      </c>
      <c r="G1134">
        <v>1037</v>
      </c>
      <c r="H1134" t="s">
        <v>11</v>
      </c>
      <c r="I1134" t="s">
        <v>11</v>
      </c>
      <c r="J1134" t="b">
        <f>IF(COUNTIFS('Player 1 Rounds'!A:A,Player_2[[#This Row],[Tournament]],'Player 1 Rounds'!C:C,Player_2[[#This Row],[Date]])&gt;0,TRUE(),FALSE())</f>
        <v>0</v>
      </c>
      <c r="K1134" t="b">
        <f>IF(COUNTIFS('Player 1 Rounds'!A:A,Player_2[[#This Row],[Tournament]],'Player 1 Rounds'!C:C,Player_2[[#This Row],[Date]],'Player 1 Rounds'!D:D,Player_2[[#This Row],[Division]])&gt;0,TRUE(),FALSE())</f>
        <v>0</v>
      </c>
      <c r="L1134" t="str">
        <f>RIGHT(Player_2[[#This Row],[Date]],4)</f>
        <v>2013</v>
      </c>
      <c r="M1134" t="str">
        <f>LEFT(Player_2[[#This Row],[Date]],FIND("-",Player_2[[#This Row],[Date]],1)-1)</f>
        <v>18</v>
      </c>
      <c r="N1134" t="str">
        <f>MID(Player_2[[#This Row],[Date]],FIND("-",Player_2[[#This Row],[Date]],1)+1,3)</f>
        <v>May</v>
      </c>
      <c r="O1134" s="5">
        <f>DATEVALUE(Player_2[[#This Row],[Month]]&amp;" "&amp;Player_2[[#This Row],[Day]]&amp;", "&amp;Player_2[[#This Row],[Year]])</f>
        <v>41412</v>
      </c>
      <c r="P1134">
        <f>COUNTIFS(A:A,Player_2[[#This Row],[Tournament]],E:E,Player_2[[#This Row],[Round]])</f>
        <v>1</v>
      </c>
      <c r="Q1134" t="str">
        <f t="shared" si="17"/>
        <v>Legion of Doom 2013</v>
      </c>
      <c r="R1134">
        <f>SUMIFS('Player 1 Rounds'!F:F,'Player 1 Rounds'!Q:Q,Q1134,'Player 1 Rounds'!E:E,E1134)</f>
        <v>0</v>
      </c>
      <c r="S1134">
        <f>IF(AND(Player_2[[#This Row],[Opponent Score]]&gt;0,Player_2[[#This Row],[Opponent Score]]&gt;Player_2[[#This Row],[Score]],K:K=TRUE())=TRUE(),1,0)</f>
        <v>0</v>
      </c>
    </row>
    <row r="1135" spans="1:19" x14ac:dyDescent="0.25">
      <c r="A1135" t="s">
        <v>710</v>
      </c>
      <c r="B1135" t="s">
        <v>9</v>
      </c>
      <c r="C1135" t="s">
        <v>711</v>
      </c>
      <c r="D1135" t="s">
        <v>17</v>
      </c>
      <c r="E1135">
        <v>4</v>
      </c>
      <c r="F1135">
        <v>55</v>
      </c>
      <c r="G1135">
        <v>1070</v>
      </c>
      <c r="H1135" t="s">
        <v>11</v>
      </c>
      <c r="I1135" t="s">
        <v>11</v>
      </c>
      <c r="J1135" t="b">
        <f>IF(COUNTIFS('Player 1 Rounds'!A:A,Player_2[[#This Row],[Tournament]],'Player 1 Rounds'!C:C,Player_2[[#This Row],[Date]])&gt;0,TRUE(),FALSE())</f>
        <v>1</v>
      </c>
      <c r="K1135" t="b">
        <f>IF(COUNTIFS('Player 1 Rounds'!A:A,Player_2[[#This Row],[Tournament]],'Player 1 Rounds'!C:C,Player_2[[#This Row],[Date]],'Player 1 Rounds'!D:D,Player_2[[#This Row],[Division]])&gt;0,TRUE(),FALSE())</f>
        <v>1</v>
      </c>
      <c r="L1135" t="str">
        <f>RIGHT(Player_2[[#This Row],[Date]],4)</f>
        <v>2019</v>
      </c>
      <c r="M1135" t="str">
        <f>LEFT(Player_2[[#This Row],[Date]],FIND("-",Player_2[[#This Row],[Date]],1)-1)</f>
        <v>12</v>
      </c>
      <c r="N1135" t="str">
        <f>MID(Player_2[[#This Row],[Date]],FIND("-",Player_2[[#This Row],[Date]],1)+1,3)</f>
        <v>Sep</v>
      </c>
      <c r="O1135" s="5">
        <f>DATEVALUE(Player_2[[#This Row],[Month]]&amp;" "&amp;Player_2[[#This Row],[Day]]&amp;", "&amp;Player_2[[#This Row],[Year]])</f>
        <v>43720</v>
      </c>
      <c r="P1135">
        <f>COUNTIFS(A:A,Player_2[[#This Row],[Tournament]],E:E,Player_2[[#This Row],[Round]])</f>
        <v>1</v>
      </c>
      <c r="Q1135" t="str">
        <f t="shared" si="17"/>
        <v>2019 DGPT - Discraft's Green Mountain Championship @ Smugglers' Notch Resort</v>
      </c>
      <c r="R1135">
        <f>SUMIFS('Player 1 Rounds'!F:F,'Player 1 Rounds'!Q:Q,Q1135,'Player 1 Rounds'!E:E,E1135)</f>
        <v>58</v>
      </c>
      <c r="S1135">
        <f>IF(AND(Player_2[[#This Row],[Opponent Score]]&gt;0,Player_2[[#This Row],[Opponent Score]]&gt;Player_2[[#This Row],[Score]],K:K=TRUE())=TRUE(),1,0)</f>
        <v>1</v>
      </c>
    </row>
    <row r="1136" spans="1:19" x14ac:dyDescent="0.25">
      <c r="A1136" t="s">
        <v>81</v>
      </c>
      <c r="B1136" t="s">
        <v>58</v>
      </c>
      <c r="C1136" t="s">
        <v>84</v>
      </c>
      <c r="D1136" t="s">
        <v>17</v>
      </c>
      <c r="E1136">
        <v>4</v>
      </c>
      <c r="F1136">
        <v>52</v>
      </c>
      <c r="G1136">
        <v>1049</v>
      </c>
      <c r="H1136" t="s">
        <v>11</v>
      </c>
      <c r="I1136" t="s">
        <v>11</v>
      </c>
      <c r="J1136" t="b">
        <f>IF(COUNTIFS('Player 1 Rounds'!A:A,Player_2[[#This Row],[Tournament]],'Player 1 Rounds'!C:C,Player_2[[#This Row],[Date]])&gt;0,TRUE(),FALSE())</f>
        <v>0</v>
      </c>
      <c r="K1136" t="b">
        <f>IF(COUNTIFS('Player 1 Rounds'!A:A,Player_2[[#This Row],[Tournament]],'Player 1 Rounds'!C:C,Player_2[[#This Row],[Date]],'Player 1 Rounds'!D:D,Player_2[[#This Row],[Division]])&gt;0,TRUE(),FALSE())</f>
        <v>0</v>
      </c>
      <c r="L1136" t="str">
        <f>RIGHT(Player_2[[#This Row],[Date]],4)</f>
        <v>2009</v>
      </c>
      <c r="M1136" t="str">
        <f>LEFT(Player_2[[#This Row],[Date]],FIND("-",Player_2[[#This Row],[Date]],1)-1)</f>
        <v>22</v>
      </c>
      <c r="N1136" t="str">
        <f>MID(Player_2[[#This Row],[Date]],FIND("-",Player_2[[#This Row],[Date]],1)+1,3)</f>
        <v>May</v>
      </c>
      <c r="O1136" s="5">
        <f>DATEVALUE(Player_2[[#This Row],[Month]]&amp;" "&amp;Player_2[[#This Row],[Day]]&amp;", "&amp;Player_2[[#This Row],[Year]])</f>
        <v>39955</v>
      </c>
      <c r="P1136">
        <f>COUNTIFS(A:A,Player_2[[#This Row],[Tournament]],E:E,Player_2[[#This Row],[Round]])</f>
        <v>4</v>
      </c>
      <c r="Q1136" t="str">
        <f t="shared" si="17"/>
        <v>2009 Beaver State Fling</v>
      </c>
      <c r="R1136">
        <f>SUMIFS('Player 1 Rounds'!F:F,'Player 1 Rounds'!Q:Q,Q1136,'Player 1 Rounds'!E:E,E1136)</f>
        <v>0</v>
      </c>
      <c r="S1136">
        <f>IF(AND(Player_2[[#This Row],[Opponent Score]]&gt;0,Player_2[[#This Row],[Opponent Score]]&gt;Player_2[[#This Row],[Score]],K:K=TRUE())=TRUE(),1,0)</f>
        <v>0</v>
      </c>
    </row>
    <row r="1137" spans="1:19" x14ac:dyDescent="0.25">
      <c r="A1137" t="s">
        <v>91</v>
      </c>
      <c r="B1137" t="s">
        <v>153</v>
      </c>
      <c r="C1137" t="s">
        <v>732</v>
      </c>
      <c r="D1137" t="s">
        <v>17</v>
      </c>
      <c r="E1137">
        <v>4</v>
      </c>
      <c r="F1137">
        <v>73</v>
      </c>
      <c r="G1137">
        <v>1004</v>
      </c>
      <c r="H1137" t="s">
        <v>11</v>
      </c>
      <c r="I1137" t="s">
        <v>11</v>
      </c>
      <c r="J1137" t="b">
        <f>IF(COUNTIFS('Player 1 Rounds'!A:A,Player_2[[#This Row],[Tournament]],'Player 1 Rounds'!C:C,Player_2[[#This Row],[Date]])&gt;0,TRUE(),FALSE())</f>
        <v>0</v>
      </c>
      <c r="K1137" t="b">
        <f>IF(COUNTIFS('Player 1 Rounds'!A:A,Player_2[[#This Row],[Tournament]],'Player 1 Rounds'!C:C,Player_2[[#This Row],[Date]],'Player 1 Rounds'!D:D,Player_2[[#This Row],[Division]])&gt;0,TRUE(),FALSE())</f>
        <v>0</v>
      </c>
      <c r="L1137" t="str">
        <f>RIGHT(Player_2[[#This Row],[Date]],4)</f>
        <v>2019</v>
      </c>
      <c r="M1137" t="str">
        <f>LEFT(Player_2[[#This Row],[Date]],FIND("-",Player_2[[#This Row],[Date]],1)-1)</f>
        <v>2</v>
      </c>
      <c r="N1137" t="str">
        <f>MID(Player_2[[#This Row],[Date]],FIND("-",Player_2[[#This Row],[Date]],1)+1,3)</f>
        <v>Oct</v>
      </c>
      <c r="O1137" s="5">
        <f>DATEVALUE(Player_2[[#This Row],[Month]]&amp;" "&amp;Player_2[[#This Row],[Day]]&amp;", "&amp;Player_2[[#This Row],[Year]])</f>
        <v>43740</v>
      </c>
      <c r="P1137">
        <f>COUNTIFS(A:A,Player_2[[#This Row],[Tournament]],E:E,Player_2[[#This Row],[Round]])</f>
        <v>3</v>
      </c>
      <c r="Q1137" t="str">
        <f t="shared" si="17"/>
        <v>2019 United States Disc Golf Championship</v>
      </c>
      <c r="R1137">
        <f>SUMIFS('Player 1 Rounds'!F:F,'Player 1 Rounds'!Q:Q,Q1137,'Player 1 Rounds'!E:E,E1137)</f>
        <v>0</v>
      </c>
      <c r="S1137">
        <f>IF(AND(Player_2[[#This Row],[Opponent Score]]&gt;0,Player_2[[#This Row],[Opponent Score]]&gt;Player_2[[#This Row],[Score]],K:K=TRUE())=TRUE(),1,0)</f>
        <v>0</v>
      </c>
    </row>
    <row r="1138" spans="1:19" x14ac:dyDescent="0.25">
      <c r="A1138" t="s">
        <v>735</v>
      </c>
      <c r="B1138" t="s">
        <v>9</v>
      </c>
      <c r="C1138" t="s">
        <v>139</v>
      </c>
      <c r="D1138" t="s">
        <v>17</v>
      </c>
      <c r="E1138">
        <v>4</v>
      </c>
      <c r="F1138">
        <v>57</v>
      </c>
      <c r="G1138">
        <v>1018</v>
      </c>
      <c r="H1138" t="s">
        <v>11</v>
      </c>
      <c r="I1138" t="s">
        <v>11</v>
      </c>
      <c r="J1138" t="b">
        <f>IF(COUNTIFS('Player 1 Rounds'!A:A,Player_2[[#This Row],[Tournament]],'Player 1 Rounds'!C:C,Player_2[[#This Row],[Date]])&gt;0,TRUE(),FALSE())</f>
        <v>0</v>
      </c>
      <c r="K1138" t="b">
        <f>IF(COUNTIFS('Player 1 Rounds'!A:A,Player_2[[#This Row],[Tournament]],'Player 1 Rounds'!C:C,Player_2[[#This Row],[Date]],'Player 1 Rounds'!D:D,Player_2[[#This Row],[Division]])&gt;0,TRUE(),FALSE())</f>
        <v>0</v>
      </c>
      <c r="L1138" t="str">
        <f>RIGHT(Player_2[[#This Row],[Date]],4)</f>
        <v>2009</v>
      </c>
      <c r="M1138" t="str">
        <f>LEFT(Player_2[[#This Row],[Date]],FIND("-",Player_2[[#This Row],[Date]],1)-1)</f>
        <v>18</v>
      </c>
      <c r="N1138" t="str">
        <f>MID(Player_2[[#This Row],[Date]],FIND("-",Player_2[[#This Row],[Date]],1)+1,3)</f>
        <v>Apr</v>
      </c>
      <c r="O1138" s="5">
        <f>DATEVALUE(Player_2[[#This Row],[Month]]&amp;" "&amp;Player_2[[#This Row],[Day]]&amp;", "&amp;Player_2[[#This Row],[Year]])</f>
        <v>39921</v>
      </c>
      <c r="P1138">
        <f>COUNTIFS(A:A,Player_2[[#This Row],[Tournament]],E:E,Player_2[[#This Row],[Round]])</f>
        <v>1</v>
      </c>
      <c r="Q1138" t="str">
        <f t="shared" si="17"/>
        <v>2009 7th Glass Blown Open (Pro/Adv)</v>
      </c>
      <c r="R1138">
        <f>SUMIFS('Player 1 Rounds'!F:F,'Player 1 Rounds'!Q:Q,Q1138,'Player 1 Rounds'!E:E,E1138)</f>
        <v>0</v>
      </c>
      <c r="S1138">
        <f>IF(AND(Player_2[[#This Row],[Opponent Score]]&gt;0,Player_2[[#This Row],[Opponent Score]]&gt;Player_2[[#This Row],[Score]],K:K=TRUE())=TRUE(),1,0)</f>
        <v>0</v>
      </c>
    </row>
    <row r="1139" spans="1:19" x14ac:dyDescent="0.25">
      <c r="A1139" t="s">
        <v>106</v>
      </c>
      <c r="B1139" t="s">
        <v>153</v>
      </c>
      <c r="C1139" t="s">
        <v>183</v>
      </c>
      <c r="D1139" t="s">
        <v>17</v>
      </c>
      <c r="E1139">
        <v>4</v>
      </c>
      <c r="F1139">
        <v>67</v>
      </c>
      <c r="G1139">
        <v>1015</v>
      </c>
      <c r="H1139" t="s">
        <v>11</v>
      </c>
      <c r="I1139" t="s">
        <v>11</v>
      </c>
      <c r="J1139" t="b">
        <f>IF(COUNTIFS('Player 1 Rounds'!A:A,Player_2[[#This Row],[Tournament]],'Player 1 Rounds'!C:C,Player_2[[#This Row],[Date]])&gt;0,TRUE(),FALSE())</f>
        <v>1</v>
      </c>
      <c r="K1139" t="b">
        <f>IF(COUNTIFS('Player 1 Rounds'!A:A,Player_2[[#This Row],[Tournament]],'Player 1 Rounds'!C:C,Player_2[[#This Row],[Date]],'Player 1 Rounds'!D:D,Player_2[[#This Row],[Division]])&gt;0,TRUE(),FALSE())</f>
        <v>1</v>
      </c>
      <c r="L1139" t="str">
        <f>RIGHT(Player_2[[#This Row],[Date]],4)</f>
        <v>2014</v>
      </c>
      <c r="M1139" t="str">
        <f>LEFT(Player_2[[#This Row],[Date]],FIND("-",Player_2[[#This Row],[Date]],1)-1)</f>
        <v>1</v>
      </c>
      <c r="N1139" t="str">
        <f>MID(Player_2[[#This Row],[Date]],FIND("-",Player_2[[#This Row],[Date]],1)+1,3)</f>
        <v>Oct</v>
      </c>
      <c r="O1139" s="5">
        <f>DATEVALUE(Player_2[[#This Row],[Month]]&amp;" "&amp;Player_2[[#This Row],[Day]]&amp;", "&amp;Player_2[[#This Row],[Year]])</f>
        <v>41913</v>
      </c>
      <c r="P1139">
        <f>COUNTIFS(A:A,Player_2[[#This Row],[Tournament]],E:E,Player_2[[#This Row],[Round]])</f>
        <v>4</v>
      </c>
      <c r="Q1139" t="str">
        <f t="shared" si="17"/>
        <v>2014 United States Disc Golf Championship - Open Flight</v>
      </c>
      <c r="R1139">
        <f>SUMIFS('Player 1 Rounds'!F:F,'Player 1 Rounds'!Q:Q,Q1139,'Player 1 Rounds'!E:E,E1139)</f>
        <v>77</v>
      </c>
      <c r="S1139">
        <f>IF(AND(Player_2[[#This Row],[Opponent Score]]&gt;0,Player_2[[#This Row],[Opponent Score]]&gt;Player_2[[#This Row],[Score]],K:K=TRUE())=TRUE(),1,0)</f>
        <v>1</v>
      </c>
    </row>
    <row r="1140" spans="1:19" x14ac:dyDescent="0.25">
      <c r="A1140" t="s">
        <v>431</v>
      </c>
      <c r="B1140" t="s">
        <v>13</v>
      </c>
      <c r="C1140" t="s">
        <v>432</v>
      </c>
      <c r="D1140" t="s">
        <v>17</v>
      </c>
      <c r="E1140">
        <v>4</v>
      </c>
      <c r="F1140">
        <v>59</v>
      </c>
      <c r="G1140">
        <v>1032</v>
      </c>
      <c r="H1140" t="s">
        <v>11</v>
      </c>
      <c r="I1140" t="s">
        <v>11</v>
      </c>
      <c r="J1140" t="b">
        <f>IF(COUNTIFS('Player 1 Rounds'!A:A,Player_2[[#This Row],[Tournament]],'Player 1 Rounds'!C:C,Player_2[[#This Row],[Date]])&gt;0,TRUE(),FALSE())</f>
        <v>1</v>
      </c>
      <c r="K1140" t="b">
        <f>IF(COUNTIFS('Player 1 Rounds'!A:A,Player_2[[#This Row],[Tournament]],'Player 1 Rounds'!C:C,Player_2[[#This Row],[Date]],'Player 1 Rounds'!D:D,Player_2[[#This Row],[Division]])&gt;0,TRUE(),FALSE())</f>
        <v>1</v>
      </c>
      <c r="L1140" t="str">
        <f>RIGHT(Player_2[[#This Row],[Date]],4)</f>
        <v>2015</v>
      </c>
      <c r="M1140" t="str">
        <f>LEFT(Player_2[[#This Row],[Date]],FIND("-",Player_2[[#This Row],[Date]],1)-1)</f>
        <v>29</v>
      </c>
      <c r="N1140" t="str">
        <f>MID(Player_2[[#This Row],[Date]],FIND("-",Player_2[[#This Row],[Date]],1)+1,3)</f>
        <v>Jan</v>
      </c>
      <c r="O1140" s="5">
        <f>DATEVALUE(Player_2[[#This Row],[Month]]&amp;" "&amp;Player_2[[#This Row],[Day]]&amp;", "&amp;Player_2[[#This Row],[Year]])</f>
        <v>42033</v>
      </c>
      <c r="P1140">
        <f>COUNTIFS(A:A,Player_2[[#This Row],[Tournament]],E:E,Player_2[[#This Row],[Round]])</f>
        <v>1</v>
      </c>
      <c r="Q1140" t="str">
        <f t="shared" si="17"/>
        <v>2015 Aussie Open</v>
      </c>
      <c r="R1140">
        <f>SUMIFS('Player 1 Rounds'!F:F,'Player 1 Rounds'!Q:Q,Q1140,'Player 1 Rounds'!E:E,E1140)</f>
        <v>55</v>
      </c>
      <c r="S1140">
        <f>IF(AND(Player_2[[#This Row],[Opponent Score]]&gt;0,Player_2[[#This Row],[Opponent Score]]&gt;Player_2[[#This Row],[Score]],K:K=TRUE())=TRUE(),1,0)</f>
        <v>0</v>
      </c>
    </row>
    <row r="1141" spans="1:19" x14ac:dyDescent="0.25">
      <c r="A1141" t="s">
        <v>223</v>
      </c>
      <c r="B1141" t="s">
        <v>14</v>
      </c>
      <c r="C1141" t="s">
        <v>757</v>
      </c>
      <c r="D1141" t="s">
        <v>17</v>
      </c>
      <c r="E1141">
        <v>4</v>
      </c>
      <c r="F1141">
        <v>58</v>
      </c>
      <c r="G1141">
        <v>991</v>
      </c>
      <c r="H1141" t="s">
        <v>11</v>
      </c>
      <c r="I1141" t="s">
        <v>11</v>
      </c>
      <c r="J1141" t="b">
        <f>IF(COUNTIFS('Player 1 Rounds'!A:A,Player_2[[#This Row],[Tournament]],'Player 1 Rounds'!C:C,Player_2[[#This Row],[Date]])&gt;0,TRUE(),FALSE())</f>
        <v>0</v>
      </c>
      <c r="K1141" t="b">
        <f>IF(COUNTIFS('Player 1 Rounds'!A:A,Player_2[[#This Row],[Tournament]],'Player 1 Rounds'!C:C,Player_2[[#This Row],[Date]],'Player 1 Rounds'!D:D,Player_2[[#This Row],[Division]])&gt;0,TRUE(),FALSE())</f>
        <v>0</v>
      </c>
      <c r="L1141" t="str">
        <f>RIGHT(Player_2[[#This Row],[Date]],4)</f>
        <v>2009</v>
      </c>
      <c r="M1141" t="str">
        <f>LEFT(Player_2[[#This Row],[Date]],FIND("-",Player_2[[#This Row],[Date]],1)-1)</f>
        <v>30</v>
      </c>
      <c r="N1141" t="str">
        <f>MID(Player_2[[#This Row],[Date]],FIND("-",Player_2[[#This Row],[Date]],1)+1,3)</f>
        <v>May</v>
      </c>
      <c r="O1141" s="5">
        <f>DATEVALUE(Player_2[[#This Row],[Month]]&amp;" "&amp;Player_2[[#This Row],[Day]]&amp;", "&amp;Player_2[[#This Row],[Year]])</f>
        <v>39963</v>
      </c>
      <c r="P1141">
        <f>COUNTIFS(A:A,Player_2[[#This Row],[Tournament]],E:E,Player_2[[#This Row],[Round]])</f>
        <v>2</v>
      </c>
      <c r="Q1141" t="str">
        <f t="shared" si="17"/>
        <v>2009 Summertime Open</v>
      </c>
      <c r="R1141">
        <f>SUMIFS('Player 1 Rounds'!F:F,'Player 1 Rounds'!Q:Q,Q1141,'Player 1 Rounds'!E:E,E1141)</f>
        <v>0</v>
      </c>
      <c r="S1141">
        <f>IF(AND(Player_2[[#This Row],[Opponent Score]]&gt;0,Player_2[[#This Row],[Opponent Score]]&gt;Player_2[[#This Row],[Score]],K:K=TRUE())=TRUE(),1,0)</f>
        <v>0</v>
      </c>
    </row>
    <row r="1142" spans="1:19" x14ac:dyDescent="0.25">
      <c r="A1142" t="s">
        <v>708</v>
      </c>
      <c r="B1142" t="s">
        <v>13</v>
      </c>
      <c r="C1142" t="s">
        <v>709</v>
      </c>
      <c r="D1142" t="s">
        <v>17</v>
      </c>
      <c r="E1142">
        <v>4</v>
      </c>
      <c r="F1142">
        <v>60</v>
      </c>
      <c r="G1142">
        <v>1042</v>
      </c>
      <c r="H1142" t="s">
        <v>11</v>
      </c>
      <c r="I1142" t="s">
        <v>11</v>
      </c>
      <c r="J1142" t="b">
        <f>IF(COUNTIFS('Player 1 Rounds'!A:A,Player_2[[#This Row],[Tournament]],'Player 1 Rounds'!C:C,Player_2[[#This Row],[Date]])&gt;0,TRUE(),FALSE())</f>
        <v>1</v>
      </c>
      <c r="K1142" t="b">
        <f>IF(COUNTIFS('Player 1 Rounds'!A:A,Player_2[[#This Row],[Tournament]],'Player 1 Rounds'!C:C,Player_2[[#This Row],[Date]],'Player 1 Rounds'!D:D,Player_2[[#This Row],[Division]])&gt;0,TRUE(),FALSE())</f>
        <v>1</v>
      </c>
      <c r="L1142" t="str">
        <f>RIGHT(Player_2[[#This Row],[Date]],4)</f>
        <v>2019</v>
      </c>
      <c r="M1142" t="str">
        <f>LEFT(Player_2[[#This Row],[Date]],FIND("-",Player_2[[#This Row],[Date]],1)-1)</f>
        <v>13</v>
      </c>
      <c r="N1142" t="str">
        <f>MID(Player_2[[#This Row],[Date]],FIND("-",Player_2[[#This Row],[Date]],1)+1,3)</f>
        <v>Aug</v>
      </c>
      <c r="O1142" s="5">
        <f>DATEVALUE(Player_2[[#This Row],[Month]]&amp;" "&amp;Player_2[[#This Row],[Day]]&amp;", "&amp;Player_2[[#This Row],[Year]])</f>
        <v>43690</v>
      </c>
      <c r="P1142">
        <f>COUNTIFS(A:A,Player_2[[#This Row],[Tournament]],E:E,Player_2[[#This Row],[Round]])</f>
        <v>1</v>
      </c>
      <c r="Q1142" t="str">
        <f t="shared" si="17"/>
        <v>2019 PDGA Professional Disc Golf World Championships</v>
      </c>
      <c r="R1142">
        <f>SUMIFS('Player 1 Rounds'!F:F,'Player 1 Rounds'!Q:Q,Q1142,'Player 1 Rounds'!E:E,E1142)</f>
        <v>53</v>
      </c>
      <c r="S1142">
        <f>IF(AND(Player_2[[#This Row],[Opponent Score]]&gt;0,Player_2[[#This Row],[Opponent Score]]&gt;Player_2[[#This Row],[Score]],K:K=TRUE())=TRUE(),1,0)</f>
        <v>0</v>
      </c>
    </row>
    <row r="1143" spans="1:19" x14ac:dyDescent="0.25">
      <c r="A1143" t="s">
        <v>184</v>
      </c>
      <c r="B1143" t="s">
        <v>13</v>
      </c>
      <c r="C1143" t="s">
        <v>185</v>
      </c>
      <c r="D1143" t="s">
        <v>17</v>
      </c>
      <c r="E1143">
        <v>4</v>
      </c>
      <c r="F1143">
        <v>55</v>
      </c>
      <c r="G1143">
        <v>1053</v>
      </c>
      <c r="H1143" t="s">
        <v>11</v>
      </c>
      <c r="I1143" t="s">
        <v>11</v>
      </c>
      <c r="J1143" t="b">
        <f>IF(COUNTIFS('Player 1 Rounds'!A:A,Player_2[[#This Row],[Tournament]],'Player 1 Rounds'!C:C,Player_2[[#This Row],[Date]])&gt;0,TRUE(),FALSE())</f>
        <v>1</v>
      </c>
      <c r="K1143" t="b">
        <f>IF(COUNTIFS('Player 1 Rounds'!A:A,Player_2[[#This Row],[Tournament]],'Player 1 Rounds'!C:C,Player_2[[#This Row],[Date]],'Player 1 Rounds'!D:D,Player_2[[#This Row],[Division]])&gt;0,TRUE(),FALSE())</f>
        <v>1</v>
      </c>
      <c r="L1143" t="str">
        <f>RIGHT(Player_2[[#This Row],[Date]],4)</f>
        <v>2014</v>
      </c>
      <c r="M1143" t="str">
        <f>LEFT(Player_2[[#This Row],[Date]],FIND("-",Player_2[[#This Row],[Date]],1)-1)</f>
        <v>5</v>
      </c>
      <c r="N1143" t="str">
        <f>MID(Player_2[[#This Row],[Date]],FIND("-",Player_2[[#This Row],[Date]],1)+1,3)</f>
        <v>Jun</v>
      </c>
      <c r="O1143" s="5">
        <f>DATEVALUE(Player_2[[#This Row],[Month]]&amp;" "&amp;Player_2[[#This Row],[Day]]&amp;", "&amp;Player_2[[#This Row],[Year]])</f>
        <v>41795</v>
      </c>
      <c r="P1143">
        <f>COUNTIFS(A:A,Player_2[[#This Row],[Tournament]],E:E,Player_2[[#This Row],[Round]])</f>
        <v>1</v>
      </c>
      <c r="Q1143" t="str">
        <f t="shared" si="17"/>
        <v>The 2014 Japan Open</v>
      </c>
      <c r="R1143">
        <f>SUMIFS('Player 1 Rounds'!F:F,'Player 1 Rounds'!Q:Q,Q1143,'Player 1 Rounds'!E:E,E1143)</f>
        <v>55</v>
      </c>
      <c r="S1143">
        <f>IF(AND(Player_2[[#This Row],[Opponent Score]]&gt;0,Player_2[[#This Row],[Opponent Score]]&gt;Player_2[[#This Row],[Score]],K:K=TRUE())=TRUE(),1,0)</f>
        <v>0</v>
      </c>
    </row>
    <row r="1144" spans="1:19" x14ac:dyDescent="0.25">
      <c r="A1144" t="s">
        <v>593</v>
      </c>
      <c r="B1144" t="s">
        <v>9</v>
      </c>
      <c r="C1144" t="s">
        <v>594</v>
      </c>
      <c r="D1144" t="s">
        <v>17</v>
      </c>
      <c r="E1144">
        <v>4</v>
      </c>
      <c r="F1144">
        <v>54</v>
      </c>
      <c r="G1144">
        <v>1073</v>
      </c>
      <c r="H1144" t="s">
        <v>11</v>
      </c>
      <c r="I1144" t="s">
        <v>11</v>
      </c>
      <c r="J1144" t="b">
        <f>IF(COUNTIFS('Player 1 Rounds'!A:A,Player_2[[#This Row],[Tournament]],'Player 1 Rounds'!C:C,Player_2[[#This Row],[Date]])&gt;0,TRUE(),FALSE())</f>
        <v>1</v>
      </c>
      <c r="K1144" t="b">
        <f>IF(COUNTIFS('Player 1 Rounds'!A:A,Player_2[[#This Row],[Tournament]],'Player 1 Rounds'!C:C,Player_2[[#This Row],[Date]],'Player 1 Rounds'!D:D,Player_2[[#This Row],[Division]])&gt;0,TRUE(),FALSE())</f>
        <v>1</v>
      </c>
      <c r="L1144" t="str">
        <f>RIGHT(Player_2[[#This Row],[Date]],4)</f>
        <v>2020</v>
      </c>
      <c r="M1144" t="str">
        <f>LEFT(Player_2[[#This Row],[Date]],FIND("-",Player_2[[#This Row],[Date]],1)-1)</f>
        <v>3</v>
      </c>
      <c r="N1144" t="str">
        <f>MID(Player_2[[#This Row],[Date]],FIND("-",Player_2[[#This Row],[Date]],1)+1,3)</f>
        <v>Sep</v>
      </c>
      <c r="O1144" s="5">
        <f>DATEVALUE(Player_2[[#This Row],[Month]]&amp;" "&amp;Player_2[[#This Row],[Day]]&amp;", "&amp;Player_2[[#This Row],[Year]])</f>
        <v>44077</v>
      </c>
      <c r="P1144">
        <f>COUNTIFS(A:A,Player_2[[#This Row],[Tournament]],E:E,Player_2[[#This Row],[Round]])</f>
        <v>1</v>
      </c>
      <c r="Q1144" t="str">
        <f t="shared" si="17"/>
        <v>2020 DGPT - Discraft's Green Mountain Championship at Smugglers' Notch Resort</v>
      </c>
      <c r="R1144">
        <f>SUMIFS('Player 1 Rounds'!F:F,'Player 1 Rounds'!Q:Q,Q1144,'Player 1 Rounds'!E:E,E1144)</f>
        <v>55</v>
      </c>
      <c r="S1144">
        <f>IF(AND(Player_2[[#This Row],[Opponent Score]]&gt;0,Player_2[[#This Row],[Opponent Score]]&gt;Player_2[[#This Row],[Score]],K:K=TRUE())=TRUE(),1,0)</f>
        <v>1</v>
      </c>
    </row>
    <row r="1145" spans="1:19" x14ac:dyDescent="0.25">
      <c r="A1145" t="s">
        <v>179</v>
      </c>
      <c r="B1145" t="s">
        <v>13</v>
      </c>
      <c r="C1145" t="s">
        <v>180</v>
      </c>
      <c r="D1145" t="s">
        <v>17</v>
      </c>
      <c r="E1145">
        <v>4</v>
      </c>
      <c r="F1145">
        <v>53</v>
      </c>
      <c r="G1145">
        <v>1045</v>
      </c>
      <c r="H1145" t="s">
        <v>11</v>
      </c>
      <c r="I1145" t="s">
        <v>11</v>
      </c>
      <c r="J1145" t="b">
        <f>IF(COUNTIFS('Player 1 Rounds'!A:A,Player_2[[#This Row],[Tournament]],'Player 1 Rounds'!C:C,Player_2[[#This Row],[Date]])&gt;0,TRUE(),FALSE())</f>
        <v>1</v>
      </c>
      <c r="K1145" t="b">
        <f>IF(COUNTIFS('Player 1 Rounds'!A:A,Player_2[[#This Row],[Tournament]],'Player 1 Rounds'!C:C,Player_2[[#This Row],[Date]],'Player 1 Rounds'!D:D,Player_2[[#This Row],[Division]])&gt;0,TRUE(),FALSE())</f>
        <v>1</v>
      </c>
      <c r="L1145" t="str">
        <f>RIGHT(Player_2[[#This Row],[Date]],4)</f>
        <v>2014</v>
      </c>
      <c r="M1145" t="str">
        <f>LEFT(Player_2[[#This Row],[Date]],FIND("-",Player_2[[#This Row],[Date]],1)-1)</f>
        <v>12</v>
      </c>
      <c r="N1145" t="str">
        <f>MID(Player_2[[#This Row],[Date]],FIND("-",Player_2[[#This Row],[Date]],1)+1,3)</f>
        <v>Aug</v>
      </c>
      <c r="O1145" s="5">
        <f>DATEVALUE(Player_2[[#This Row],[Month]]&amp;" "&amp;Player_2[[#This Row],[Day]]&amp;", "&amp;Player_2[[#This Row],[Year]])</f>
        <v>41863</v>
      </c>
      <c r="P1145">
        <f>COUNTIFS(A:A,Player_2[[#This Row],[Tournament]],E:E,Player_2[[#This Row],[Round]])</f>
        <v>1</v>
      </c>
      <c r="Q1145" t="str">
        <f t="shared" si="17"/>
        <v>2014 PDGA Professional Disc Golf World Championships</v>
      </c>
      <c r="R1145">
        <f>SUMIFS('Player 1 Rounds'!F:F,'Player 1 Rounds'!Q:Q,Q1145,'Player 1 Rounds'!E:E,E1145)</f>
        <v>53</v>
      </c>
      <c r="S1145">
        <f>IF(AND(Player_2[[#This Row],[Opponent Score]]&gt;0,Player_2[[#This Row],[Opponent Score]]&gt;Player_2[[#This Row],[Score]],K:K=TRUE())=TRUE(),1,0)</f>
        <v>0</v>
      </c>
    </row>
    <row r="1146" spans="1:19" x14ac:dyDescent="0.25">
      <c r="A1146" t="s">
        <v>413</v>
      </c>
      <c r="B1146" t="s">
        <v>58</v>
      </c>
      <c r="C1146" t="s">
        <v>414</v>
      </c>
      <c r="D1146" t="s">
        <v>17</v>
      </c>
      <c r="E1146">
        <v>4</v>
      </c>
      <c r="F1146">
        <v>51</v>
      </c>
      <c r="G1146">
        <v>1032</v>
      </c>
      <c r="H1146" t="s">
        <v>11</v>
      </c>
      <c r="I1146" t="s">
        <v>11</v>
      </c>
      <c r="J1146" t="b">
        <f>IF(COUNTIFS('Player 1 Rounds'!A:A,Player_2[[#This Row],[Tournament]],'Player 1 Rounds'!C:C,Player_2[[#This Row],[Date]])&gt;0,TRUE(),FALSE())</f>
        <v>1</v>
      </c>
      <c r="K1146" t="b">
        <f>IF(COUNTIFS('Player 1 Rounds'!A:A,Player_2[[#This Row],[Tournament]],'Player 1 Rounds'!C:C,Player_2[[#This Row],[Date]],'Player 1 Rounds'!D:D,Player_2[[#This Row],[Division]])&gt;0,TRUE(),FALSE())</f>
        <v>1</v>
      </c>
      <c r="L1146" t="str">
        <f>RIGHT(Player_2[[#This Row],[Date]],4)</f>
        <v>2014</v>
      </c>
      <c r="M1146" t="str">
        <f>LEFT(Player_2[[#This Row],[Date]],FIND("-",Player_2[[#This Row],[Date]],1)-1)</f>
        <v>5</v>
      </c>
      <c r="N1146" t="str">
        <f>MID(Player_2[[#This Row],[Date]],FIND("-",Player_2[[#This Row],[Date]],1)+1,3)</f>
        <v>Sep</v>
      </c>
      <c r="O1146" s="5">
        <f>DATEVALUE(Player_2[[#This Row],[Month]]&amp;" "&amp;Player_2[[#This Row],[Day]]&amp;", "&amp;Player_2[[#This Row],[Year]])</f>
        <v>41887</v>
      </c>
      <c r="P1146">
        <f>COUNTIFS(A:A,Player_2[[#This Row],[Tournament]],E:E,Player_2[[#This Row],[Round]])</f>
        <v>1</v>
      </c>
      <c r="Q1146" t="str">
        <f t="shared" si="17"/>
        <v>2014 Prodigy Disc present the 40th Anniversary of the Rochester Flying Disc Open</v>
      </c>
      <c r="R1146">
        <f>SUMIFS('Player 1 Rounds'!F:F,'Player 1 Rounds'!Q:Q,Q1146,'Player 1 Rounds'!E:E,E1146)</f>
        <v>46</v>
      </c>
      <c r="S1146">
        <f>IF(AND(Player_2[[#This Row],[Opponent Score]]&gt;0,Player_2[[#This Row],[Opponent Score]]&gt;Player_2[[#This Row],[Score]],K:K=TRUE())=TRUE(),1,0)</f>
        <v>0</v>
      </c>
    </row>
    <row r="1147" spans="1:19" x14ac:dyDescent="0.25">
      <c r="A1147" t="s">
        <v>103</v>
      </c>
      <c r="B1147" t="s">
        <v>58</v>
      </c>
      <c r="C1147" t="s">
        <v>131</v>
      </c>
      <c r="D1147" t="s">
        <v>17</v>
      </c>
      <c r="E1147">
        <v>4</v>
      </c>
      <c r="F1147">
        <v>56</v>
      </c>
      <c r="G1147">
        <v>1050</v>
      </c>
      <c r="H1147" t="s">
        <v>11</v>
      </c>
      <c r="I1147" t="s">
        <v>11</v>
      </c>
      <c r="J1147" t="b">
        <f>IF(COUNTIFS('Player 1 Rounds'!A:A,Player_2[[#This Row],[Tournament]],'Player 1 Rounds'!C:C,Player_2[[#This Row],[Date]])&gt;0,TRUE(),FALSE())</f>
        <v>0</v>
      </c>
      <c r="K1147" t="b">
        <f>IF(COUNTIFS('Player 1 Rounds'!A:A,Player_2[[#This Row],[Tournament]],'Player 1 Rounds'!C:C,Player_2[[#This Row],[Date]],'Player 1 Rounds'!D:D,Player_2[[#This Row],[Division]])&gt;0,TRUE(),FALSE())</f>
        <v>0</v>
      </c>
      <c r="L1147" t="str">
        <f>RIGHT(Player_2[[#This Row],[Date]],4)</f>
        <v>2009</v>
      </c>
      <c r="M1147" t="str">
        <f>LEFT(Player_2[[#This Row],[Date]],FIND("-",Player_2[[#This Row],[Date]],1)-1)</f>
        <v>28</v>
      </c>
      <c r="N1147" t="str">
        <f>MID(Player_2[[#This Row],[Date]],FIND("-",Player_2[[#This Row],[Date]],1)+1,3)</f>
        <v>Mar</v>
      </c>
      <c r="O1147" s="5">
        <f>DATEVALUE(Player_2[[#This Row],[Month]]&amp;" "&amp;Player_2[[#This Row],[Day]]&amp;", "&amp;Player_2[[#This Row],[Year]])</f>
        <v>39900</v>
      </c>
      <c r="P1147">
        <f>COUNTIFS(A:A,Player_2[[#This Row],[Tournament]],E:E,Player_2[[#This Row],[Round]])</f>
        <v>1</v>
      </c>
      <c r="Q1147" t="str">
        <f t="shared" si="17"/>
        <v>2009 Atlanta Open</v>
      </c>
      <c r="R1147">
        <f>SUMIFS('Player 1 Rounds'!F:F,'Player 1 Rounds'!Q:Q,Q1147,'Player 1 Rounds'!E:E,E1147)</f>
        <v>0</v>
      </c>
      <c r="S1147">
        <f>IF(AND(Player_2[[#This Row],[Opponent Score]]&gt;0,Player_2[[#This Row],[Opponent Score]]&gt;Player_2[[#This Row],[Score]],K:K=TRUE())=TRUE(),1,0)</f>
        <v>0</v>
      </c>
    </row>
    <row r="1148" spans="1:19" x14ac:dyDescent="0.25">
      <c r="A1148" t="s">
        <v>415</v>
      </c>
      <c r="B1148" t="s">
        <v>14</v>
      </c>
      <c r="C1148" t="s">
        <v>416</v>
      </c>
      <c r="D1148" t="s">
        <v>17</v>
      </c>
      <c r="E1148">
        <v>4</v>
      </c>
      <c r="F1148">
        <v>42</v>
      </c>
      <c r="G1148">
        <v>1081</v>
      </c>
      <c r="H1148" t="s">
        <v>11</v>
      </c>
      <c r="I1148" t="s">
        <v>11</v>
      </c>
      <c r="J1148" t="b">
        <f>IF(COUNTIFS('Player 1 Rounds'!A:A,Player_2[[#This Row],[Tournament]],'Player 1 Rounds'!C:C,Player_2[[#This Row],[Date]])&gt;0,TRUE(),FALSE())</f>
        <v>0</v>
      </c>
      <c r="K1148" t="b">
        <f>IF(COUNTIFS('Player 1 Rounds'!A:A,Player_2[[#This Row],[Tournament]],'Player 1 Rounds'!C:C,Player_2[[#This Row],[Date]],'Player 1 Rounds'!D:D,Player_2[[#This Row],[Division]])&gt;0,TRUE(),FALSE())</f>
        <v>0</v>
      </c>
      <c r="L1148" t="str">
        <f>RIGHT(Player_2[[#This Row],[Date]],4)</f>
        <v>2014</v>
      </c>
      <c r="M1148" t="str">
        <f>LEFT(Player_2[[#This Row],[Date]],FIND("-",Player_2[[#This Row],[Date]],1)-1)</f>
        <v>24</v>
      </c>
      <c r="N1148" t="str">
        <f>MID(Player_2[[#This Row],[Date]],FIND("-",Player_2[[#This Row],[Date]],1)+1,3)</f>
        <v>May</v>
      </c>
      <c r="O1148" s="5">
        <f>DATEVALUE(Player_2[[#This Row],[Month]]&amp;" "&amp;Player_2[[#This Row],[Day]]&amp;", "&amp;Player_2[[#This Row],[Year]])</f>
        <v>41783</v>
      </c>
      <c r="P1148">
        <f>COUNTIFS(A:A,Player_2[[#This Row],[Tournament]],E:E,Player_2[[#This Row],[Round]])</f>
        <v>1</v>
      </c>
      <c r="Q1148" t="str">
        <f t="shared" si="17"/>
        <v>2014 36th Annual Norman Pro/Am</v>
      </c>
      <c r="R1148">
        <f>SUMIFS('Player 1 Rounds'!F:F,'Player 1 Rounds'!Q:Q,Q1148,'Player 1 Rounds'!E:E,E1148)</f>
        <v>0</v>
      </c>
      <c r="S1148">
        <f>IF(AND(Player_2[[#This Row],[Opponent Score]]&gt;0,Player_2[[#This Row],[Opponent Score]]&gt;Player_2[[#This Row],[Score]],K:K=TRUE())=TRUE(),1,0)</f>
        <v>0</v>
      </c>
    </row>
    <row r="1149" spans="1:19" x14ac:dyDescent="0.25">
      <c r="A1149" t="s">
        <v>738</v>
      </c>
      <c r="B1149" t="s">
        <v>9</v>
      </c>
      <c r="C1149" t="s">
        <v>739</v>
      </c>
      <c r="D1149" t="s">
        <v>17</v>
      </c>
      <c r="E1149">
        <v>4</v>
      </c>
      <c r="F1149">
        <v>50</v>
      </c>
      <c r="G1149">
        <v>1097</v>
      </c>
      <c r="H1149" t="s">
        <v>11</v>
      </c>
      <c r="I1149" t="s">
        <v>11</v>
      </c>
      <c r="J1149" t="b">
        <f>IF(COUNTIFS('Player 1 Rounds'!A:A,Player_2[[#This Row],[Tournament]],'Player 1 Rounds'!C:C,Player_2[[#This Row],[Date]])&gt;0,TRUE(),FALSE())</f>
        <v>1</v>
      </c>
      <c r="K1149" t="b">
        <f>IF(COUNTIFS('Player 1 Rounds'!A:A,Player_2[[#This Row],[Tournament]],'Player 1 Rounds'!C:C,Player_2[[#This Row],[Date]],'Player 1 Rounds'!D:D,Player_2[[#This Row],[Division]])&gt;0,TRUE(),FALSE())</f>
        <v>1</v>
      </c>
      <c r="L1149" t="str">
        <f>RIGHT(Player_2[[#This Row],[Date]],4)</f>
        <v>2020</v>
      </c>
      <c r="M1149" t="str">
        <f>LEFT(Player_2[[#This Row],[Date]],FIND("-",Player_2[[#This Row],[Date]],1)-1)</f>
        <v>13</v>
      </c>
      <c r="N1149" t="str">
        <f>MID(Player_2[[#This Row],[Date]],FIND("-",Player_2[[#This Row],[Date]],1)+1,3)</f>
        <v>Aug</v>
      </c>
      <c r="O1149" s="5">
        <f>DATEVALUE(Player_2[[#This Row],[Month]]&amp;" "&amp;Player_2[[#This Row],[Day]]&amp;", "&amp;Player_2[[#This Row],[Year]])</f>
        <v>44056</v>
      </c>
      <c r="P1149">
        <f>COUNTIFS(A:A,Player_2[[#This Row],[Tournament]],E:E,Player_2[[#This Row],[Round]])</f>
        <v>1</v>
      </c>
      <c r="Q1149" t="str">
        <f t="shared" si="17"/>
        <v>2020 DGPT - 10th Annual Discraft Ledgestone Insurance Open</v>
      </c>
      <c r="R1149">
        <f>SUMIFS('Player 1 Rounds'!F:F,'Player 1 Rounds'!Q:Q,Q1149,'Player 1 Rounds'!E:E,E1149)</f>
        <v>51</v>
      </c>
      <c r="S1149">
        <f>IF(AND(Player_2[[#This Row],[Opponent Score]]&gt;0,Player_2[[#This Row],[Opponent Score]]&gt;Player_2[[#This Row],[Score]],K:K=TRUE())=TRUE(),1,0)</f>
        <v>1</v>
      </c>
    </row>
    <row r="1150" spans="1:19" x14ac:dyDescent="0.25">
      <c r="A1150" t="s">
        <v>743</v>
      </c>
      <c r="B1150" t="s">
        <v>14</v>
      </c>
      <c r="C1150" t="s">
        <v>744</v>
      </c>
      <c r="D1150" t="s">
        <v>17</v>
      </c>
      <c r="E1150">
        <v>4</v>
      </c>
      <c r="F1150">
        <v>50</v>
      </c>
      <c r="G1150">
        <v>1027</v>
      </c>
      <c r="H1150" t="s">
        <v>11</v>
      </c>
      <c r="I1150" t="s">
        <v>11</v>
      </c>
      <c r="J1150" t="b">
        <f>IF(COUNTIFS('Player 1 Rounds'!A:A,Player_2[[#This Row],[Tournament]],'Player 1 Rounds'!C:C,Player_2[[#This Row],[Date]])&gt;0,TRUE(),FALSE())</f>
        <v>0</v>
      </c>
      <c r="K1150" t="b">
        <f>IF(COUNTIFS('Player 1 Rounds'!A:A,Player_2[[#This Row],[Tournament]],'Player 1 Rounds'!C:C,Player_2[[#This Row],[Date]],'Player 1 Rounds'!D:D,Player_2[[#This Row],[Division]])&gt;0,TRUE(),FALSE())</f>
        <v>0</v>
      </c>
      <c r="L1150" t="str">
        <f>RIGHT(Player_2[[#This Row],[Date]],4)</f>
        <v>2009</v>
      </c>
      <c r="M1150" t="str">
        <f>LEFT(Player_2[[#This Row],[Date]],FIND("-",Player_2[[#This Row],[Date]],1)-1)</f>
        <v>21</v>
      </c>
      <c r="N1150" t="str">
        <f>MID(Player_2[[#This Row],[Date]],FIND("-",Player_2[[#This Row],[Date]],1)+1,3)</f>
        <v>Feb</v>
      </c>
      <c r="O1150" s="5">
        <f>DATEVALUE(Player_2[[#This Row],[Month]]&amp;" "&amp;Player_2[[#This Row],[Day]]&amp;", "&amp;Player_2[[#This Row],[Year]])</f>
        <v>39865</v>
      </c>
      <c r="P1150">
        <f>COUNTIFS(A:A,Player_2[[#This Row],[Tournament]],E:E,Player_2[[#This Row],[Round]])</f>
        <v>1</v>
      </c>
      <c r="Q1150" t="str">
        <f t="shared" si="17"/>
        <v>2009 CSUMB Otter Open</v>
      </c>
      <c r="R1150">
        <f>SUMIFS('Player 1 Rounds'!F:F,'Player 1 Rounds'!Q:Q,Q1150,'Player 1 Rounds'!E:E,E1150)</f>
        <v>0</v>
      </c>
      <c r="S1150">
        <f>IF(AND(Player_2[[#This Row],[Opponent Score]]&gt;0,Player_2[[#This Row],[Opponent Score]]&gt;Player_2[[#This Row],[Score]],K:K=TRUE())=TRUE(),1,0)</f>
        <v>0</v>
      </c>
    </row>
    <row r="1151" spans="1:19" x14ac:dyDescent="0.25">
      <c r="A1151" t="s">
        <v>93</v>
      </c>
      <c r="B1151" t="s">
        <v>58</v>
      </c>
      <c r="C1151" t="s">
        <v>181</v>
      </c>
      <c r="D1151" t="s">
        <v>17</v>
      </c>
      <c r="E1151">
        <v>4</v>
      </c>
      <c r="F1151">
        <v>52</v>
      </c>
      <c r="G1151">
        <v>1053</v>
      </c>
      <c r="H1151" t="s">
        <v>11</v>
      </c>
      <c r="I1151" t="s">
        <v>11</v>
      </c>
      <c r="J1151" t="b">
        <f>IF(COUNTIFS('Player 1 Rounds'!A:A,Player_2[[#This Row],[Tournament]],'Player 1 Rounds'!C:C,Player_2[[#This Row],[Date]])&gt;0,TRUE(),FALSE())</f>
        <v>0</v>
      </c>
      <c r="K1151" t="b">
        <f>IF(COUNTIFS('Player 1 Rounds'!A:A,Player_2[[#This Row],[Tournament]],'Player 1 Rounds'!C:C,Player_2[[#This Row],[Date]],'Player 1 Rounds'!D:D,Player_2[[#This Row],[Division]])&gt;0,TRUE(),FALSE())</f>
        <v>0</v>
      </c>
      <c r="L1151" t="str">
        <f>RIGHT(Player_2[[#This Row],[Date]],4)</f>
        <v>2010</v>
      </c>
      <c r="M1151" t="str">
        <f>LEFT(Player_2[[#This Row],[Date]],FIND("-",Player_2[[#This Row],[Date]],1)-1)</f>
        <v>3</v>
      </c>
      <c r="N1151" t="str">
        <f>MID(Player_2[[#This Row],[Date]],FIND("-",Player_2[[#This Row],[Date]],1)+1,3)</f>
        <v>Mar</v>
      </c>
      <c r="O1151" s="5">
        <f>DATEVALUE(Player_2[[#This Row],[Month]]&amp;" "&amp;Player_2[[#This Row],[Day]]&amp;", "&amp;Player_2[[#This Row],[Year]])</f>
        <v>40240</v>
      </c>
      <c r="P1151">
        <f>COUNTIFS(A:A,Player_2[[#This Row],[Tournament]],E:E,Player_2[[#This Row],[Round]])</f>
        <v>3</v>
      </c>
      <c r="Q1151" t="str">
        <f t="shared" si="17"/>
        <v>2010 The Memorial Championship presented by Discraft</v>
      </c>
      <c r="R1151">
        <f>SUMIFS('Player 1 Rounds'!F:F,'Player 1 Rounds'!Q:Q,Q1151,'Player 1 Rounds'!E:E,E1151)</f>
        <v>0</v>
      </c>
      <c r="S1151">
        <f>IF(AND(Player_2[[#This Row],[Opponent Score]]&gt;0,Player_2[[#This Row],[Opponent Score]]&gt;Player_2[[#This Row],[Score]],K:K=TRUE())=TRUE(),1,0)</f>
        <v>0</v>
      </c>
    </row>
    <row r="1152" spans="1:19" x14ac:dyDescent="0.25">
      <c r="A1152" t="s">
        <v>512</v>
      </c>
      <c r="B1152" t="s">
        <v>9</v>
      </c>
      <c r="C1152" t="s">
        <v>513</v>
      </c>
      <c r="D1152" t="s">
        <v>17</v>
      </c>
      <c r="E1152">
        <v>4</v>
      </c>
      <c r="F1152">
        <v>54</v>
      </c>
      <c r="G1152">
        <v>1033</v>
      </c>
      <c r="H1152" t="s">
        <v>11</v>
      </c>
      <c r="I1152" t="s">
        <v>11</v>
      </c>
      <c r="J1152" t="b">
        <f>IF(COUNTIFS('Player 1 Rounds'!A:A,Player_2[[#This Row],[Tournament]],'Player 1 Rounds'!C:C,Player_2[[#This Row],[Date]])&gt;0,TRUE(),FALSE())</f>
        <v>0</v>
      </c>
      <c r="K1152" t="b">
        <f>IF(COUNTIFS('Player 1 Rounds'!A:A,Player_2[[#This Row],[Tournament]],'Player 1 Rounds'!C:C,Player_2[[#This Row],[Date]],'Player 1 Rounds'!D:D,Player_2[[#This Row],[Division]])&gt;0,TRUE(),FALSE())</f>
        <v>0</v>
      </c>
      <c r="L1152" t="str">
        <f>RIGHT(Player_2[[#This Row],[Date]],4)</f>
        <v>2013</v>
      </c>
      <c r="M1152" t="str">
        <f>LEFT(Player_2[[#This Row],[Date]],FIND("-",Player_2[[#This Row],[Date]],1)-1)</f>
        <v>25</v>
      </c>
      <c r="N1152" t="str">
        <f>MID(Player_2[[#This Row],[Date]],FIND("-",Player_2[[#This Row],[Date]],1)+1,3)</f>
        <v>May</v>
      </c>
      <c r="O1152" s="5">
        <f>DATEVALUE(Player_2[[#This Row],[Month]]&amp;" "&amp;Player_2[[#This Row],[Day]]&amp;", "&amp;Player_2[[#This Row],[Year]])</f>
        <v>41419</v>
      </c>
      <c r="P1152">
        <f>COUNTIFS(A:A,Player_2[[#This Row],[Tournament]],E:E,Player_2[[#This Row],[Round]])</f>
        <v>1</v>
      </c>
      <c r="Q1152" t="str">
        <f t="shared" si="17"/>
        <v>2013 Des Moines Challenge presented by G&amp;L Clothing</v>
      </c>
      <c r="R1152">
        <f>SUMIFS('Player 1 Rounds'!F:F,'Player 1 Rounds'!Q:Q,Q1152,'Player 1 Rounds'!E:E,E1152)</f>
        <v>0</v>
      </c>
      <c r="S1152">
        <f>IF(AND(Player_2[[#This Row],[Opponent Score]]&gt;0,Player_2[[#This Row],[Opponent Score]]&gt;Player_2[[#This Row],[Score]],K:K=TRUE())=TRUE(),1,0)</f>
        <v>0</v>
      </c>
    </row>
    <row r="1153" spans="1:19" x14ac:dyDescent="0.25">
      <c r="A1153" t="s">
        <v>99</v>
      </c>
      <c r="B1153" t="s">
        <v>13</v>
      </c>
      <c r="C1153" t="s">
        <v>100</v>
      </c>
      <c r="D1153" t="s">
        <v>17</v>
      </c>
      <c r="E1153">
        <v>4</v>
      </c>
      <c r="F1153">
        <v>53</v>
      </c>
      <c r="G1153">
        <v>1059</v>
      </c>
      <c r="H1153" t="s">
        <v>11</v>
      </c>
      <c r="I1153" t="s">
        <v>11</v>
      </c>
      <c r="J1153" t="b">
        <f>IF(COUNTIFS('Player 1 Rounds'!A:A,Player_2[[#This Row],[Tournament]],'Player 1 Rounds'!C:C,Player_2[[#This Row],[Date]])&gt;0,TRUE(),FALSE())</f>
        <v>1</v>
      </c>
      <c r="K1153" t="b">
        <f>IF(COUNTIFS('Player 1 Rounds'!A:A,Player_2[[#This Row],[Tournament]],'Player 1 Rounds'!C:C,Player_2[[#This Row],[Date]],'Player 1 Rounds'!D:D,Player_2[[#This Row],[Division]])&gt;0,TRUE(),FALSE())</f>
        <v>1</v>
      </c>
      <c r="L1153" t="str">
        <f>RIGHT(Player_2[[#This Row],[Date]],4)</f>
        <v>2013</v>
      </c>
      <c r="M1153" t="str">
        <f>LEFT(Player_2[[#This Row],[Date]],FIND("-",Player_2[[#This Row],[Date]],1)-1)</f>
        <v>3</v>
      </c>
      <c r="N1153" t="str">
        <f>MID(Player_2[[#This Row],[Date]],FIND("-",Player_2[[#This Row],[Date]],1)+1,3)</f>
        <v>Aug</v>
      </c>
      <c r="O1153" s="5">
        <f>DATEVALUE(Player_2[[#This Row],[Month]]&amp;" "&amp;Player_2[[#This Row],[Day]]&amp;", "&amp;Player_2[[#This Row],[Year]])</f>
        <v>41489</v>
      </c>
      <c r="P1153">
        <f>COUNTIFS(A:A,Player_2[[#This Row],[Tournament]],E:E,Player_2[[#This Row],[Round]])</f>
        <v>1</v>
      </c>
      <c r="Q1153" t="str">
        <f t="shared" si="17"/>
        <v>2013 PDGA Professional Disc Golf World Championships</v>
      </c>
      <c r="R1153">
        <f>SUMIFS('Player 1 Rounds'!F:F,'Player 1 Rounds'!Q:Q,Q1153,'Player 1 Rounds'!E:E,E1153)</f>
        <v>60</v>
      </c>
      <c r="S1153">
        <f>IF(AND(Player_2[[#This Row],[Opponent Score]]&gt;0,Player_2[[#This Row],[Opponent Score]]&gt;Player_2[[#This Row],[Score]],K:K=TRUE())=TRUE(),1,0)</f>
        <v>1</v>
      </c>
    </row>
    <row r="1154" spans="1:19" x14ac:dyDescent="0.25">
      <c r="A1154" t="s">
        <v>167</v>
      </c>
      <c r="B1154" t="s">
        <v>13</v>
      </c>
      <c r="C1154" t="s">
        <v>168</v>
      </c>
      <c r="D1154" t="s">
        <v>17</v>
      </c>
      <c r="E1154">
        <v>4</v>
      </c>
      <c r="F1154">
        <v>55</v>
      </c>
      <c r="G1154">
        <v>1050</v>
      </c>
      <c r="H1154" t="s">
        <v>11</v>
      </c>
      <c r="I1154" t="s">
        <v>11</v>
      </c>
      <c r="J1154" t="b">
        <f>IF(COUNTIFS('Player 1 Rounds'!A:A,Player_2[[#This Row],[Tournament]],'Player 1 Rounds'!C:C,Player_2[[#This Row],[Date]])&gt;0,TRUE(),FALSE())</f>
        <v>0</v>
      </c>
      <c r="K1154" t="b">
        <f>IF(COUNTIFS('Player 1 Rounds'!A:A,Player_2[[#This Row],[Tournament]],'Player 1 Rounds'!C:C,Player_2[[#This Row],[Date]],'Player 1 Rounds'!D:D,Player_2[[#This Row],[Division]])&gt;0,TRUE(),FALSE())</f>
        <v>0</v>
      </c>
      <c r="L1154" t="str">
        <f>RIGHT(Player_2[[#This Row],[Date]],4)</f>
        <v>2010</v>
      </c>
      <c r="M1154" t="str">
        <f>LEFT(Player_2[[#This Row],[Date]],FIND("-",Player_2[[#This Row],[Date]],1)-1)</f>
        <v>27</v>
      </c>
      <c r="N1154" t="str">
        <f>MID(Player_2[[#This Row],[Date]],FIND("-",Player_2[[#This Row],[Date]],1)+1,3)</f>
        <v>Jul</v>
      </c>
      <c r="O1154" s="5">
        <f>DATEVALUE(Player_2[[#This Row],[Month]]&amp;" "&amp;Player_2[[#This Row],[Day]]&amp;", "&amp;Player_2[[#This Row],[Year]])</f>
        <v>40386</v>
      </c>
      <c r="P1154">
        <f>COUNTIFS(A:A,Player_2[[#This Row],[Tournament]],E:E,Player_2[[#This Row],[Round]])</f>
        <v>1</v>
      </c>
      <c r="Q1154" t="str">
        <f t="shared" ref="Q1154:Q1217" si="18">IF(ISERROR(FIND(L1154,A1154,1))=TRUE(),L1154&amp;" "&amp;A1154,A1154)</f>
        <v>2010 PDGA Professional Disc Golf World Championships</v>
      </c>
      <c r="R1154">
        <f>SUMIFS('Player 1 Rounds'!F:F,'Player 1 Rounds'!Q:Q,Q1154,'Player 1 Rounds'!E:E,E1154)</f>
        <v>0</v>
      </c>
      <c r="S1154">
        <f>IF(AND(Player_2[[#This Row],[Opponent Score]]&gt;0,Player_2[[#This Row],[Opponent Score]]&gt;Player_2[[#This Row],[Score]],K:K=TRUE())=TRUE(),1,0)</f>
        <v>0</v>
      </c>
    </row>
    <row r="1155" spans="1:19" x14ac:dyDescent="0.25">
      <c r="A1155" t="s">
        <v>394</v>
      </c>
      <c r="B1155" t="s">
        <v>58</v>
      </c>
      <c r="C1155" t="s">
        <v>395</v>
      </c>
      <c r="D1155" t="s">
        <v>17</v>
      </c>
      <c r="E1155">
        <v>4</v>
      </c>
      <c r="F1155">
        <v>50</v>
      </c>
      <c r="G1155">
        <v>1076</v>
      </c>
      <c r="H1155" t="s">
        <v>11</v>
      </c>
      <c r="I1155" t="s">
        <v>11</v>
      </c>
      <c r="J1155" t="b">
        <f>IF(COUNTIFS('Player 1 Rounds'!A:A,Player_2[[#This Row],[Tournament]],'Player 1 Rounds'!C:C,Player_2[[#This Row],[Date]])&gt;0,TRUE(),FALSE())</f>
        <v>0</v>
      </c>
      <c r="K1155" t="b">
        <f>IF(COUNTIFS('Player 1 Rounds'!A:A,Player_2[[#This Row],[Tournament]],'Player 1 Rounds'!C:C,Player_2[[#This Row],[Date]],'Player 1 Rounds'!D:D,Player_2[[#This Row],[Division]])&gt;0,TRUE(),FALSE())</f>
        <v>0</v>
      </c>
      <c r="L1155" t="str">
        <f>RIGHT(Player_2[[#This Row],[Date]],4)</f>
        <v>2013</v>
      </c>
      <c r="M1155" t="str">
        <f>LEFT(Player_2[[#This Row],[Date]],FIND("-",Player_2[[#This Row],[Date]],1)-1)</f>
        <v>14</v>
      </c>
      <c r="N1155" t="str">
        <f>MID(Player_2[[#This Row],[Date]],FIND("-",Player_2[[#This Row],[Date]],1)+1,3)</f>
        <v>Jun</v>
      </c>
      <c r="O1155" s="5">
        <f>DATEVALUE(Player_2[[#This Row],[Month]]&amp;" "&amp;Player_2[[#This Row],[Day]]&amp;", "&amp;Player_2[[#This Row],[Year]])</f>
        <v>41439</v>
      </c>
      <c r="P1155">
        <f>COUNTIFS(A:A,Player_2[[#This Row],[Tournament]],E:E,Player_2[[#This Row],[Round]])</f>
        <v>1</v>
      </c>
      <c r="Q1155" t="str">
        <f t="shared" si="18"/>
        <v>2013 Grip Equipment Presents The 31st Kansas City Wide Open</v>
      </c>
      <c r="R1155">
        <f>SUMIFS('Player 1 Rounds'!F:F,'Player 1 Rounds'!Q:Q,Q1155,'Player 1 Rounds'!E:E,E1155)</f>
        <v>0</v>
      </c>
      <c r="S1155">
        <f>IF(AND(Player_2[[#This Row],[Opponent Score]]&gt;0,Player_2[[#This Row],[Opponent Score]]&gt;Player_2[[#This Row],[Score]],K:K=TRUE())=TRUE(),1,0)</f>
        <v>0</v>
      </c>
    </row>
    <row r="1156" spans="1:19" x14ac:dyDescent="0.25">
      <c r="A1156" t="s">
        <v>81</v>
      </c>
      <c r="B1156" t="s">
        <v>58</v>
      </c>
      <c r="C1156" t="s">
        <v>102</v>
      </c>
      <c r="D1156" t="s">
        <v>17</v>
      </c>
      <c r="E1156">
        <v>4</v>
      </c>
      <c r="F1156">
        <v>57</v>
      </c>
      <c r="G1156">
        <v>1018</v>
      </c>
      <c r="H1156" t="s">
        <v>11</v>
      </c>
      <c r="I1156" t="s">
        <v>11</v>
      </c>
      <c r="J1156" t="b">
        <f>IF(COUNTIFS('Player 1 Rounds'!A:A,Player_2[[#This Row],[Tournament]],'Player 1 Rounds'!C:C,Player_2[[#This Row],[Date]])&gt;0,TRUE(),FALSE())</f>
        <v>1</v>
      </c>
      <c r="K1156" t="b">
        <f>IF(COUNTIFS('Player 1 Rounds'!A:A,Player_2[[#This Row],[Tournament]],'Player 1 Rounds'!C:C,Player_2[[#This Row],[Date]],'Player 1 Rounds'!D:D,Player_2[[#This Row],[Division]])&gt;0,TRUE(),FALSE())</f>
        <v>1</v>
      </c>
      <c r="L1156" t="str">
        <f>RIGHT(Player_2[[#This Row],[Date]],4)</f>
        <v>2013</v>
      </c>
      <c r="M1156" t="str">
        <f>LEFT(Player_2[[#This Row],[Date]],FIND("-",Player_2[[#This Row],[Date]],1)-1)</f>
        <v>28</v>
      </c>
      <c r="N1156" t="str">
        <f>MID(Player_2[[#This Row],[Date]],FIND("-",Player_2[[#This Row],[Date]],1)+1,3)</f>
        <v>Jun</v>
      </c>
      <c r="O1156" s="5">
        <f>DATEVALUE(Player_2[[#This Row],[Month]]&amp;" "&amp;Player_2[[#This Row],[Day]]&amp;", "&amp;Player_2[[#This Row],[Year]])</f>
        <v>41453</v>
      </c>
      <c r="P1156">
        <f>COUNTIFS(A:A,Player_2[[#This Row],[Tournament]],E:E,Player_2[[#This Row],[Round]])</f>
        <v>4</v>
      </c>
      <c r="Q1156" t="str">
        <f t="shared" si="18"/>
        <v>2013 Beaver State Fling</v>
      </c>
      <c r="R1156">
        <f>SUMIFS('Player 1 Rounds'!F:F,'Player 1 Rounds'!Q:Q,Q1156,'Player 1 Rounds'!E:E,E1156)</f>
        <v>52</v>
      </c>
      <c r="S1156">
        <f>IF(AND(Player_2[[#This Row],[Opponent Score]]&gt;0,Player_2[[#This Row],[Opponent Score]]&gt;Player_2[[#This Row],[Score]],K:K=TRUE())=TRUE(),1,0)</f>
        <v>0</v>
      </c>
    </row>
    <row r="1157" spans="1:19" x14ac:dyDescent="0.25">
      <c r="A1157" t="s">
        <v>407</v>
      </c>
      <c r="B1157" t="s">
        <v>9</v>
      </c>
      <c r="C1157" t="s">
        <v>408</v>
      </c>
      <c r="D1157" t="s">
        <v>17</v>
      </c>
      <c r="E1157">
        <v>4</v>
      </c>
      <c r="F1157">
        <v>54</v>
      </c>
      <c r="G1157">
        <v>1028</v>
      </c>
      <c r="H1157" t="s">
        <v>11</v>
      </c>
      <c r="I1157" t="s">
        <v>11</v>
      </c>
      <c r="J1157" t="b">
        <f>IF(COUNTIFS('Player 1 Rounds'!A:A,Player_2[[#This Row],[Tournament]],'Player 1 Rounds'!C:C,Player_2[[#This Row],[Date]])&gt;0,TRUE(),FALSE())</f>
        <v>0</v>
      </c>
      <c r="K1157" t="b">
        <f>IF(COUNTIFS('Player 1 Rounds'!A:A,Player_2[[#This Row],[Tournament]],'Player 1 Rounds'!C:C,Player_2[[#This Row],[Date]],'Player 1 Rounds'!D:D,Player_2[[#This Row],[Division]])&gt;0,TRUE(),FALSE())</f>
        <v>0</v>
      </c>
      <c r="L1157" t="str">
        <f>RIGHT(Player_2[[#This Row],[Date]],4)</f>
        <v>2015</v>
      </c>
      <c r="M1157" t="str">
        <f>LEFT(Player_2[[#This Row],[Date]],FIND("-",Player_2[[#This Row],[Date]],1)-1)</f>
        <v>19</v>
      </c>
      <c r="N1157" t="str">
        <f>MID(Player_2[[#This Row],[Date]],FIND("-",Player_2[[#This Row],[Date]],1)+1,3)</f>
        <v>Jun</v>
      </c>
      <c r="O1157" s="5">
        <f>DATEVALUE(Player_2[[#This Row],[Month]]&amp;" "&amp;Player_2[[#This Row],[Day]]&amp;", "&amp;Player_2[[#This Row],[Year]])</f>
        <v>42174</v>
      </c>
      <c r="P1157">
        <f>COUNTIFS(A:A,Player_2[[#This Row],[Tournament]],E:E,Player_2[[#This Row],[Round]])</f>
        <v>1</v>
      </c>
      <c r="Q1157" t="str">
        <f t="shared" si="18"/>
        <v>2015 33rd Kansas City Wide Open</v>
      </c>
      <c r="R1157">
        <f>SUMIFS('Player 1 Rounds'!F:F,'Player 1 Rounds'!Q:Q,Q1157,'Player 1 Rounds'!E:E,E1157)</f>
        <v>0</v>
      </c>
      <c r="S1157">
        <f>IF(AND(Player_2[[#This Row],[Opponent Score]]&gt;0,Player_2[[#This Row],[Opponent Score]]&gt;Player_2[[#This Row],[Score]],K:K=TRUE())=TRUE(),1,0)</f>
        <v>0</v>
      </c>
    </row>
    <row r="1158" spans="1:19" x14ac:dyDescent="0.25">
      <c r="A1158" t="s">
        <v>409</v>
      </c>
      <c r="B1158" t="s">
        <v>58</v>
      </c>
      <c r="C1158" t="s">
        <v>410</v>
      </c>
      <c r="D1158" t="s">
        <v>17</v>
      </c>
      <c r="E1158">
        <v>4</v>
      </c>
      <c r="F1158">
        <v>50</v>
      </c>
      <c r="G1158">
        <v>1070</v>
      </c>
      <c r="H1158" t="s">
        <v>11</v>
      </c>
      <c r="I1158" t="s">
        <v>11</v>
      </c>
      <c r="J1158" t="b">
        <f>IF(COUNTIFS('Player 1 Rounds'!A:A,Player_2[[#This Row],[Tournament]],'Player 1 Rounds'!C:C,Player_2[[#This Row],[Date]])&gt;0,TRUE(),FALSE())</f>
        <v>1</v>
      </c>
      <c r="K1158" t="b">
        <f>IF(COUNTIFS('Player 1 Rounds'!A:A,Player_2[[#This Row],[Tournament]],'Player 1 Rounds'!C:C,Player_2[[#This Row],[Date]],'Player 1 Rounds'!D:D,Player_2[[#This Row],[Division]])&gt;0,TRUE(),FALSE())</f>
        <v>1</v>
      </c>
      <c r="L1158" t="str">
        <f>RIGHT(Player_2[[#This Row],[Date]],4)</f>
        <v>2015</v>
      </c>
      <c r="M1158" t="str">
        <f>LEFT(Player_2[[#This Row],[Date]],FIND("-",Player_2[[#This Row],[Date]],1)-1)</f>
        <v>12</v>
      </c>
      <c r="N1158" t="str">
        <f>MID(Player_2[[#This Row],[Date]],FIND("-",Player_2[[#This Row],[Date]],1)+1,3)</f>
        <v>Jun</v>
      </c>
      <c r="O1158" s="5">
        <f>DATEVALUE(Player_2[[#This Row],[Month]]&amp;" "&amp;Player_2[[#This Row],[Day]]&amp;", "&amp;Player_2[[#This Row],[Year]])</f>
        <v>42167</v>
      </c>
      <c r="P1158">
        <f>COUNTIFS(A:A,Player_2[[#This Row],[Tournament]],E:E,Player_2[[#This Row],[Round]])</f>
        <v>1</v>
      </c>
      <c r="Q1158" t="str">
        <f t="shared" si="18"/>
        <v>2015 Beaver State Fling - Pro</v>
      </c>
      <c r="R1158">
        <f>SUMIFS('Player 1 Rounds'!F:F,'Player 1 Rounds'!Q:Q,Q1158,'Player 1 Rounds'!E:E,E1158)</f>
        <v>54</v>
      </c>
      <c r="S1158">
        <f>IF(AND(Player_2[[#This Row],[Opponent Score]]&gt;0,Player_2[[#This Row],[Opponent Score]]&gt;Player_2[[#This Row],[Score]],K:K=TRUE())=TRUE(),1,0)</f>
        <v>1</v>
      </c>
    </row>
    <row r="1159" spans="1:19" x14ac:dyDescent="0.25">
      <c r="A1159" t="s">
        <v>370</v>
      </c>
      <c r="B1159" t="s">
        <v>164</v>
      </c>
      <c r="C1159" t="s">
        <v>371</v>
      </c>
      <c r="D1159" t="s">
        <v>17</v>
      </c>
      <c r="E1159">
        <v>4</v>
      </c>
      <c r="F1159">
        <v>50</v>
      </c>
      <c r="G1159">
        <v>1043</v>
      </c>
      <c r="H1159" t="s">
        <v>11</v>
      </c>
      <c r="I1159" t="s">
        <v>11</v>
      </c>
      <c r="J1159" t="b">
        <f>IF(COUNTIFS('Player 1 Rounds'!A:A,Player_2[[#This Row],[Tournament]],'Player 1 Rounds'!C:C,Player_2[[#This Row],[Date]])&gt;0,TRUE(),FALSE())</f>
        <v>0</v>
      </c>
      <c r="K1159" t="b">
        <f>IF(COUNTIFS('Player 1 Rounds'!A:A,Player_2[[#This Row],[Tournament]],'Player 1 Rounds'!C:C,Player_2[[#This Row],[Date]],'Player 1 Rounds'!D:D,Player_2[[#This Row],[Division]])&gt;0,TRUE(),FALSE())</f>
        <v>0</v>
      </c>
      <c r="L1159" t="str">
        <f>RIGHT(Player_2[[#This Row],[Date]],4)</f>
        <v>2013</v>
      </c>
      <c r="M1159" t="str">
        <f>LEFT(Player_2[[#This Row],[Date]],FIND("-",Player_2[[#This Row],[Date]],1)-1)</f>
        <v>12</v>
      </c>
      <c r="N1159" t="str">
        <f>MID(Player_2[[#This Row],[Date]],FIND("-",Player_2[[#This Row],[Date]],1)+1,3)</f>
        <v>Oct</v>
      </c>
      <c r="O1159" s="5">
        <f>DATEVALUE(Player_2[[#This Row],[Month]]&amp;" "&amp;Player_2[[#This Row],[Day]]&amp;", "&amp;Player_2[[#This Row],[Year]])</f>
        <v>41559</v>
      </c>
      <c r="P1159">
        <f>COUNTIFS(A:A,Player_2[[#This Row],[Tournament]],E:E,Player_2[[#This Row],[Round]])</f>
        <v>1</v>
      </c>
      <c r="Q1159" t="str">
        <f t="shared" si="18"/>
        <v>2013 South Florida Open</v>
      </c>
      <c r="R1159">
        <f>SUMIFS('Player 1 Rounds'!F:F,'Player 1 Rounds'!Q:Q,Q1159,'Player 1 Rounds'!E:E,E1159)</f>
        <v>0</v>
      </c>
      <c r="S1159">
        <f>IF(AND(Player_2[[#This Row],[Opponent Score]]&gt;0,Player_2[[#This Row],[Opponent Score]]&gt;Player_2[[#This Row],[Score]],K:K=TRUE())=TRUE(),1,0)</f>
        <v>0</v>
      </c>
    </row>
    <row r="1160" spans="1:19" x14ac:dyDescent="0.25">
      <c r="A1160" t="s">
        <v>379</v>
      </c>
      <c r="B1160" t="s">
        <v>9</v>
      </c>
      <c r="C1160" t="s">
        <v>380</v>
      </c>
      <c r="D1160" t="s">
        <v>17</v>
      </c>
      <c r="E1160">
        <v>4</v>
      </c>
      <c r="F1160">
        <v>47</v>
      </c>
      <c r="G1160">
        <v>1044</v>
      </c>
      <c r="H1160" t="s">
        <v>11</v>
      </c>
      <c r="I1160" t="s">
        <v>11</v>
      </c>
      <c r="J1160" t="b">
        <f>IF(COUNTIFS('Player 1 Rounds'!A:A,Player_2[[#This Row],[Tournament]],'Player 1 Rounds'!C:C,Player_2[[#This Row],[Date]])&gt;0,TRUE(),FALSE())</f>
        <v>0</v>
      </c>
      <c r="K1160" t="b">
        <f>IF(COUNTIFS('Player 1 Rounds'!A:A,Player_2[[#This Row],[Tournament]],'Player 1 Rounds'!C:C,Player_2[[#This Row],[Date]],'Player 1 Rounds'!D:D,Player_2[[#This Row],[Division]])&gt;0,TRUE(),FALSE())</f>
        <v>0</v>
      </c>
      <c r="L1160" t="str">
        <f>RIGHT(Player_2[[#This Row],[Date]],4)</f>
        <v>2013</v>
      </c>
      <c r="M1160" t="str">
        <f>LEFT(Player_2[[#This Row],[Date]],FIND("-",Player_2[[#This Row],[Date]],1)-1)</f>
        <v>7</v>
      </c>
      <c r="N1160" t="str">
        <f>MID(Player_2[[#This Row],[Date]],FIND("-",Player_2[[#This Row],[Date]],1)+1,3)</f>
        <v>Dec</v>
      </c>
      <c r="O1160" s="5">
        <f>DATEVALUE(Player_2[[#This Row],[Month]]&amp;" "&amp;Player_2[[#This Row],[Day]]&amp;", "&amp;Player_2[[#This Row],[Year]])</f>
        <v>41615</v>
      </c>
      <c r="P1160">
        <f>COUNTIFS(A:A,Player_2[[#This Row],[Tournament]],E:E,Player_2[[#This Row],[Round]])</f>
        <v>1</v>
      </c>
      <c r="Q1160" t="str">
        <f t="shared" si="18"/>
        <v>2013 Charleston Classic Presented by Innova</v>
      </c>
      <c r="R1160">
        <f>SUMIFS('Player 1 Rounds'!F:F,'Player 1 Rounds'!Q:Q,Q1160,'Player 1 Rounds'!E:E,E1160)</f>
        <v>0</v>
      </c>
      <c r="S1160">
        <f>IF(AND(Player_2[[#This Row],[Opponent Score]]&gt;0,Player_2[[#This Row],[Opponent Score]]&gt;Player_2[[#This Row],[Score]],K:K=TRUE())=TRUE(),1,0)</f>
        <v>0</v>
      </c>
    </row>
    <row r="1161" spans="1:19" x14ac:dyDescent="0.25">
      <c r="A1161" t="s">
        <v>97</v>
      </c>
      <c r="B1161" t="s">
        <v>13</v>
      </c>
      <c r="C1161" t="s">
        <v>98</v>
      </c>
      <c r="D1161" t="s">
        <v>17</v>
      </c>
      <c r="E1161">
        <v>4</v>
      </c>
      <c r="F1161">
        <v>53</v>
      </c>
      <c r="G1161">
        <v>988</v>
      </c>
      <c r="H1161" t="s">
        <v>11</v>
      </c>
      <c r="I1161" t="s">
        <v>11</v>
      </c>
      <c r="J1161" t="b">
        <f>IF(COUNTIFS('Player 1 Rounds'!A:A,Player_2[[#This Row],[Tournament]],'Player 1 Rounds'!C:C,Player_2[[#This Row],[Date]])&gt;0,TRUE(),FALSE())</f>
        <v>0</v>
      </c>
      <c r="K1161" t="b">
        <f>IF(COUNTIFS('Player 1 Rounds'!A:A,Player_2[[#This Row],[Tournament]],'Player 1 Rounds'!C:C,Player_2[[#This Row],[Date]],'Player 1 Rounds'!D:D,Player_2[[#This Row],[Division]])&gt;0,TRUE(),FALSE())</f>
        <v>0</v>
      </c>
      <c r="L1161" t="str">
        <f>RIGHT(Player_2[[#This Row],[Date]],4)</f>
        <v>2009</v>
      </c>
      <c r="M1161" t="str">
        <f>LEFT(Player_2[[#This Row],[Date]],FIND("-",Player_2[[#This Row],[Date]],1)-1)</f>
        <v>27</v>
      </c>
      <c r="N1161" t="str">
        <f>MID(Player_2[[#This Row],[Date]],FIND("-",Player_2[[#This Row],[Date]],1)+1,3)</f>
        <v>Jul</v>
      </c>
      <c r="O1161" s="5">
        <f>DATEVALUE(Player_2[[#This Row],[Month]]&amp;" "&amp;Player_2[[#This Row],[Day]]&amp;", "&amp;Player_2[[#This Row],[Year]])</f>
        <v>40021</v>
      </c>
      <c r="P1161">
        <f>COUNTIFS(A:A,Player_2[[#This Row],[Tournament]],E:E,Player_2[[#This Row],[Round]])</f>
        <v>1</v>
      </c>
      <c r="Q1161" t="str">
        <f t="shared" si="18"/>
        <v>2009 PDGA Professional Disc Golf World Championships</v>
      </c>
      <c r="R1161">
        <f>SUMIFS('Player 1 Rounds'!F:F,'Player 1 Rounds'!Q:Q,Q1161,'Player 1 Rounds'!E:E,E1161)</f>
        <v>0</v>
      </c>
      <c r="S1161">
        <f>IF(AND(Player_2[[#This Row],[Opponent Score]]&gt;0,Player_2[[#This Row],[Opponent Score]]&gt;Player_2[[#This Row],[Score]],K:K=TRUE())=TRUE(),1,0)</f>
        <v>0</v>
      </c>
    </row>
    <row r="1162" spans="1:19" x14ac:dyDescent="0.25">
      <c r="A1162" t="s">
        <v>750</v>
      </c>
      <c r="B1162" t="s">
        <v>9</v>
      </c>
      <c r="C1162" t="s">
        <v>751</v>
      </c>
      <c r="D1162" t="s">
        <v>17</v>
      </c>
      <c r="E1162">
        <v>4</v>
      </c>
      <c r="F1162">
        <v>49</v>
      </c>
      <c r="G1162">
        <v>1057</v>
      </c>
      <c r="H1162" t="s">
        <v>11</v>
      </c>
      <c r="I1162" t="s">
        <v>11</v>
      </c>
      <c r="J1162" t="b">
        <f>IF(COUNTIFS('Player 1 Rounds'!A:A,Player_2[[#This Row],[Tournament]],'Player 1 Rounds'!C:C,Player_2[[#This Row],[Date]])&gt;0,TRUE(),FALSE())</f>
        <v>0</v>
      </c>
      <c r="K1162" t="b">
        <f>IF(COUNTIFS('Player 1 Rounds'!A:A,Player_2[[#This Row],[Tournament]],'Player 1 Rounds'!C:C,Player_2[[#This Row],[Date]],'Player 1 Rounds'!D:D,Player_2[[#This Row],[Division]])&gt;0,TRUE(),FALSE())</f>
        <v>0</v>
      </c>
      <c r="L1162" t="str">
        <f>RIGHT(Player_2[[#This Row],[Date]],4)</f>
        <v>2019</v>
      </c>
      <c r="M1162" t="str">
        <f>LEFT(Player_2[[#This Row],[Date]],FIND("-",Player_2[[#This Row],[Date]],1)-1)</f>
        <v>25</v>
      </c>
      <c r="N1162" t="str">
        <f>MID(Player_2[[#This Row],[Date]],FIND("-",Player_2[[#This Row],[Date]],1)+1,3)</f>
        <v>May</v>
      </c>
      <c r="O1162" s="5">
        <f>DATEVALUE(Player_2[[#This Row],[Month]]&amp;" "&amp;Player_2[[#This Row],[Day]]&amp;", "&amp;Player_2[[#This Row],[Year]])</f>
        <v>43610</v>
      </c>
      <c r="P1162">
        <f>COUNTIFS(A:A,Player_2[[#This Row],[Tournament]],E:E,Player_2[[#This Row],[Round]])</f>
        <v>1</v>
      </c>
      <c r="Q1162" t="str">
        <f t="shared" si="18"/>
        <v>2019 Two Days in May</v>
      </c>
      <c r="R1162">
        <f>SUMIFS('Player 1 Rounds'!F:F,'Player 1 Rounds'!Q:Q,Q1162,'Player 1 Rounds'!E:E,E1162)</f>
        <v>0</v>
      </c>
      <c r="S1162">
        <f>IF(AND(Player_2[[#This Row],[Opponent Score]]&gt;0,Player_2[[#This Row],[Opponent Score]]&gt;Player_2[[#This Row],[Score]],K:K=TRUE())=TRUE(),1,0)</f>
        <v>0</v>
      </c>
    </row>
    <row r="1163" spans="1:19" x14ac:dyDescent="0.25">
      <c r="A1163" t="s">
        <v>399</v>
      </c>
      <c r="B1163" t="s">
        <v>164</v>
      </c>
      <c r="C1163" t="s">
        <v>400</v>
      </c>
      <c r="D1163" t="s">
        <v>17</v>
      </c>
      <c r="E1163">
        <v>4</v>
      </c>
      <c r="F1163">
        <v>54</v>
      </c>
      <c r="G1163">
        <v>1011</v>
      </c>
      <c r="H1163" t="s">
        <v>11</v>
      </c>
      <c r="I1163" t="s">
        <v>11</v>
      </c>
      <c r="J1163" t="b">
        <f>IF(COUNTIFS('Player 1 Rounds'!A:A,Player_2[[#This Row],[Tournament]],'Player 1 Rounds'!C:C,Player_2[[#This Row],[Date]])&gt;0,TRUE(),FALSE())</f>
        <v>0</v>
      </c>
      <c r="K1163" t="b">
        <f>IF(COUNTIFS('Player 1 Rounds'!A:A,Player_2[[#This Row],[Tournament]],'Player 1 Rounds'!C:C,Player_2[[#This Row],[Date]],'Player 1 Rounds'!D:D,Player_2[[#This Row],[Division]])&gt;0,TRUE(),FALSE())</f>
        <v>0</v>
      </c>
      <c r="L1163" t="str">
        <f>RIGHT(Player_2[[#This Row],[Date]],4)</f>
        <v>2015</v>
      </c>
      <c r="M1163" t="str">
        <f>LEFT(Player_2[[#This Row],[Date]],FIND("-",Player_2[[#This Row],[Date]],1)-1)</f>
        <v>30</v>
      </c>
      <c r="N1163" t="str">
        <f>MID(Player_2[[#This Row],[Date]],FIND("-",Player_2[[#This Row],[Date]],1)+1,3)</f>
        <v>May</v>
      </c>
      <c r="O1163" s="5">
        <f>DATEVALUE(Player_2[[#This Row],[Month]]&amp;" "&amp;Player_2[[#This Row],[Day]]&amp;", "&amp;Player_2[[#This Row],[Year]])</f>
        <v>42154</v>
      </c>
      <c r="P1163">
        <f>COUNTIFS(A:A,Player_2[[#This Row],[Tournament]],E:E,Player_2[[#This Row],[Round]])</f>
        <v>1</v>
      </c>
      <c r="Q1163" t="str">
        <f t="shared" si="18"/>
        <v>2015 37th Annual Norman Pro/Am</v>
      </c>
      <c r="R1163">
        <f>SUMIFS('Player 1 Rounds'!F:F,'Player 1 Rounds'!Q:Q,Q1163,'Player 1 Rounds'!E:E,E1163)</f>
        <v>0</v>
      </c>
      <c r="S1163">
        <f>IF(AND(Player_2[[#This Row],[Opponent Score]]&gt;0,Player_2[[#This Row],[Opponent Score]]&gt;Player_2[[#This Row],[Score]],K:K=TRUE())=TRUE(),1,0)</f>
        <v>0</v>
      </c>
    </row>
    <row r="1164" spans="1:19" x14ac:dyDescent="0.25">
      <c r="A1164" t="s">
        <v>106</v>
      </c>
      <c r="B1164" t="s">
        <v>13</v>
      </c>
      <c r="C1164" t="s">
        <v>107</v>
      </c>
      <c r="D1164" t="s">
        <v>17</v>
      </c>
      <c r="E1164">
        <v>4</v>
      </c>
      <c r="F1164">
        <v>52</v>
      </c>
      <c r="G1164">
        <v>1094</v>
      </c>
      <c r="H1164" t="s">
        <v>11</v>
      </c>
      <c r="I1164" t="s">
        <v>11</v>
      </c>
      <c r="J1164" t="b">
        <f>IF(COUNTIFS('Player 1 Rounds'!A:A,Player_2[[#This Row],[Tournament]],'Player 1 Rounds'!C:C,Player_2[[#This Row],[Date]])&gt;0,TRUE(),FALSE())</f>
        <v>1</v>
      </c>
      <c r="K1164" t="b">
        <f>IF(COUNTIFS('Player 1 Rounds'!A:A,Player_2[[#This Row],[Tournament]],'Player 1 Rounds'!C:C,Player_2[[#This Row],[Date]],'Player 1 Rounds'!D:D,Player_2[[#This Row],[Division]])&gt;0,TRUE(),FALSE())</f>
        <v>1</v>
      </c>
      <c r="L1164" t="str">
        <f>RIGHT(Player_2[[#This Row],[Date]],4)</f>
        <v>2013</v>
      </c>
      <c r="M1164" t="str">
        <f>LEFT(Player_2[[#This Row],[Date]],FIND("-",Player_2[[#This Row],[Date]],1)-1)</f>
        <v>2</v>
      </c>
      <c r="N1164" t="str">
        <f>MID(Player_2[[#This Row],[Date]],FIND("-",Player_2[[#This Row],[Date]],1)+1,3)</f>
        <v>Oct</v>
      </c>
      <c r="O1164" s="5">
        <f>DATEVALUE(Player_2[[#This Row],[Month]]&amp;" "&amp;Player_2[[#This Row],[Day]]&amp;", "&amp;Player_2[[#This Row],[Year]])</f>
        <v>41549</v>
      </c>
      <c r="P1164">
        <f>COUNTIFS(A:A,Player_2[[#This Row],[Tournament]],E:E,Player_2[[#This Row],[Round]])</f>
        <v>4</v>
      </c>
      <c r="Q1164" t="str">
        <f t="shared" si="18"/>
        <v>2013 United States Disc Golf Championship - Open Flight</v>
      </c>
      <c r="R1164">
        <f>SUMIFS('Player 1 Rounds'!F:F,'Player 1 Rounds'!Q:Q,Q1164,'Player 1 Rounds'!E:E,E1164)</f>
        <v>65</v>
      </c>
      <c r="S1164">
        <f>IF(AND(Player_2[[#This Row],[Opponent Score]]&gt;0,Player_2[[#This Row],[Opponent Score]]&gt;Player_2[[#This Row],[Score]],K:K=TRUE())=TRUE(),1,0)</f>
        <v>1</v>
      </c>
    </row>
    <row r="1165" spans="1:19" x14ac:dyDescent="0.25">
      <c r="A1165" t="s">
        <v>162</v>
      </c>
      <c r="B1165" t="s">
        <v>13</v>
      </c>
      <c r="C1165" t="s">
        <v>163</v>
      </c>
      <c r="D1165" t="s">
        <v>17</v>
      </c>
      <c r="E1165">
        <v>5</v>
      </c>
      <c r="F1165">
        <v>51</v>
      </c>
      <c r="G1165">
        <v>1091</v>
      </c>
      <c r="H1165" t="s">
        <v>11</v>
      </c>
      <c r="I1165" t="s">
        <v>11</v>
      </c>
      <c r="J1165" t="b">
        <f>IF(COUNTIFS('Player 1 Rounds'!A:A,Player_2[[#This Row],[Tournament]],'Player 1 Rounds'!C:C,Player_2[[#This Row],[Date]])&gt;0,TRUE(),FALSE())</f>
        <v>1</v>
      </c>
      <c r="K1165" t="b">
        <f>IF(COUNTIFS('Player 1 Rounds'!A:A,Player_2[[#This Row],[Tournament]],'Player 1 Rounds'!C:C,Player_2[[#This Row],[Date]],'Player 1 Rounds'!D:D,Player_2[[#This Row],[Division]])&gt;0,TRUE(),FALSE())</f>
        <v>1</v>
      </c>
      <c r="L1165" t="str">
        <f>RIGHT(Player_2[[#This Row],[Date]],4)</f>
        <v>2015</v>
      </c>
      <c r="M1165" t="str">
        <f>LEFT(Player_2[[#This Row],[Date]],FIND("-",Player_2[[#This Row],[Date]],1)-1)</f>
        <v>4</v>
      </c>
      <c r="N1165" t="str">
        <f>MID(Player_2[[#This Row],[Date]],FIND("-",Player_2[[#This Row],[Date]],1)+1,3)</f>
        <v>Aug</v>
      </c>
      <c r="O1165" s="5">
        <f>DATEVALUE(Player_2[[#This Row],[Month]]&amp;" "&amp;Player_2[[#This Row],[Day]]&amp;", "&amp;Player_2[[#This Row],[Year]])</f>
        <v>42220</v>
      </c>
      <c r="P1165">
        <f>COUNTIFS(A:A,Player_2[[#This Row],[Tournament]],E:E,Player_2[[#This Row],[Round]])</f>
        <v>1</v>
      </c>
      <c r="Q1165" t="str">
        <f t="shared" si="18"/>
        <v>2015 PDGA Professional Disc Golf World Championships</v>
      </c>
      <c r="R1165">
        <f>SUMIFS('Player 1 Rounds'!F:F,'Player 1 Rounds'!Q:Q,Q1165,'Player 1 Rounds'!E:E,E1165)</f>
        <v>57</v>
      </c>
      <c r="S1165">
        <f>IF(AND(Player_2[[#This Row],[Opponent Score]]&gt;0,Player_2[[#This Row],[Opponent Score]]&gt;Player_2[[#This Row],[Score]],K:K=TRUE())=TRUE(),1,0)</f>
        <v>1</v>
      </c>
    </row>
    <row r="1166" spans="1:19" x14ac:dyDescent="0.25">
      <c r="A1166" t="s">
        <v>99</v>
      </c>
      <c r="B1166" t="s">
        <v>13</v>
      </c>
      <c r="C1166" t="s">
        <v>100</v>
      </c>
      <c r="D1166" t="s">
        <v>17</v>
      </c>
      <c r="E1166">
        <v>5</v>
      </c>
      <c r="F1166">
        <v>46</v>
      </c>
      <c r="G1166">
        <v>1062</v>
      </c>
      <c r="H1166" t="s">
        <v>11</v>
      </c>
      <c r="I1166" t="s">
        <v>11</v>
      </c>
      <c r="J1166" t="b">
        <f>IF(COUNTIFS('Player 1 Rounds'!A:A,Player_2[[#This Row],[Tournament]],'Player 1 Rounds'!C:C,Player_2[[#This Row],[Date]])&gt;0,TRUE(),FALSE())</f>
        <v>1</v>
      </c>
      <c r="K1166" t="b">
        <f>IF(COUNTIFS('Player 1 Rounds'!A:A,Player_2[[#This Row],[Tournament]],'Player 1 Rounds'!C:C,Player_2[[#This Row],[Date]],'Player 1 Rounds'!D:D,Player_2[[#This Row],[Division]])&gt;0,TRUE(),FALSE())</f>
        <v>1</v>
      </c>
      <c r="L1166" t="str">
        <f>RIGHT(Player_2[[#This Row],[Date]],4)</f>
        <v>2013</v>
      </c>
      <c r="M1166" t="str">
        <f>LEFT(Player_2[[#This Row],[Date]],FIND("-",Player_2[[#This Row],[Date]],1)-1)</f>
        <v>3</v>
      </c>
      <c r="N1166" t="str">
        <f>MID(Player_2[[#This Row],[Date]],FIND("-",Player_2[[#This Row],[Date]],1)+1,3)</f>
        <v>Aug</v>
      </c>
      <c r="O1166" s="5">
        <f>DATEVALUE(Player_2[[#This Row],[Month]]&amp;" "&amp;Player_2[[#This Row],[Day]]&amp;", "&amp;Player_2[[#This Row],[Year]])</f>
        <v>41489</v>
      </c>
      <c r="P1166">
        <f>COUNTIFS(A:A,Player_2[[#This Row],[Tournament]],E:E,Player_2[[#This Row],[Round]])</f>
        <v>1</v>
      </c>
      <c r="Q1166" t="str">
        <f t="shared" si="18"/>
        <v>2013 PDGA Professional Disc Golf World Championships</v>
      </c>
      <c r="R1166">
        <f>SUMIFS('Player 1 Rounds'!F:F,'Player 1 Rounds'!Q:Q,Q1166,'Player 1 Rounds'!E:E,E1166)</f>
        <v>51</v>
      </c>
      <c r="S1166">
        <f>IF(AND(Player_2[[#This Row],[Opponent Score]]&gt;0,Player_2[[#This Row],[Opponent Score]]&gt;Player_2[[#This Row],[Score]],K:K=TRUE())=TRUE(),1,0)</f>
        <v>1</v>
      </c>
    </row>
    <row r="1167" spans="1:19" x14ac:dyDescent="0.25">
      <c r="A1167" t="s">
        <v>179</v>
      </c>
      <c r="B1167" t="s">
        <v>13</v>
      </c>
      <c r="C1167" t="s">
        <v>180</v>
      </c>
      <c r="D1167" t="s">
        <v>17</v>
      </c>
      <c r="E1167">
        <v>5</v>
      </c>
      <c r="F1167">
        <v>50</v>
      </c>
      <c r="G1167">
        <v>1072</v>
      </c>
      <c r="H1167" t="s">
        <v>11</v>
      </c>
      <c r="I1167" t="s">
        <v>11</v>
      </c>
      <c r="J1167" t="b">
        <f>IF(COUNTIFS('Player 1 Rounds'!A:A,Player_2[[#This Row],[Tournament]],'Player 1 Rounds'!C:C,Player_2[[#This Row],[Date]])&gt;0,TRUE(),FALSE())</f>
        <v>1</v>
      </c>
      <c r="K1167" t="b">
        <f>IF(COUNTIFS('Player 1 Rounds'!A:A,Player_2[[#This Row],[Tournament]],'Player 1 Rounds'!C:C,Player_2[[#This Row],[Date]],'Player 1 Rounds'!D:D,Player_2[[#This Row],[Division]])&gt;0,TRUE(),FALSE())</f>
        <v>1</v>
      </c>
      <c r="L1167" t="str">
        <f>RIGHT(Player_2[[#This Row],[Date]],4)</f>
        <v>2014</v>
      </c>
      <c r="M1167" t="str">
        <f>LEFT(Player_2[[#This Row],[Date]],FIND("-",Player_2[[#This Row],[Date]],1)-1)</f>
        <v>12</v>
      </c>
      <c r="N1167" t="str">
        <f>MID(Player_2[[#This Row],[Date]],FIND("-",Player_2[[#This Row],[Date]],1)+1,3)</f>
        <v>Aug</v>
      </c>
      <c r="O1167" s="5">
        <f>DATEVALUE(Player_2[[#This Row],[Month]]&amp;" "&amp;Player_2[[#This Row],[Day]]&amp;", "&amp;Player_2[[#This Row],[Year]])</f>
        <v>41863</v>
      </c>
      <c r="P1167">
        <f>COUNTIFS(A:A,Player_2[[#This Row],[Tournament]],E:E,Player_2[[#This Row],[Round]])</f>
        <v>1</v>
      </c>
      <c r="Q1167" t="str">
        <f t="shared" si="18"/>
        <v>2014 PDGA Professional Disc Golf World Championships</v>
      </c>
      <c r="R1167">
        <f>SUMIFS('Player 1 Rounds'!F:F,'Player 1 Rounds'!Q:Q,Q1167,'Player 1 Rounds'!E:E,E1167)</f>
        <v>51</v>
      </c>
      <c r="S1167">
        <f>IF(AND(Player_2[[#This Row],[Opponent Score]]&gt;0,Player_2[[#This Row],[Opponent Score]]&gt;Player_2[[#This Row],[Score]],K:K=TRUE())=TRUE(),1,0)</f>
        <v>1</v>
      </c>
    </row>
    <row r="1168" spans="1:19" x14ac:dyDescent="0.25">
      <c r="A1168" t="s">
        <v>147</v>
      </c>
      <c r="B1168" t="s">
        <v>13</v>
      </c>
      <c r="C1168" t="s">
        <v>148</v>
      </c>
      <c r="D1168" t="s">
        <v>17</v>
      </c>
      <c r="E1168">
        <v>5</v>
      </c>
      <c r="F1168">
        <v>53</v>
      </c>
      <c r="G1168">
        <v>1042</v>
      </c>
      <c r="H1168" t="s">
        <v>11</v>
      </c>
      <c r="I1168" t="s">
        <v>11</v>
      </c>
      <c r="J1168" t="b">
        <f>IF(COUNTIFS('Player 1 Rounds'!A:A,Player_2[[#This Row],[Tournament]],'Player 1 Rounds'!C:C,Player_2[[#This Row],[Date]])&gt;0,TRUE(),FALSE())</f>
        <v>1</v>
      </c>
      <c r="K1168" t="b">
        <f>IF(COUNTIFS('Player 1 Rounds'!A:A,Player_2[[#This Row],[Tournament]],'Player 1 Rounds'!C:C,Player_2[[#This Row],[Date]],'Player 1 Rounds'!D:D,Player_2[[#This Row],[Division]])&gt;0,TRUE(),FALSE())</f>
        <v>1</v>
      </c>
      <c r="L1168" t="str">
        <f>RIGHT(Player_2[[#This Row],[Date]],4)</f>
        <v>2012</v>
      </c>
      <c r="M1168" t="str">
        <f>LEFT(Player_2[[#This Row],[Date]],FIND("-",Player_2[[#This Row],[Date]],1)-1)</f>
        <v>14</v>
      </c>
      <c r="N1168" t="str">
        <f>MID(Player_2[[#This Row],[Date]],FIND("-",Player_2[[#This Row],[Date]],1)+1,3)</f>
        <v>Jul</v>
      </c>
      <c r="O1168" s="5">
        <f>DATEVALUE(Player_2[[#This Row],[Month]]&amp;" "&amp;Player_2[[#This Row],[Day]]&amp;", "&amp;Player_2[[#This Row],[Year]])</f>
        <v>41104</v>
      </c>
      <c r="P1168">
        <f>COUNTIFS(A:A,Player_2[[#This Row],[Tournament]],E:E,Player_2[[#This Row],[Round]])</f>
        <v>1</v>
      </c>
      <c r="Q1168" t="str">
        <f t="shared" si="18"/>
        <v>2012 PDGA Professional Disc Golf World Championships</v>
      </c>
      <c r="R1168">
        <f>SUMIFS('Player 1 Rounds'!F:F,'Player 1 Rounds'!Q:Q,Q1168,'Player 1 Rounds'!E:E,E1168)</f>
        <v>52</v>
      </c>
      <c r="S1168">
        <f>IF(AND(Player_2[[#This Row],[Opponent Score]]&gt;0,Player_2[[#This Row],[Opponent Score]]&gt;Player_2[[#This Row],[Score]],K:K=TRUE())=TRUE(),1,0)</f>
        <v>0</v>
      </c>
    </row>
    <row r="1169" spans="1:19" x14ac:dyDescent="0.25">
      <c r="A1169" t="s">
        <v>184</v>
      </c>
      <c r="B1169" t="s">
        <v>13</v>
      </c>
      <c r="C1169" t="s">
        <v>185</v>
      </c>
      <c r="D1169" t="s">
        <v>17</v>
      </c>
      <c r="E1169">
        <v>5</v>
      </c>
      <c r="F1169">
        <v>55</v>
      </c>
      <c r="G1169">
        <v>1053</v>
      </c>
      <c r="H1169" t="s">
        <v>11</v>
      </c>
      <c r="I1169" t="s">
        <v>11</v>
      </c>
      <c r="J1169" t="b">
        <f>IF(COUNTIFS('Player 1 Rounds'!A:A,Player_2[[#This Row],[Tournament]],'Player 1 Rounds'!C:C,Player_2[[#This Row],[Date]])&gt;0,TRUE(),FALSE())</f>
        <v>1</v>
      </c>
      <c r="K1169" t="b">
        <f>IF(COUNTIFS('Player 1 Rounds'!A:A,Player_2[[#This Row],[Tournament]],'Player 1 Rounds'!C:C,Player_2[[#This Row],[Date]],'Player 1 Rounds'!D:D,Player_2[[#This Row],[Division]])&gt;0,TRUE(),FALSE())</f>
        <v>1</v>
      </c>
      <c r="L1169" t="str">
        <f>RIGHT(Player_2[[#This Row],[Date]],4)</f>
        <v>2014</v>
      </c>
      <c r="M1169" t="str">
        <f>LEFT(Player_2[[#This Row],[Date]],FIND("-",Player_2[[#This Row],[Date]],1)-1)</f>
        <v>5</v>
      </c>
      <c r="N1169" t="str">
        <f>MID(Player_2[[#This Row],[Date]],FIND("-",Player_2[[#This Row],[Date]],1)+1,3)</f>
        <v>Jun</v>
      </c>
      <c r="O1169" s="5">
        <f>DATEVALUE(Player_2[[#This Row],[Month]]&amp;" "&amp;Player_2[[#This Row],[Day]]&amp;", "&amp;Player_2[[#This Row],[Year]])</f>
        <v>41795</v>
      </c>
      <c r="P1169">
        <f>COUNTIFS(A:A,Player_2[[#This Row],[Tournament]],E:E,Player_2[[#This Row],[Round]])</f>
        <v>1</v>
      </c>
      <c r="Q1169" t="str">
        <f t="shared" si="18"/>
        <v>The 2014 Japan Open</v>
      </c>
      <c r="R1169">
        <f>SUMIFS('Player 1 Rounds'!F:F,'Player 1 Rounds'!Q:Q,Q1169,'Player 1 Rounds'!E:E,E1169)</f>
        <v>52</v>
      </c>
      <c r="S1169">
        <f>IF(AND(Player_2[[#This Row],[Opponent Score]]&gt;0,Player_2[[#This Row],[Opponent Score]]&gt;Player_2[[#This Row],[Score]],K:K=TRUE())=TRUE(),1,0)</f>
        <v>0</v>
      </c>
    </row>
    <row r="1170" spans="1:19" x14ac:dyDescent="0.25">
      <c r="A1170" t="s">
        <v>167</v>
      </c>
      <c r="B1170" t="s">
        <v>13</v>
      </c>
      <c r="C1170" t="s">
        <v>168</v>
      </c>
      <c r="D1170" t="s">
        <v>17</v>
      </c>
      <c r="E1170">
        <v>5</v>
      </c>
      <c r="F1170">
        <v>50</v>
      </c>
      <c r="G1170">
        <v>1024</v>
      </c>
      <c r="H1170" t="s">
        <v>11</v>
      </c>
      <c r="I1170" t="s">
        <v>11</v>
      </c>
      <c r="J1170" t="b">
        <f>IF(COUNTIFS('Player 1 Rounds'!A:A,Player_2[[#This Row],[Tournament]],'Player 1 Rounds'!C:C,Player_2[[#This Row],[Date]])&gt;0,TRUE(),FALSE())</f>
        <v>0</v>
      </c>
      <c r="K1170" t="b">
        <f>IF(COUNTIFS('Player 1 Rounds'!A:A,Player_2[[#This Row],[Tournament]],'Player 1 Rounds'!C:C,Player_2[[#This Row],[Date]],'Player 1 Rounds'!D:D,Player_2[[#This Row],[Division]])&gt;0,TRUE(),FALSE())</f>
        <v>0</v>
      </c>
      <c r="L1170" t="str">
        <f>RIGHT(Player_2[[#This Row],[Date]],4)</f>
        <v>2010</v>
      </c>
      <c r="M1170" t="str">
        <f>LEFT(Player_2[[#This Row],[Date]],FIND("-",Player_2[[#This Row],[Date]],1)-1)</f>
        <v>27</v>
      </c>
      <c r="N1170" t="str">
        <f>MID(Player_2[[#This Row],[Date]],FIND("-",Player_2[[#This Row],[Date]],1)+1,3)</f>
        <v>Jul</v>
      </c>
      <c r="O1170" s="5">
        <f>DATEVALUE(Player_2[[#This Row],[Month]]&amp;" "&amp;Player_2[[#This Row],[Day]]&amp;", "&amp;Player_2[[#This Row],[Year]])</f>
        <v>40386</v>
      </c>
      <c r="P1170">
        <f>COUNTIFS(A:A,Player_2[[#This Row],[Tournament]],E:E,Player_2[[#This Row],[Round]])</f>
        <v>1</v>
      </c>
      <c r="Q1170" t="str">
        <f t="shared" si="18"/>
        <v>2010 PDGA Professional Disc Golf World Championships</v>
      </c>
      <c r="R1170">
        <f>SUMIFS('Player 1 Rounds'!F:F,'Player 1 Rounds'!Q:Q,Q1170,'Player 1 Rounds'!E:E,E1170)</f>
        <v>0</v>
      </c>
      <c r="S1170">
        <f>IF(AND(Player_2[[#This Row],[Opponent Score]]&gt;0,Player_2[[#This Row],[Opponent Score]]&gt;Player_2[[#This Row],[Score]],K:K=TRUE())=TRUE(),1,0)</f>
        <v>0</v>
      </c>
    </row>
    <row r="1171" spans="1:19" x14ac:dyDescent="0.25">
      <c r="A1171" t="s">
        <v>113</v>
      </c>
      <c r="B1171" t="s">
        <v>58</v>
      </c>
      <c r="C1171" t="s">
        <v>114</v>
      </c>
      <c r="D1171" t="s">
        <v>17</v>
      </c>
      <c r="E1171">
        <v>5</v>
      </c>
      <c r="F1171">
        <v>59</v>
      </c>
      <c r="G1171">
        <v>1003</v>
      </c>
      <c r="H1171" t="s">
        <v>11</v>
      </c>
      <c r="I1171" t="s">
        <v>11</v>
      </c>
      <c r="J1171" t="b">
        <f>IF(COUNTIFS('Player 1 Rounds'!A:A,Player_2[[#This Row],[Tournament]],'Player 1 Rounds'!C:C,Player_2[[#This Row],[Date]])&gt;0,TRUE(),FALSE())</f>
        <v>1</v>
      </c>
      <c r="K1171" t="b">
        <f>IF(COUNTIFS('Player 1 Rounds'!A:A,Player_2[[#This Row],[Tournament]],'Player 1 Rounds'!C:C,Player_2[[#This Row],[Date]],'Player 1 Rounds'!D:D,Player_2[[#This Row],[Division]])&gt;0,TRUE(),FALSE())</f>
        <v>1</v>
      </c>
      <c r="L1171" t="str">
        <f>RIGHT(Player_2[[#This Row],[Date]],4)</f>
        <v>2012</v>
      </c>
      <c r="M1171" t="str">
        <f>LEFT(Player_2[[#This Row],[Date]],FIND("-",Player_2[[#This Row],[Date]],1)-1)</f>
        <v>1</v>
      </c>
      <c r="N1171" t="str">
        <f>MID(Player_2[[#This Row],[Date]],FIND("-",Player_2[[#This Row],[Date]],1)+1,3)</f>
        <v>Jun</v>
      </c>
      <c r="O1171" s="5">
        <f>DATEVALUE(Player_2[[#This Row],[Month]]&amp;" "&amp;Player_2[[#This Row],[Day]]&amp;", "&amp;Player_2[[#This Row],[Year]])</f>
        <v>41061</v>
      </c>
      <c r="P1171">
        <f>COUNTIFS(A:A,Player_2[[#This Row],[Tournament]],E:E,Player_2[[#This Row],[Round]])</f>
        <v>1</v>
      </c>
      <c r="Q1171" t="str">
        <f t="shared" si="18"/>
        <v>2012 30th Kansas City Wide Open</v>
      </c>
      <c r="R1171">
        <f>SUMIFS('Player 1 Rounds'!F:F,'Player 1 Rounds'!Q:Q,Q1171,'Player 1 Rounds'!E:E,E1171)</f>
        <v>56</v>
      </c>
      <c r="S1171">
        <f>IF(AND(Player_2[[#This Row],[Opponent Score]]&gt;0,Player_2[[#This Row],[Opponent Score]]&gt;Player_2[[#This Row],[Score]],K:K=TRUE())=TRUE(),1,0)</f>
        <v>0</v>
      </c>
    </row>
    <row r="1172" spans="1:19" x14ac:dyDescent="0.25">
      <c r="A1172" t="s">
        <v>97</v>
      </c>
      <c r="B1172" t="s">
        <v>13</v>
      </c>
      <c r="C1172" t="s">
        <v>98</v>
      </c>
      <c r="D1172" t="s">
        <v>17</v>
      </c>
      <c r="E1172">
        <v>5</v>
      </c>
      <c r="F1172">
        <v>54</v>
      </c>
      <c r="G1172">
        <v>1004</v>
      </c>
      <c r="H1172" t="s">
        <v>11</v>
      </c>
      <c r="I1172" t="s">
        <v>11</v>
      </c>
      <c r="J1172" t="b">
        <f>IF(COUNTIFS('Player 1 Rounds'!A:A,Player_2[[#This Row],[Tournament]],'Player 1 Rounds'!C:C,Player_2[[#This Row],[Date]])&gt;0,TRUE(),FALSE())</f>
        <v>0</v>
      </c>
      <c r="K1172" t="b">
        <f>IF(COUNTIFS('Player 1 Rounds'!A:A,Player_2[[#This Row],[Tournament]],'Player 1 Rounds'!C:C,Player_2[[#This Row],[Date]],'Player 1 Rounds'!D:D,Player_2[[#This Row],[Division]])&gt;0,TRUE(),FALSE())</f>
        <v>0</v>
      </c>
      <c r="L1172" t="str">
        <f>RIGHT(Player_2[[#This Row],[Date]],4)</f>
        <v>2009</v>
      </c>
      <c r="M1172" t="str">
        <f>LEFT(Player_2[[#This Row],[Date]],FIND("-",Player_2[[#This Row],[Date]],1)-1)</f>
        <v>27</v>
      </c>
      <c r="N1172" t="str">
        <f>MID(Player_2[[#This Row],[Date]],FIND("-",Player_2[[#This Row],[Date]],1)+1,3)</f>
        <v>Jul</v>
      </c>
      <c r="O1172" s="5">
        <f>DATEVALUE(Player_2[[#This Row],[Month]]&amp;" "&amp;Player_2[[#This Row],[Day]]&amp;", "&amp;Player_2[[#This Row],[Year]])</f>
        <v>40021</v>
      </c>
      <c r="P1172">
        <f>COUNTIFS(A:A,Player_2[[#This Row],[Tournament]],E:E,Player_2[[#This Row],[Round]])</f>
        <v>1</v>
      </c>
      <c r="Q1172" t="str">
        <f t="shared" si="18"/>
        <v>2009 PDGA Professional Disc Golf World Championships</v>
      </c>
      <c r="R1172">
        <f>SUMIFS('Player 1 Rounds'!F:F,'Player 1 Rounds'!Q:Q,Q1172,'Player 1 Rounds'!E:E,E1172)</f>
        <v>0</v>
      </c>
      <c r="S1172">
        <f>IF(AND(Player_2[[#This Row],[Opponent Score]]&gt;0,Player_2[[#This Row],[Opponent Score]]&gt;Player_2[[#This Row],[Score]],K:K=TRUE())=TRUE(),1,0)</f>
        <v>0</v>
      </c>
    </row>
    <row r="1173" spans="1:19" x14ac:dyDescent="0.25">
      <c r="A1173" t="s">
        <v>97</v>
      </c>
      <c r="B1173" t="s">
        <v>13</v>
      </c>
      <c r="C1173" t="s">
        <v>98</v>
      </c>
      <c r="D1173" t="s">
        <v>17</v>
      </c>
      <c r="E1173">
        <v>6</v>
      </c>
      <c r="F1173">
        <v>50</v>
      </c>
      <c r="G1173">
        <v>1040</v>
      </c>
      <c r="H1173" t="s">
        <v>11</v>
      </c>
      <c r="I1173" t="s">
        <v>11</v>
      </c>
      <c r="J1173" t="b">
        <f>IF(COUNTIFS('Player 1 Rounds'!A:A,Player_2[[#This Row],[Tournament]],'Player 1 Rounds'!C:C,Player_2[[#This Row],[Date]])&gt;0,TRUE(),FALSE())</f>
        <v>0</v>
      </c>
      <c r="K1173" t="b">
        <f>IF(COUNTIFS('Player 1 Rounds'!A:A,Player_2[[#This Row],[Tournament]],'Player 1 Rounds'!C:C,Player_2[[#This Row],[Date]],'Player 1 Rounds'!D:D,Player_2[[#This Row],[Division]])&gt;0,TRUE(),FALSE())</f>
        <v>0</v>
      </c>
      <c r="L1173" t="str">
        <f>RIGHT(Player_2[[#This Row],[Date]],4)</f>
        <v>2009</v>
      </c>
      <c r="M1173" t="str">
        <f>LEFT(Player_2[[#This Row],[Date]],FIND("-",Player_2[[#This Row],[Date]],1)-1)</f>
        <v>27</v>
      </c>
      <c r="N1173" t="str">
        <f>MID(Player_2[[#This Row],[Date]],FIND("-",Player_2[[#This Row],[Date]],1)+1,3)</f>
        <v>Jul</v>
      </c>
      <c r="O1173" s="5">
        <f>DATEVALUE(Player_2[[#This Row],[Month]]&amp;" "&amp;Player_2[[#This Row],[Day]]&amp;", "&amp;Player_2[[#This Row],[Year]])</f>
        <v>40021</v>
      </c>
      <c r="P1173">
        <f>COUNTIFS(A:A,Player_2[[#This Row],[Tournament]],E:E,Player_2[[#This Row],[Round]])</f>
        <v>1</v>
      </c>
      <c r="Q1173" t="str">
        <f t="shared" si="18"/>
        <v>2009 PDGA Professional Disc Golf World Championships</v>
      </c>
      <c r="R1173">
        <f>SUMIFS('Player 1 Rounds'!F:F,'Player 1 Rounds'!Q:Q,Q1173,'Player 1 Rounds'!E:E,E1173)</f>
        <v>0</v>
      </c>
      <c r="S1173">
        <f>IF(AND(Player_2[[#This Row],[Opponent Score]]&gt;0,Player_2[[#This Row],[Opponent Score]]&gt;Player_2[[#This Row],[Score]],K:K=TRUE())=TRUE(),1,0)</f>
        <v>0</v>
      </c>
    </row>
    <row r="1174" spans="1:19" x14ac:dyDescent="0.25">
      <c r="A1174" t="s">
        <v>167</v>
      </c>
      <c r="B1174" t="s">
        <v>13</v>
      </c>
      <c r="C1174" t="s">
        <v>168</v>
      </c>
      <c r="D1174" t="s">
        <v>17</v>
      </c>
      <c r="E1174">
        <v>6</v>
      </c>
      <c r="F1174">
        <v>49</v>
      </c>
      <c r="G1174">
        <v>1018</v>
      </c>
      <c r="H1174" t="s">
        <v>11</v>
      </c>
      <c r="I1174" t="s">
        <v>11</v>
      </c>
      <c r="J1174" t="b">
        <f>IF(COUNTIFS('Player 1 Rounds'!A:A,Player_2[[#This Row],[Tournament]],'Player 1 Rounds'!C:C,Player_2[[#This Row],[Date]])&gt;0,TRUE(),FALSE())</f>
        <v>0</v>
      </c>
      <c r="K1174" t="b">
        <f>IF(COUNTIFS('Player 1 Rounds'!A:A,Player_2[[#This Row],[Tournament]],'Player 1 Rounds'!C:C,Player_2[[#This Row],[Date]],'Player 1 Rounds'!D:D,Player_2[[#This Row],[Division]])&gt;0,TRUE(),FALSE())</f>
        <v>0</v>
      </c>
      <c r="L1174" t="str">
        <f>RIGHT(Player_2[[#This Row],[Date]],4)</f>
        <v>2010</v>
      </c>
      <c r="M1174" t="str">
        <f>LEFT(Player_2[[#This Row],[Date]],FIND("-",Player_2[[#This Row],[Date]],1)-1)</f>
        <v>27</v>
      </c>
      <c r="N1174" t="str">
        <f>MID(Player_2[[#This Row],[Date]],FIND("-",Player_2[[#This Row],[Date]],1)+1,3)</f>
        <v>Jul</v>
      </c>
      <c r="O1174" s="5">
        <f>DATEVALUE(Player_2[[#This Row],[Month]]&amp;" "&amp;Player_2[[#This Row],[Day]]&amp;", "&amp;Player_2[[#This Row],[Year]])</f>
        <v>40386</v>
      </c>
      <c r="P1174">
        <f>COUNTIFS(A:A,Player_2[[#This Row],[Tournament]],E:E,Player_2[[#This Row],[Round]])</f>
        <v>1</v>
      </c>
      <c r="Q1174" t="str">
        <f t="shared" si="18"/>
        <v>2010 PDGA Professional Disc Golf World Championships</v>
      </c>
      <c r="R1174">
        <f>SUMIFS('Player 1 Rounds'!F:F,'Player 1 Rounds'!Q:Q,Q1174,'Player 1 Rounds'!E:E,E1174)</f>
        <v>0</v>
      </c>
      <c r="S1174">
        <f>IF(AND(Player_2[[#This Row],[Opponent Score]]&gt;0,Player_2[[#This Row],[Opponent Score]]&gt;Player_2[[#This Row],[Score]],K:K=TRUE())=TRUE(),1,0)</f>
        <v>0</v>
      </c>
    </row>
    <row r="1175" spans="1:19" x14ac:dyDescent="0.25">
      <c r="A1175" t="s">
        <v>99</v>
      </c>
      <c r="B1175" t="s">
        <v>13</v>
      </c>
      <c r="C1175" t="s">
        <v>100</v>
      </c>
      <c r="D1175" t="s">
        <v>17</v>
      </c>
      <c r="E1175">
        <v>6</v>
      </c>
      <c r="F1175">
        <v>54</v>
      </c>
      <c r="G1175">
        <v>1045</v>
      </c>
      <c r="H1175" t="s">
        <v>11</v>
      </c>
      <c r="I1175" t="s">
        <v>11</v>
      </c>
      <c r="J1175" t="b">
        <f>IF(COUNTIFS('Player 1 Rounds'!A:A,Player_2[[#This Row],[Tournament]],'Player 1 Rounds'!C:C,Player_2[[#This Row],[Date]])&gt;0,TRUE(),FALSE())</f>
        <v>1</v>
      </c>
      <c r="K1175" t="b">
        <f>IF(COUNTIFS('Player 1 Rounds'!A:A,Player_2[[#This Row],[Tournament]],'Player 1 Rounds'!C:C,Player_2[[#This Row],[Date]],'Player 1 Rounds'!D:D,Player_2[[#This Row],[Division]])&gt;0,TRUE(),FALSE())</f>
        <v>1</v>
      </c>
      <c r="L1175" t="str">
        <f>RIGHT(Player_2[[#This Row],[Date]],4)</f>
        <v>2013</v>
      </c>
      <c r="M1175" t="str">
        <f>LEFT(Player_2[[#This Row],[Date]],FIND("-",Player_2[[#This Row],[Date]],1)-1)</f>
        <v>3</v>
      </c>
      <c r="N1175" t="str">
        <f>MID(Player_2[[#This Row],[Date]],FIND("-",Player_2[[#This Row],[Date]],1)+1,3)</f>
        <v>Aug</v>
      </c>
      <c r="O1175" s="5">
        <f>DATEVALUE(Player_2[[#This Row],[Month]]&amp;" "&amp;Player_2[[#This Row],[Day]]&amp;", "&amp;Player_2[[#This Row],[Year]])</f>
        <v>41489</v>
      </c>
      <c r="P1175">
        <f>COUNTIFS(A:A,Player_2[[#This Row],[Tournament]],E:E,Player_2[[#This Row],[Round]])</f>
        <v>1</v>
      </c>
      <c r="Q1175" t="str">
        <f t="shared" si="18"/>
        <v>2013 PDGA Professional Disc Golf World Championships</v>
      </c>
      <c r="R1175">
        <f>SUMIFS('Player 1 Rounds'!F:F,'Player 1 Rounds'!Q:Q,Q1175,'Player 1 Rounds'!E:E,E1175)</f>
        <v>50</v>
      </c>
      <c r="S1175">
        <f>IF(AND(Player_2[[#This Row],[Opponent Score]]&gt;0,Player_2[[#This Row],[Opponent Score]]&gt;Player_2[[#This Row],[Score]],K:K=TRUE())=TRUE(),1,0)</f>
        <v>0</v>
      </c>
    </row>
    <row r="1176" spans="1:19" x14ac:dyDescent="0.25">
      <c r="A1176" t="s">
        <v>179</v>
      </c>
      <c r="B1176" t="s">
        <v>13</v>
      </c>
      <c r="C1176" t="s">
        <v>180</v>
      </c>
      <c r="D1176" t="s">
        <v>17</v>
      </c>
      <c r="E1176">
        <v>6</v>
      </c>
      <c r="F1176">
        <v>56</v>
      </c>
      <c r="G1176">
        <v>1067</v>
      </c>
      <c r="H1176" t="s">
        <v>11</v>
      </c>
      <c r="I1176" t="s">
        <v>11</v>
      </c>
      <c r="J1176" t="b">
        <f>IF(COUNTIFS('Player 1 Rounds'!A:A,Player_2[[#This Row],[Tournament]],'Player 1 Rounds'!C:C,Player_2[[#This Row],[Date]])&gt;0,TRUE(),FALSE())</f>
        <v>1</v>
      </c>
      <c r="K1176" t="b">
        <f>IF(COUNTIFS('Player 1 Rounds'!A:A,Player_2[[#This Row],[Tournament]],'Player 1 Rounds'!C:C,Player_2[[#This Row],[Date]],'Player 1 Rounds'!D:D,Player_2[[#This Row],[Division]])&gt;0,TRUE(),FALSE())</f>
        <v>1</v>
      </c>
      <c r="L1176" t="str">
        <f>RIGHT(Player_2[[#This Row],[Date]],4)</f>
        <v>2014</v>
      </c>
      <c r="M1176" t="str">
        <f>LEFT(Player_2[[#This Row],[Date]],FIND("-",Player_2[[#This Row],[Date]],1)-1)</f>
        <v>12</v>
      </c>
      <c r="N1176" t="str">
        <f>MID(Player_2[[#This Row],[Date]],FIND("-",Player_2[[#This Row],[Date]],1)+1,3)</f>
        <v>Aug</v>
      </c>
      <c r="O1176" s="5">
        <f>DATEVALUE(Player_2[[#This Row],[Month]]&amp;" "&amp;Player_2[[#This Row],[Day]]&amp;", "&amp;Player_2[[#This Row],[Year]])</f>
        <v>41863</v>
      </c>
      <c r="P1176">
        <f>COUNTIFS(A:A,Player_2[[#This Row],[Tournament]],E:E,Player_2[[#This Row],[Round]])</f>
        <v>1</v>
      </c>
      <c r="Q1176" t="str">
        <f t="shared" si="18"/>
        <v>2014 PDGA Professional Disc Golf World Championships</v>
      </c>
      <c r="R1176">
        <f>SUMIFS('Player 1 Rounds'!F:F,'Player 1 Rounds'!Q:Q,Q1176,'Player 1 Rounds'!E:E,E1176)</f>
        <v>58</v>
      </c>
      <c r="S1176">
        <f>IF(AND(Player_2[[#This Row],[Opponent Score]]&gt;0,Player_2[[#This Row],[Opponent Score]]&gt;Player_2[[#This Row],[Score]],K:K=TRUE())=TRUE(),1,0)</f>
        <v>1</v>
      </c>
    </row>
    <row r="1177" spans="1:19" x14ac:dyDescent="0.25">
      <c r="A1177" t="s">
        <v>147</v>
      </c>
      <c r="B1177" t="s">
        <v>13</v>
      </c>
      <c r="C1177" t="s">
        <v>148</v>
      </c>
      <c r="D1177" t="s">
        <v>17</v>
      </c>
      <c r="E1177">
        <v>6</v>
      </c>
      <c r="F1177">
        <v>47</v>
      </c>
      <c r="G1177">
        <v>1057</v>
      </c>
      <c r="H1177" t="s">
        <v>11</v>
      </c>
      <c r="I1177" t="s">
        <v>11</v>
      </c>
      <c r="J1177" t="b">
        <f>IF(COUNTIFS('Player 1 Rounds'!A:A,Player_2[[#This Row],[Tournament]],'Player 1 Rounds'!C:C,Player_2[[#This Row],[Date]])&gt;0,TRUE(),FALSE())</f>
        <v>1</v>
      </c>
      <c r="K1177" t="b">
        <f>IF(COUNTIFS('Player 1 Rounds'!A:A,Player_2[[#This Row],[Tournament]],'Player 1 Rounds'!C:C,Player_2[[#This Row],[Date]],'Player 1 Rounds'!D:D,Player_2[[#This Row],[Division]])&gt;0,TRUE(),FALSE())</f>
        <v>1</v>
      </c>
      <c r="L1177" t="str">
        <f>RIGHT(Player_2[[#This Row],[Date]],4)</f>
        <v>2012</v>
      </c>
      <c r="M1177" t="str">
        <f>LEFT(Player_2[[#This Row],[Date]],FIND("-",Player_2[[#This Row],[Date]],1)-1)</f>
        <v>14</v>
      </c>
      <c r="N1177" t="str">
        <f>MID(Player_2[[#This Row],[Date]],FIND("-",Player_2[[#This Row],[Date]],1)+1,3)</f>
        <v>Jul</v>
      </c>
      <c r="O1177" s="5">
        <f>DATEVALUE(Player_2[[#This Row],[Month]]&amp;" "&amp;Player_2[[#This Row],[Day]]&amp;", "&amp;Player_2[[#This Row],[Year]])</f>
        <v>41104</v>
      </c>
      <c r="P1177">
        <f>COUNTIFS(A:A,Player_2[[#This Row],[Tournament]],E:E,Player_2[[#This Row],[Round]])</f>
        <v>1</v>
      </c>
      <c r="Q1177" t="str">
        <f t="shared" si="18"/>
        <v>2012 PDGA Professional Disc Golf World Championships</v>
      </c>
      <c r="R1177">
        <f>SUMIFS('Player 1 Rounds'!F:F,'Player 1 Rounds'!Q:Q,Q1177,'Player 1 Rounds'!E:E,E1177)</f>
        <v>47</v>
      </c>
      <c r="S1177">
        <f>IF(AND(Player_2[[#This Row],[Opponent Score]]&gt;0,Player_2[[#This Row],[Opponent Score]]&gt;Player_2[[#This Row],[Score]],K:K=TRUE())=TRUE(),1,0)</f>
        <v>0</v>
      </c>
    </row>
    <row r="1178" spans="1:19" x14ac:dyDescent="0.25">
      <c r="A1178" t="s">
        <v>630</v>
      </c>
      <c r="B1178" t="s">
        <v>13</v>
      </c>
      <c r="C1178" t="s">
        <v>631</v>
      </c>
      <c r="D1178" t="s">
        <v>17</v>
      </c>
      <c r="F1178">
        <v>54</v>
      </c>
      <c r="G1178">
        <v>1051</v>
      </c>
      <c r="H1178" t="s">
        <v>10</v>
      </c>
      <c r="I1178" t="s">
        <v>10</v>
      </c>
      <c r="J1178" t="b">
        <f>IF(COUNTIFS('Player 1 Rounds'!A:A,Player_2[[#This Row],[Tournament]],'Player 1 Rounds'!C:C,Player_2[[#This Row],[Date]])&gt;0,TRUE(),FALSE())</f>
        <v>1</v>
      </c>
      <c r="K1178" t="b">
        <f>IF(COUNTIFS('Player 1 Rounds'!A:A,Player_2[[#This Row],[Tournament]],'Player 1 Rounds'!C:C,Player_2[[#This Row],[Date]],'Player 1 Rounds'!D:D,Player_2[[#This Row],[Division]])&gt;0,TRUE(),FALSE())</f>
        <v>1</v>
      </c>
      <c r="L1178" t="str">
        <f>RIGHT(Player_2[[#This Row],[Date]],4)</f>
        <v>2022</v>
      </c>
      <c r="M1178" t="str">
        <f>LEFT(Player_2[[#This Row],[Date]],FIND("-",Player_2[[#This Row],[Date]],1)-1)</f>
        <v>21</v>
      </c>
      <c r="N1178" t="str">
        <f>MID(Player_2[[#This Row],[Date]],FIND("-",Player_2[[#This Row],[Date]],1)+1,3)</f>
        <v>Jul</v>
      </c>
      <c r="O1178" s="5">
        <f>DATEVALUE(Player_2[[#This Row],[Month]]&amp;" "&amp;Player_2[[#This Row],[Day]]&amp;", "&amp;Player_2[[#This Row],[Year]])</f>
        <v>44763</v>
      </c>
      <c r="P1178">
        <f>COUNTIFS(A:A,Player_2[[#This Row],[Tournament]],E:E,Player_2[[#This Row],[Round]])</f>
        <v>0</v>
      </c>
      <c r="Q1178" t="str">
        <f t="shared" si="18"/>
        <v>2022 European Open presented by Discmania</v>
      </c>
      <c r="R1178">
        <f>SUMIFS('Player 1 Rounds'!F:F,'Player 1 Rounds'!Q:Q,Q1178,'Player 1 Rounds'!E:E,E1178)</f>
        <v>0</v>
      </c>
      <c r="S1178">
        <f>IF(AND(Player_2[[#This Row],[Opponent Score]]&gt;0,Player_2[[#This Row],[Opponent Score]]&gt;Player_2[[#This Row],[Score]],K:K=TRUE())=TRUE(),1,0)</f>
        <v>0</v>
      </c>
    </row>
    <row r="1179" spans="1:19" x14ac:dyDescent="0.25">
      <c r="A1179" t="s">
        <v>312</v>
      </c>
      <c r="B1179" t="s">
        <v>14</v>
      </c>
      <c r="C1179" t="s">
        <v>149</v>
      </c>
      <c r="D1179" t="s">
        <v>17</v>
      </c>
      <c r="F1179">
        <v>62</v>
      </c>
      <c r="G1179">
        <v>1016</v>
      </c>
      <c r="H1179" t="s">
        <v>11</v>
      </c>
      <c r="I1179" t="s">
        <v>11</v>
      </c>
      <c r="J1179" t="b">
        <f>IF(COUNTIFS('Player 1 Rounds'!A:A,Player_2[[#This Row],[Tournament]],'Player 1 Rounds'!C:C,Player_2[[#This Row],[Date]])&gt;0,TRUE(),FALSE())</f>
        <v>0</v>
      </c>
      <c r="K1179" t="b">
        <f>IF(COUNTIFS('Player 1 Rounds'!A:A,Player_2[[#This Row],[Tournament]],'Player 1 Rounds'!C:C,Player_2[[#This Row],[Date]],'Player 1 Rounds'!D:D,Player_2[[#This Row],[Division]])&gt;0,TRUE(),FALSE())</f>
        <v>0</v>
      </c>
      <c r="L1179" t="str">
        <f>RIGHT(Player_2[[#This Row],[Date]],4)</f>
        <v>2009</v>
      </c>
      <c r="M1179" t="str">
        <f>LEFT(Player_2[[#This Row],[Date]],FIND("-",Player_2[[#This Row],[Date]],1)-1)</f>
        <v>14</v>
      </c>
      <c r="N1179" t="str">
        <f>MID(Player_2[[#This Row],[Date]],FIND("-",Player_2[[#This Row],[Date]],1)+1,3)</f>
        <v>Nov</v>
      </c>
      <c r="O1179" s="5">
        <f>DATEVALUE(Player_2[[#This Row],[Month]]&amp;" "&amp;Player_2[[#This Row],[Day]]&amp;", "&amp;Player_2[[#This Row],[Year]])</f>
        <v>40131</v>
      </c>
      <c r="P1179">
        <f>COUNTIFS(A:A,Player_2[[#This Row],[Tournament]],E:E,Player_2[[#This Row],[Round]])</f>
        <v>0</v>
      </c>
      <c r="Q1179" t="str">
        <f t="shared" si="18"/>
        <v>2009 Southern California Championships - Pro Weekend</v>
      </c>
      <c r="R1179">
        <f>SUMIFS('Player 1 Rounds'!F:F,'Player 1 Rounds'!Q:Q,Q1179,'Player 1 Rounds'!E:E,E1179)</f>
        <v>0</v>
      </c>
      <c r="S1179">
        <f>IF(AND(Player_2[[#This Row],[Opponent Score]]&gt;0,Player_2[[#This Row],[Opponent Score]]&gt;Player_2[[#This Row],[Score]],K:K=TRUE())=TRUE(),1,0)</f>
        <v>0</v>
      </c>
    </row>
    <row r="1180" spans="1:19" x14ac:dyDescent="0.25">
      <c r="A1180" t="s">
        <v>91</v>
      </c>
      <c r="B1180" t="s">
        <v>13</v>
      </c>
      <c r="C1180" t="s">
        <v>92</v>
      </c>
      <c r="D1180" t="s">
        <v>17</v>
      </c>
      <c r="F1180">
        <v>59</v>
      </c>
      <c r="G1180">
        <v>1050</v>
      </c>
      <c r="H1180" t="s">
        <v>11</v>
      </c>
      <c r="I1180" t="s">
        <v>11</v>
      </c>
      <c r="J1180" t="b">
        <f>IF(COUNTIFS('Player 1 Rounds'!A:A,Player_2[[#This Row],[Tournament]],'Player 1 Rounds'!C:C,Player_2[[#This Row],[Date]])&gt;0,TRUE(),FALSE())</f>
        <v>0</v>
      </c>
      <c r="K1180" t="b">
        <f>IF(COUNTIFS('Player 1 Rounds'!A:A,Player_2[[#This Row],[Tournament]],'Player 1 Rounds'!C:C,Player_2[[#This Row],[Date]],'Player 1 Rounds'!D:D,Player_2[[#This Row],[Division]])&gt;0,TRUE(),FALSE())</f>
        <v>0</v>
      </c>
      <c r="L1180" t="str">
        <f>RIGHT(Player_2[[#This Row],[Date]],4)</f>
        <v>2009</v>
      </c>
      <c r="M1180" t="str">
        <f>LEFT(Player_2[[#This Row],[Date]],FIND("-",Player_2[[#This Row],[Date]],1)-1)</f>
        <v>7</v>
      </c>
      <c r="N1180" t="str">
        <f>MID(Player_2[[#This Row],[Date]],FIND("-",Player_2[[#This Row],[Date]],1)+1,3)</f>
        <v>Oct</v>
      </c>
      <c r="O1180" s="5">
        <f>DATEVALUE(Player_2[[#This Row],[Month]]&amp;" "&amp;Player_2[[#This Row],[Day]]&amp;", "&amp;Player_2[[#This Row],[Year]])</f>
        <v>40093</v>
      </c>
      <c r="P1180">
        <f>COUNTIFS(A:A,Player_2[[#This Row],[Tournament]],E:E,Player_2[[#This Row],[Round]])</f>
        <v>0</v>
      </c>
      <c r="Q1180" t="str">
        <f t="shared" si="18"/>
        <v>2009 United States Disc Golf Championship</v>
      </c>
      <c r="R1180">
        <f>SUMIFS('Player 1 Rounds'!F:F,'Player 1 Rounds'!Q:Q,Q1180,'Player 1 Rounds'!E:E,E1180)</f>
        <v>0</v>
      </c>
      <c r="S1180">
        <f>IF(AND(Player_2[[#This Row],[Opponent Score]]&gt;0,Player_2[[#This Row],[Opponent Score]]&gt;Player_2[[#This Row],[Score]],K:K=TRUE())=TRUE(),1,0)</f>
        <v>0</v>
      </c>
    </row>
    <row r="1181" spans="1:19" x14ac:dyDescent="0.25">
      <c r="A1181" t="s">
        <v>310</v>
      </c>
      <c r="B1181" t="s">
        <v>58</v>
      </c>
      <c r="C1181" t="s">
        <v>311</v>
      </c>
      <c r="D1181" t="s">
        <v>17</v>
      </c>
      <c r="F1181">
        <v>67</v>
      </c>
      <c r="G1181">
        <v>1010</v>
      </c>
      <c r="H1181" t="s">
        <v>11</v>
      </c>
      <c r="I1181" t="s">
        <v>11</v>
      </c>
      <c r="J1181" t="b">
        <f>IF(COUNTIFS('Player 1 Rounds'!A:A,Player_2[[#This Row],[Tournament]],'Player 1 Rounds'!C:C,Player_2[[#This Row],[Date]])&gt;0,TRUE(),FALSE())</f>
        <v>1</v>
      </c>
      <c r="K1181" t="b">
        <f>IF(COUNTIFS('Player 1 Rounds'!A:A,Player_2[[#This Row],[Tournament]],'Player 1 Rounds'!C:C,Player_2[[#This Row],[Date]],'Player 1 Rounds'!D:D,Player_2[[#This Row],[Division]])&gt;0,TRUE(),FALSE())</f>
        <v>1</v>
      </c>
      <c r="L1181" t="str">
        <f>RIGHT(Player_2[[#This Row],[Date]],4)</f>
        <v>2019</v>
      </c>
      <c r="M1181" t="str">
        <f>LEFT(Player_2[[#This Row],[Date]],FIND("-",Player_2[[#This Row],[Date]],1)-1)</f>
        <v>24</v>
      </c>
      <c r="N1181" t="str">
        <f>MID(Player_2[[#This Row],[Date]],FIND("-",Player_2[[#This Row],[Date]],1)+1,3)</f>
        <v>Apr</v>
      </c>
      <c r="O1181" s="5">
        <f>DATEVALUE(Player_2[[#This Row],[Month]]&amp;" "&amp;Player_2[[#This Row],[Day]]&amp;", "&amp;Player_2[[#This Row],[Year]])</f>
        <v>43579</v>
      </c>
      <c r="P1181">
        <f>COUNTIFS(A:A,Player_2[[#This Row],[Tournament]],E:E,Player_2[[#This Row],[Round]])</f>
        <v>0</v>
      </c>
      <c r="Q1181" t="str">
        <f t="shared" si="18"/>
        <v>2019 Dynamic Discs Glass Blown Open - National Tour</v>
      </c>
      <c r="R1181">
        <f>SUMIFS('Player 1 Rounds'!F:F,'Player 1 Rounds'!Q:Q,Q1181,'Player 1 Rounds'!E:E,E1181)</f>
        <v>0</v>
      </c>
      <c r="S1181">
        <f>IF(AND(Player_2[[#This Row],[Opponent Score]]&gt;0,Player_2[[#This Row],[Opponent Score]]&gt;Player_2[[#This Row],[Score]],K:K=TRUE())=TRUE(),1,0)</f>
        <v>0</v>
      </c>
    </row>
    <row r="1182" spans="1:19" x14ac:dyDescent="0.25">
      <c r="A1182" t="s">
        <v>389</v>
      </c>
      <c r="B1182" t="s">
        <v>58</v>
      </c>
      <c r="C1182" t="s">
        <v>390</v>
      </c>
      <c r="D1182" t="s">
        <v>17</v>
      </c>
      <c r="F1182">
        <v>63</v>
      </c>
      <c r="G1182">
        <v>984</v>
      </c>
      <c r="H1182" t="s">
        <v>11</v>
      </c>
      <c r="I1182" t="s">
        <v>11</v>
      </c>
      <c r="J1182" t="b">
        <f>IF(COUNTIFS('Player 1 Rounds'!A:A,Player_2[[#This Row],[Tournament]],'Player 1 Rounds'!C:C,Player_2[[#This Row],[Date]])&gt;0,TRUE(),FALSE())</f>
        <v>1</v>
      </c>
      <c r="K1182" t="b">
        <f>IF(COUNTIFS('Player 1 Rounds'!A:A,Player_2[[#This Row],[Tournament]],'Player 1 Rounds'!C:C,Player_2[[#This Row],[Date]],'Player 1 Rounds'!D:D,Player_2[[#This Row],[Division]])&gt;0,TRUE(),FALSE())</f>
        <v>1</v>
      </c>
      <c r="L1182" t="str">
        <f>RIGHT(Player_2[[#This Row],[Date]],4)</f>
        <v>2015</v>
      </c>
      <c r="M1182" t="str">
        <f>LEFT(Player_2[[#This Row],[Date]],FIND("-",Player_2[[#This Row],[Date]],1)-1)</f>
        <v>25</v>
      </c>
      <c r="N1182" t="str">
        <f>MID(Player_2[[#This Row],[Date]],FIND("-",Player_2[[#This Row],[Date]],1)+1,3)</f>
        <v>Jun</v>
      </c>
      <c r="O1182" s="5">
        <f>DATEVALUE(Player_2[[#This Row],[Month]]&amp;" "&amp;Player_2[[#This Row],[Day]]&amp;", "&amp;Player_2[[#This Row],[Year]])</f>
        <v>42180</v>
      </c>
      <c r="P1182">
        <f>COUNTIFS(A:A,Player_2[[#This Row],[Tournament]],E:E,Player_2[[#This Row],[Round]])</f>
        <v>0</v>
      </c>
      <c r="Q1182" t="str">
        <f t="shared" si="18"/>
        <v>2015 Vibram presents the Maple Hill Open</v>
      </c>
      <c r="R1182">
        <f>SUMIFS('Player 1 Rounds'!F:F,'Player 1 Rounds'!Q:Q,Q1182,'Player 1 Rounds'!E:E,E1182)</f>
        <v>0</v>
      </c>
      <c r="S1182">
        <f>IF(AND(Player_2[[#This Row],[Opponent Score]]&gt;0,Player_2[[#This Row],[Opponent Score]]&gt;Player_2[[#This Row],[Score]],K:K=TRUE())=TRUE(),1,0)</f>
        <v>0</v>
      </c>
    </row>
    <row r="1183" spans="1:19" x14ac:dyDescent="0.25">
      <c r="A1183" t="s">
        <v>288</v>
      </c>
      <c r="B1183" t="s">
        <v>9</v>
      </c>
      <c r="C1183" t="s">
        <v>289</v>
      </c>
      <c r="D1183" t="s">
        <v>17</v>
      </c>
      <c r="F1183">
        <v>49</v>
      </c>
      <c r="G1183">
        <v>1071</v>
      </c>
      <c r="H1183" t="s">
        <v>11</v>
      </c>
      <c r="I1183" t="s">
        <v>11</v>
      </c>
      <c r="J1183" t="b">
        <f>IF(COUNTIFS('Player 1 Rounds'!A:A,Player_2[[#This Row],[Tournament]],'Player 1 Rounds'!C:C,Player_2[[#This Row],[Date]])&gt;0,TRUE(),FALSE())</f>
        <v>1</v>
      </c>
      <c r="K1183" t="b">
        <f>IF(COUNTIFS('Player 1 Rounds'!A:A,Player_2[[#This Row],[Tournament]],'Player 1 Rounds'!C:C,Player_2[[#This Row],[Date]],'Player 1 Rounds'!D:D,Player_2[[#This Row],[Division]])&gt;0,TRUE(),FALSE())</f>
        <v>1</v>
      </c>
      <c r="L1183" t="str">
        <f>RIGHT(Player_2[[#This Row],[Date]],4)</f>
        <v>2019</v>
      </c>
      <c r="M1183" t="str">
        <f>LEFT(Player_2[[#This Row],[Date]],FIND("-",Player_2[[#This Row],[Date]],1)-1)</f>
        <v>28</v>
      </c>
      <c r="N1183" t="str">
        <f>MID(Player_2[[#This Row],[Date]],FIND("-",Player_2[[#This Row],[Date]],1)+1,3)</f>
        <v>Feb</v>
      </c>
      <c r="O1183" s="5">
        <f>DATEVALUE(Player_2[[#This Row],[Month]]&amp;" "&amp;Player_2[[#This Row],[Day]]&amp;", "&amp;Player_2[[#This Row],[Year]])</f>
        <v>43524</v>
      </c>
      <c r="P1183">
        <f>COUNTIFS(A:A,Player_2[[#This Row],[Tournament]],E:E,Player_2[[#This Row],[Round]])</f>
        <v>0</v>
      </c>
      <c r="Q1183" t="str">
        <f t="shared" si="18"/>
        <v>2019 DGPT - Memorial Championship Presented by Discraft</v>
      </c>
      <c r="R1183">
        <f>SUMIFS('Player 1 Rounds'!F:F,'Player 1 Rounds'!Q:Q,Q1183,'Player 1 Rounds'!E:E,E1183)</f>
        <v>0</v>
      </c>
      <c r="S1183">
        <f>IF(AND(Player_2[[#This Row],[Opponent Score]]&gt;0,Player_2[[#This Row],[Opponent Score]]&gt;Player_2[[#This Row],[Score]],K:K=TRUE())=TRUE(),1,0)</f>
        <v>0</v>
      </c>
    </row>
    <row r="1184" spans="1:19" x14ac:dyDescent="0.25">
      <c r="A1184" t="s">
        <v>234</v>
      </c>
      <c r="B1184" t="s">
        <v>58</v>
      </c>
      <c r="C1184" t="s">
        <v>291</v>
      </c>
      <c r="D1184" t="s">
        <v>17</v>
      </c>
      <c r="F1184">
        <v>56</v>
      </c>
      <c r="G1184">
        <v>1029</v>
      </c>
      <c r="H1184" t="s">
        <v>11</v>
      </c>
      <c r="I1184" t="s">
        <v>11</v>
      </c>
      <c r="J1184" t="b">
        <f>IF(COUNTIFS('Player 1 Rounds'!A:A,Player_2[[#This Row],[Tournament]],'Player 1 Rounds'!C:C,Player_2[[#This Row],[Date]])&gt;0,TRUE(),FALSE())</f>
        <v>1</v>
      </c>
      <c r="K1184" t="b">
        <f>IF(COUNTIFS('Player 1 Rounds'!A:A,Player_2[[#This Row],[Tournament]],'Player 1 Rounds'!C:C,Player_2[[#This Row],[Date]],'Player 1 Rounds'!D:D,Player_2[[#This Row],[Division]])&gt;0,TRUE(),FALSE())</f>
        <v>1</v>
      </c>
      <c r="L1184" t="str">
        <f>RIGHT(Player_2[[#This Row],[Date]],4)</f>
        <v>2019</v>
      </c>
      <c r="M1184" t="str">
        <f>LEFT(Player_2[[#This Row],[Date]],FIND("-",Player_2[[#This Row],[Date]],1)-1)</f>
        <v>21</v>
      </c>
      <c r="N1184" t="str">
        <f>MID(Player_2[[#This Row],[Date]],FIND("-",Player_2[[#This Row],[Date]],1)+1,3)</f>
        <v>Feb</v>
      </c>
      <c r="O1184" s="5">
        <f>DATEVALUE(Player_2[[#This Row],[Month]]&amp;" "&amp;Player_2[[#This Row],[Day]]&amp;", "&amp;Player_2[[#This Row],[Year]])</f>
        <v>43517</v>
      </c>
      <c r="P1184">
        <f>COUNTIFS(A:A,Player_2[[#This Row],[Tournament]],E:E,Player_2[[#This Row],[Round]])</f>
        <v>0</v>
      </c>
      <c r="Q1184" t="str">
        <f t="shared" si="18"/>
        <v>2019 Las Vegas Challenge presented by Innova Champion Discs - National Tour</v>
      </c>
      <c r="R1184">
        <f>SUMIFS('Player 1 Rounds'!F:F,'Player 1 Rounds'!Q:Q,Q1184,'Player 1 Rounds'!E:E,E1184)</f>
        <v>0</v>
      </c>
      <c r="S1184">
        <f>IF(AND(Player_2[[#This Row],[Opponent Score]]&gt;0,Player_2[[#This Row],[Opponent Score]]&gt;Player_2[[#This Row],[Score]],K:K=TRUE())=TRUE(),1,0)</f>
        <v>0</v>
      </c>
    </row>
    <row r="1185" spans="1:19" x14ac:dyDescent="0.25">
      <c r="A1185" t="s">
        <v>91</v>
      </c>
      <c r="B1185" t="s">
        <v>13</v>
      </c>
      <c r="C1185" t="s">
        <v>159</v>
      </c>
      <c r="D1185" t="s">
        <v>17</v>
      </c>
      <c r="F1185">
        <v>60</v>
      </c>
      <c r="G1185">
        <v>1058</v>
      </c>
      <c r="H1185" t="s">
        <v>11</v>
      </c>
      <c r="I1185" t="s">
        <v>11</v>
      </c>
      <c r="J1185" t="b">
        <f>IF(COUNTIFS('Player 1 Rounds'!A:A,Player_2[[#This Row],[Tournament]],'Player 1 Rounds'!C:C,Player_2[[#This Row],[Date]])&gt;0,TRUE(),FALSE())</f>
        <v>1</v>
      </c>
      <c r="K1185" t="b">
        <f>IF(COUNTIFS('Player 1 Rounds'!A:A,Player_2[[#This Row],[Tournament]],'Player 1 Rounds'!C:C,Player_2[[#This Row],[Date]],'Player 1 Rounds'!D:D,Player_2[[#This Row],[Division]])&gt;0,TRUE(),FALSE())</f>
        <v>1</v>
      </c>
      <c r="L1185" t="str">
        <f>RIGHT(Player_2[[#This Row],[Date]],4)</f>
        <v>2010</v>
      </c>
      <c r="M1185" t="str">
        <f>LEFT(Player_2[[#This Row],[Date]],FIND("-",Player_2[[#This Row],[Date]],1)-1)</f>
        <v>6</v>
      </c>
      <c r="N1185" t="str">
        <f>MID(Player_2[[#This Row],[Date]],FIND("-",Player_2[[#This Row],[Date]],1)+1,3)</f>
        <v>Oct</v>
      </c>
      <c r="O1185" s="5">
        <f>DATEVALUE(Player_2[[#This Row],[Month]]&amp;" "&amp;Player_2[[#This Row],[Day]]&amp;", "&amp;Player_2[[#This Row],[Year]])</f>
        <v>40457</v>
      </c>
      <c r="P1185">
        <f>COUNTIFS(A:A,Player_2[[#This Row],[Tournament]],E:E,Player_2[[#This Row],[Round]])</f>
        <v>0</v>
      </c>
      <c r="Q1185" t="str">
        <f t="shared" si="18"/>
        <v>2010 United States Disc Golf Championship</v>
      </c>
      <c r="R1185">
        <f>SUMIFS('Player 1 Rounds'!F:F,'Player 1 Rounds'!Q:Q,Q1185,'Player 1 Rounds'!E:E,E1185)</f>
        <v>0</v>
      </c>
      <c r="S1185">
        <f>IF(AND(Player_2[[#This Row],[Opponent Score]]&gt;0,Player_2[[#This Row],[Opponent Score]]&gt;Player_2[[#This Row],[Score]],K:K=TRUE())=TRUE(),1,0)</f>
        <v>0</v>
      </c>
    </row>
    <row r="1186" spans="1:19" x14ac:dyDescent="0.25">
      <c r="A1186" t="s">
        <v>557</v>
      </c>
      <c r="B1186" t="s">
        <v>626</v>
      </c>
      <c r="C1186" t="s">
        <v>642</v>
      </c>
      <c r="D1186" t="s">
        <v>17</v>
      </c>
      <c r="F1186">
        <v>63</v>
      </c>
      <c r="G1186">
        <v>1018</v>
      </c>
      <c r="H1186" t="s">
        <v>10</v>
      </c>
      <c r="I1186" t="s">
        <v>10</v>
      </c>
      <c r="J1186" t="b">
        <f>IF(COUNTIFS('Player 1 Rounds'!A:A,Player_2[[#This Row],[Tournament]],'Player 1 Rounds'!C:C,Player_2[[#This Row],[Date]])&gt;0,TRUE(),FALSE())</f>
        <v>0</v>
      </c>
      <c r="K1186" t="b">
        <f>IF(COUNTIFS('Player 1 Rounds'!A:A,Player_2[[#This Row],[Tournament]],'Player 1 Rounds'!C:C,Player_2[[#This Row],[Date]],'Player 1 Rounds'!D:D,Player_2[[#This Row],[Division]])&gt;0,TRUE(),FALSE())</f>
        <v>0</v>
      </c>
      <c r="L1186" t="str">
        <f>RIGHT(Player_2[[#This Row],[Date]],4)</f>
        <v>2022</v>
      </c>
      <c r="M1186" t="str">
        <f>LEFT(Player_2[[#This Row],[Date]],FIND("-",Player_2[[#This Row],[Date]],1)-1)</f>
        <v>2</v>
      </c>
      <c r="N1186" t="str">
        <f>MID(Player_2[[#This Row],[Date]],FIND("-",Player_2[[#This Row],[Date]],1)+1,3)</f>
        <v>Jun</v>
      </c>
      <c r="O1186" s="5">
        <f>DATEVALUE(Player_2[[#This Row],[Month]]&amp;" "&amp;Player_2[[#This Row],[Day]]&amp;", "&amp;Player_2[[#This Row],[Year]])</f>
        <v>44714</v>
      </c>
      <c r="P1186">
        <f>COUNTIFS(A:A,Player_2[[#This Row],[Tournament]],E:E,Player_2[[#This Row],[Round]])</f>
        <v>0</v>
      </c>
      <c r="Q1186" t="str">
        <f t="shared" si="18"/>
        <v>2022 DGPT - Portland Open presented by Dynamic Discs</v>
      </c>
      <c r="R1186">
        <f>SUMIFS('Player 1 Rounds'!F:F,'Player 1 Rounds'!Q:Q,Q1186,'Player 1 Rounds'!E:E,E1186)</f>
        <v>0</v>
      </c>
      <c r="S1186">
        <f>IF(AND(Player_2[[#This Row],[Opponent Score]]&gt;0,Player_2[[#This Row],[Opponent Score]]&gt;Player_2[[#This Row],[Score]],K:K=TRUE())=TRUE(),1,0)</f>
        <v>0</v>
      </c>
    </row>
    <row r="1187" spans="1:19" x14ac:dyDescent="0.25">
      <c r="A1187" t="s">
        <v>86</v>
      </c>
      <c r="B1187" t="s">
        <v>13</v>
      </c>
      <c r="C1187" t="s">
        <v>391</v>
      </c>
      <c r="D1187" t="s">
        <v>17</v>
      </c>
      <c r="F1187">
        <v>56</v>
      </c>
      <c r="G1187">
        <v>1063</v>
      </c>
      <c r="H1187" t="s">
        <v>11</v>
      </c>
      <c r="I1187" t="s">
        <v>11</v>
      </c>
      <c r="J1187" t="b">
        <f>IF(COUNTIFS('Player 1 Rounds'!A:A,Player_2[[#This Row],[Tournament]],'Player 1 Rounds'!C:C,Player_2[[#This Row],[Date]])&gt;0,TRUE(),FALSE())</f>
        <v>1</v>
      </c>
      <c r="K1187" t="b">
        <f>IF(COUNTIFS('Player 1 Rounds'!A:A,Player_2[[#This Row],[Tournament]],'Player 1 Rounds'!C:C,Player_2[[#This Row],[Date]],'Player 1 Rounds'!D:D,Player_2[[#This Row],[Division]])&gt;0,TRUE(),FALSE())</f>
        <v>1</v>
      </c>
      <c r="L1187" t="str">
        <f>RIGHT(Player_2[[#This Row],[Date]],4)</f>
        <v>2013</v>
      </c>
      <c r="M1187" t="str">
        <f>LEFT(Player_2[[#This Row],[Date]],FIND("-",Player_2[[#This Row],[Date]],1)-1)</f>
        <v>18</v>
      </c>
      <c r="N1187" t="str">
        <f>MID(Player_2[[#This Row],[Date]],FIND("-",Player_2[[#This Row],[Date]],1)+1,3)</f>
        <v>Jul</v>
      </c>
      <c r="O1187" s="5">
        <f>DATEVALUE(Player_2[[#This Row],[Month]]&amp;" "&amp;Player_2[[#This Row],[Day]]&amp;", "&amp;Player_2[[#This Row],[Year]])</f>
        <v>41473</v>
      </c>
      <c r="P1187">
        <f>COUNTIFS(A:A,Player_2[[#This Row],[Tournament]],E:E,Player_2[[#This Row],[Round]])</f>
        <v>0</v>
      </c>
      <c r="Q1187" t="str">
        <f t="shared" si="18"/>
        <v>2013 European Open</v>
      </c>
      <c r="R1187">
        <f>SUMIFS('Player 1 Rounds'!F:F,'Player 1 Rounds'!Q:Q,Q1187,'Player 1 Rounds'!E:E,E1187)</f>
        <v>0</v>
      </c>
      <c r="S1187">
        <f>IF(AND(Player_2[[#This Row],[Opponent Score]]&gt;0,Player_2[[#This Row],[Opponent Score]]&gt;Player_2[[#This Row],[Score]],K:K=TRUE())=TRUE(),1,0)</f>
        <v>0</v>
      </c>
    </row>
    <row r="1188" spans="1:19" x14ac:dyDescent="0.25">
      <c r="A1188" t="s">
        <v>397</v>
      </c>
      <c r="B1188" t="s">
        <v>13</v>
      </c>
      <c r="C1188" t="s">
        <v>398</v>
      </c>
      <c r="D1188" t="s">
        <v>17</v>
      </c>
      <c r="F1188">
        <v>56</v>
      </c>
      <c r="G1188">
        <v>1060</v>
      </c>
      <c r="H1188" t="s">
        <v>11</v>
      </c>
      <c r="I1188" t="s">
        <v>11</v>
      </c>
      <c r="J1188" t="b">
        <f>IF(COUNTIFS('Player 1 Rounds'!A:A,Player_2[[#This Row],[Tournament]],'Player 1 Rounds'!C:C,Player_2[[#This Row],[Date]])&gt;0,TRUE(),FALSE())</f>
        <v>1</v>
      </c>
      <c r="K1188" t="b">
        <f>IF(COUNTIFS('Player 1 Rounds'!A:A,Player_2[[#This Row],[Tournament]],'Player 1 Rounds'!C:C,Player_2[[#This Row],[Date]],'Player 1 Rounds'!D:D,Player_2[[#This Row],[Division]])&gt;0,TRUE(),FALSE())</f>
        <v>1</v>
      </c>
      <c r="L1188" t="str">
        <f>RIGHT(Player_2[[#This Row],[Date]],4)</f>
        <v>2015</v>
      </c>
      <c r="M1188" t="str">
        <f>LEFT(Player_2[[#This Row],[Date]],FIND("-",Player_2[[#This Row],[Date]],1)-1)</f>
        <v>8</v>
      </c>
      <c r="N1188" t="str">
        <f>MID(Player_2[[#This Row],[Date]],FIND("-",Player_2[[#This Row],[Date]],1)+1,3)</f>
        <v>Jul</v>
      </c>
      <c r="O1188" s="5">
        <f>DATEVALUE(Player_2[[#This Row],[Month]]&amp;" "&amp;Player_2[[#This Row],[Day]]&amp;", "&amp;Player_2[[#This Row],[Year]])</f>
        <v>42193</v>
      </c>
      <c r="P1188">
        <f>COUNTIFS(A:A,Player_2[[#This Row],[Tournament]],E:E,Player_2[[#This Row],[Round]])</f>
        <v>0</v>
      </c>
      <c r="Q1188" t="str">
        <f t="shared" si="18"/>
        <v>2015 Scandinavian Open presented by Latitude 64</v>
      </c>
      <c r="R1188">
        <f>SUMIFS('Player 1 Rounds'!F:F,'Player 1 Rounds'!Q:Q,Q1188,'Player 1 Rounds'!E:E,E1188)</f>
        <v>0</v>
      </c>
      <c r="S1188">
        <f>IF(AND(Player_2[[#This Row],[Opponent Score]]&gt;0,Player_2[[#This Row],[Opponent Score]]&gt;Player_2[[#This Row],[Score]],K:K=TRUE())=TRUE(),1,0)</f>
        <v>0</v>
      </c>
    </row>
    <row r="1189" spans="1:19" x14ac:dyDescent="0.25">
      <c r="A1189" t="s">
        <v>86</v>
      </c>
      <c r="B1189" t="s">
        <v>13</v>
      </c>
      <c r="C1189" t="s">
        <v>396</v>
      </c>
      <c r="D1189" t="s">
        <v>17</v>
      </c>
      <c r="F1189">
        <v>59</v>
      </c>
      <c r="G1189">
        <v>1032</v>
      </c>
      <c r="H1189" t="s">
        <v>11</v>
      </c>
      <c r="I1189" t="s">
        <v>11</v>
      </c>
      <c r="J1189" t="b">
        <f>IF(COUNTIFS('Player 1 Rounds'!A:A,Player_2[[#This Row],[Tournament]],'Player 1 Rounds'!C:C,Player_2[[#This Row],[Date]])&gt;0,TRUE(),FALSE())</f>
        <v>1</v>
      </c>
      <c r="K1189" t="b">
        <f>IF(COUNTIFS('Player 1 Rounds'!A:A,Player_2[[#This Row],[Tournament]],'Player 1 Rounds'!C:C,Player_2[[#This Row],[Date]],'Player 1 Rounds'!D:D,Player_2[[#This Row],[Division]])&gt;0,TRUE(),FALSE())</f>
        <v>1</v>
      </c>
      <c r="L1189" t="str">
        <f>RIGHT(Player_2[[#This Row],[Date]],4)</f>
        <v>2015</v>
      </c>
      <c r="M1189" t="str">
        <f>LEFT(Player_2[[#This Row],[Date]],FIND("-",Player_2[[#This Row],[Date]],1)-1)</f>
        <v>16</v>
      </c>
      <c r="N1189" t="str">
        <f>MID(Player_2[[#This Row],[Date]],FIND("-",Player_2[[#This Row],[Date]],1)+1,3)</f>
        <v>Jul</v>
      </c>
      <c r="O1189" s="5">
        <f>DATEVALUE(Player_2[[#This Row],[Month]]&amp;" "&amp;Player_2[[#This Row],[Day]]&amp;", "&amp;Player_2[[#This Row],[Year]])</f>
        <v>42201</v>
      </c>
      <c r="P1189">
        <f>COUNTIFS(A:A,Player_2[[#This Row],[Tournament]],E:E,Player_2[[#This Row],[Round]])</f>
        <v>0</v>
      </c>
      <c r="Q1189" t="str">
        <f t="shared" si="18"/>
        <v>2015 European Open</v>
      </c>
      <c r="R1189">
        <f>SUMIFS('Player 1 Rounds'!F:F,'Player 1 Rounds'!Q:Q,Q1189,'Player 1 Rounds'!E:E,E1189)</f>
        <v>0</v>
      </c>
      <c r="S1189">
        <f>IF(AND(Player_2[[#This Row],[Opponent Score]]&gt;0,Player_2[[#This Row],[Opponent Score]]&gt;Player_2[[#This Row],[Score]],K:K=TRUE())=TRUE(),1,0)</f>
        <v>0</v>
      </c>
    </row>
    <row r="1190" spans="1:19" x14ac:dyDescent="0.25">
      <c r="A1190" t="s">
        <v>615</v>
      </c>
      <c r="B1190" t="s">
        <v>9</v>
      </c>
      <c r="C1190" t="s">
        <v>616</v>
      </c>
      <c r="D1190" t="s">
        <v>17</v>
      </c>
      <c r="F1190">
        <v>49</v>
      </c>
      <c r="G1190">
        <v>1082</v>
      </c>
      <c r="H1190" t="s">
        <v>11</v>
      </c>
      <c r="I1190" t="s">
        <v>11</v>
      </c>
      <c r="J1190" t="b">
        <f>IF(COUNTIFS('Player 1 Rounds'!A:A,Player_2[[#This Row],[Tournament]],'Player 1 Rounds'!C:C,Player_2[[#This Row],[Date]])&gt;0,TRUE(),FALSE())</f>
        <v>0</v>
      </c>
      <c r="K1190" t="b">
        <f>IF(COUNTIFS('Player 1 Rounds'!A:A,Player_2[[#This Row],[Tournament]],'Player 1 Rounds'!C:C,Player_2[[#This Row],[Date]],'Player 1 Rounds'!D:D,Player_2[[#This Row],[Division]])&gt;0,TRUE(),FALSE())</f>
        <v>0</v>
      </c>
      <c r="L1190" t="str">
        <f>RIGHT(Player_2[[#This Row],[Date]],4)</f>
        <v>2021</v>
      </c>
      <c r="M1190" t="str">
        <f>LEFT(Player_2[[#This Row],[Date]],FIND("-",Player_2[[#This Row],[Date]],1)-1)</f>
        <v>4</v>
      </c>
      <c r="N1190" t="str">
        <f>MID(Player_2[[#This Row],[Date]],FIND("-",Player_2[[#This Row],[Date]],1)+1,3)</f>
        <v>Mar</v>
      </c>
      <c r="O1190" s="5">
        <f>DATEVALUE(Player_2[[#This Row],[Month]]&amp;" "&amp;Player_2[[#This Row],[Day]]&amp;", "&amp;Player_2[[#This Row],[Year]])</f>
        <v>44259</v>
      </c>
      <c r="P1190">
        <f>COUNTIFS(A:A,Player_2[[#This Row],[Tournament]],E:E,Player_2[[#This Row],[Round]])</f>
        <v>0</v>
      </c>
      <c r="Q1190" t="str">
        <f t="shared" si="18"/>
        <v>2021 Memorial Championship presented by Discraft</v>
      </c>
      <c r="R1190">
        <f>SUMIFS('Player 1 Rounds'!F:F,'Player 1 Rounds'!Q:Q,Q1190,'Player 1 Rounds'!E:E,E1190)</f>
        <v>0</v>
      </c>
      <c r="S1190">
        <f>IF(AND(Player_2[[#This Row],[Opponent Score]]&gt;0,Player_2[[#This Row],[Opponent Score]]&gt;Player_2[[#This Row],[Score]],K:K=TRUE())=TRUE(),1,0)</f>
        <v>0</v>
      </c>
    </row>
    <row r="1191" spans="1:19" x14ac:dyDescent="0.25">
      <c r="A1191" t="s">
        <v>736</v>
      </c>
      <c r="B1191" t="s">
        <v>9</v>
      </c>
      <c r="C1191" t="s">
        <v>737</v>
      </c>
      <c r="D1191" t="s">
        <v>17</v>
      </c>
      <c r="F1191">
        <v>50</v>
      </c>
      <c r="G1191">
        <v>1068</v>
      </c>
      <c r="H1191" t="s">
        <v>11</v>
      </c>
      <c r="I1191" t="s">
        <v>11</v>
      </c>
      <c r="J1191" t="b">
        <f>IF(COUNTIFS('Player 1 Rounds'!A:A,Player_2[[#This Row],[Tournament]],'Player 1 Rounds'!C:C,Player_2[[#This Row],[Date]])&gt;0,TRUE(),FALSE())</f>
        <v>1</v>
      </c>
      <c r="K1191" t="b">
        <f>IF(COUNTIFS('Player 1 Rounds'!A:A,Player_2[[#This Row],[Tournament]],'Player 1 Rounds'!C:C,Player_2[[#This Row],[Date]],'Player 1 Rounds'!D:D,Player_2[[#This Row],[Division]])&gt;0,TRUE(),FALSE())</f>
        <v>1</v>
      </c>
      <c r="L1191" t="str">
        <f>RIGHT(Player_2[[#This Row],[Date]],4)</f>
        <v>2020</v>
      </c>
      <c r="M1191" t="str">
        <f>LEFT(Player_2[[#This Row],[Date]],FIND("-",Player_2[[#This Row],[Date]],1)-1)</f>
        <v>27</v>
      </c>
      <c r="N1191" t="str">
        <f>MID(Player_2[[#This Row],[Date]],FIND("-",Player_2[[#This Row],[Date]],1)+1,3)</f>
        <v>Feb</v>
      </c>
      <c r="O1191" s="5">
        <f>DATEVALUE(Player_2[[#This Row],[Month]]&amp;" "&amp;Player_2[[#This Row],[Day]]&amp;", "&amp;Player_2[[#This Row],[Year]])</f>
        <v>43888</v>
      </c>
      <c r="P1191">
        <f>COUNTIFS(A:A,Player_2[[#This Row],[Tournament]],E:E,Player_2[[#This Row],[Round]])</f>
        <v>0</v>
      </c>
      <c r="Q1191" t="str">
        <f t="shared" si="18"/>
        <v>2020 DGPT - The Memorial Championship presented by Discraft</v>
      </c>
      <c r="R1191">
        <f>SUMIFS('Player 1 Rounds'!F:F,'Player 1 Rounds'!Q:Q,Q1191,'Player 1 Rounds'!E:E,E1191)</f>
        <v>0</v>
      </c>
      <c r="S1191">
        <f>IF(AND(Player_2[[#This Row],[Opponent Score]]&gt;0,Player_2[[#This Row],[Opponent Score]]&gt;Player_2[[#This Row],[Score]],K:K=TRUE())=TRUE(),1,0)</f>
        <v>0</v>
      </c>
    </row>
    <row r="1192" spans="1:19" x14ac:dyDescent="0.25">
      <c r="A1192" t="s">
        <v>708</v>
      </c>
      <c r="B1192" t="s">
        <v>13</v>
      </c>
      <c r="C1192" t="s">
        <v>709</v>
      </c>
      <c r="D1192" t="s">
        <v>17</v>
      </c>
      <c r="F1192">
        <v>54</v>
      </c>
      <c r="G1192">
        <v>1073</v>
      </c>
      <c r="H1192" t="s">
        <v>11</v>
      </c>
      <c r="I1192" t="s">
        <v>11</v>
      </c>
      <c r="J1192" t="b">
        <f>IF(COUNTIFS('Player 1 Rounds'!A:A,Player_2[[#This Row],[Tournament]],'Player 1 Rounds'!C:C,Player_2[[#This Row],[Date]])&gt;0,TRUE(),FALSE())</f>
        <v>1</v>
      </c>
      <c r="K1192" t="b">
        <f>IF(COUNTIFS('Player 1 Rounds'!A:A,Player_2[[#This Row],[Tournament]],'Player 1 Rounds'!C:C,Player_2[[#This Row],[Date]],'Player 1 Rounds'!D:D,Player_2[[#This Row],[Division]])&gt;0,TRUE(),FALSE())</f>
        <v>1</v>
      </c>
      <c r="L1192" t="str">
        <f>RIGHT(Player_2[[#This Row],[Date]],4)</f>
        <v>2019</v>
      </c>
      <c r="M1192" t="str">
        <f>LEFT(Player_2[[#This Row],[Date]],FIND("-",Player_2[[#This Row],[Date]],1)-1)</f>
        <v>13</v>
      </c>
      <c r="N1192" t="str">
        <f>MID(Player_2[[#This Row],[Date]],FIND("-",Player_2[[#This Row],[Date]],1)+1,3)</f>
        <v>Aug</v>
      </c>
      <c r="O1192" s="5">
        <f>DATEVALUE(Player_2[[#This Row],[Month]]&amp;" "&amp;Player_2[[#This Row],[Day]]&amp;", "&amp;Player_2[[#This Row],[Year]])</f>
        <v>43690</v>
      </c>
      <c r="P1192">
        <f>COUNTIFS(A:A,Player_2[[#This Row],[Tournament]],E:E,Player_2[[#This Row],[Round]])</f>
        <v>0</v>
      </c>
      <c r="Q1192" t="str">
        <f t="shared" si="18"/>
        <v>2019 PDGA Professional Disc Golf World Championships</v>
      </c>
      <c r="R1192">
        <f>SUMIFS('Player 1 Rounds'!F:F,'Player 1 Rounds'!Q:Q,Q1192,'Player 1 Rounds'!E:E,E1192)</f>
        <v>0</v>
      </c>
      <c r="S1192">
        <f>IF(AND(Player_2[[#This Row],[Opponent Score]]&gt;0,Player_2[[#This Row],[Opponent Score]]&gt;Player_2[[#This Row],[Score]],K:K=TRUE())=TRUE(),1,0)</f>
        <v>0</v>
      </c>
    </row>
    <row r="1193" spans="1:19" x14ac:dyDescent="0.25">
      <c r="A1193" t="s">
        <v>579</v>
      </c>
      <c r="B1193" t="s">
        <v>58</v>
      </c>
      <c r="C1193" t="s">
        <v>580</v>
      </c>
      <c r="D1193" t="s">
        <v>17</v>
      </c>
      <c r="F1193">
        <v>59</v>
      </c>
      <c r="G1193">
        <v>1013</v>
      </c>
      <c r="H1193" t="s">
        <v>11</v>
      </c>
      <c r="I1193" t="s">
        <v>11</v>
      </c>
      <c r="J1193" t="b">
        <f>IF(COUNTIFS('Player 1 Rounds'!A:A,Player_2[[#This Row],[Tournament]],'Player 1 Rounds'!C:C,Player_2[[#This Row],[Date]])&gt;0,TRUE(),FALSE())</f>
        <v>1</v>
      </c>
      <c r="K1193" t="b">
        <f>IF(COUNTIFS('Player 1 Rounds'!A:A,Player_2[[#This Row],[Tournament]],'Player 1 Rounds'!C:C,Player_2[[#This Row],[Date]],'Player 1 Rounds'!D:D,Player_2[[#This Row],[Division]])&gt;0,TRUE(),FALSE())</f>
        <v>1</v>
      </c>
      <c r="L1193" t="str">
        <f>RIGHT(Player_2[[#This Row],[Date]],4)</f>
        <v>2021</v>
      </c>
      <c r="M1193" t="str">
        <f>LEFT(Player_2[[#This Row],[Date]],FIND("-",Player_2[[#This Row],[Date]],1)-1)</f>
        <v>25</v>
      </c>
      <c r="N1193" t="str">
        <f>MID(Player_2[[#This Row],[Date]],FIND("-",Player_2[[#This Row],[Date]],1)+1,3)</f>
        <v>Feb</v>
      </c>
      <c r="O1193" s="5">
        <f>DATEVALUE(Player_2[[#This Row],[Month]]&amp;" "&amp;Player_2[[#This Row],[Day]]&amp;", "&amp;Player_2[[#This Row],[Year]])</f>
        <v>44252</v>
      </c>
      <c r="P1193">
        <f>COUNTIFS(A:A,Player_2[[#This Row],[Tournament]],E:E,Player_2[[#This Row],[Round]])</f>
        <v>0</v>
      </c>
      <c r="Q1193" t="str">
        <f t="shared" si="18"/>
        <v>2021 DGPT - Las Vegas Challenge presented by Innova</v>
      </c>
      <c r="R1193">
        <f>SUMIFS('Player 1 Rounds'!F:F,'Player 1 Rounds'!Q:Q,Q1193,'Player 1 Rounds'!E:E,E1193)</f>
        <v>0</v>
      </c>
      <c r="S1193">
        <f>IF(AND(Player_2[[#This Row],[Opponent Score]]&gt;0,Player_2[[#This Row],[Opponent Score]]&gt;Player_2[[#This Row],[Score]],K:K=TRUE())=TRUE(),1,0)</f>
        <v>0</v>
      </c>
    </row>
    <row r="1194" spans="1:19" x14ac:dyDescent="0.25">
      <c r="A1194" t="s">
        <v>425</v>
      </c>
      <c r="B1194" t="s">
        <v>13</v>
      </c>
      <c r="C1194" t="s">
        <v>426</v>
      </c>
      <c r="D1194" t="s">
        <v>17</v>
      </c>
      <c r="F1194">
        <v>52</v>
      </c>
      <c r="G1194">
        <v>1075</v>
      </c>
      <c r="H1194" t="s">
        <v>11</v>
      </c>
      <c r="I1194" t="s">
        <v>11</v>
      </c>
      <c r="J1194" t="b">
        <f>IF(COUNTIFS('Player 1 Rounds'!A:A,Player_2[[#This Row],[Tournament]],'Player 1 Rounds'!C:C,Player_2[[#This Row],[Date]])&gt;0,TRUE(),FALSE())</f>
        <v>1</v>
      </c>
      <c r="K1194" t="b">
        <f>IF(COUNTIFS('Player 1 Rounds'!A:A,Player_2[[#This Row],[Tournament]],'Player 1 Rounds'!C:C,Player_2[[#This Row],[Date]],'Player 1 Rounds'!D:D,Player_2[[#This Row],[Division]])&gt;0,TRUE(),FALSE())</f>
        <v>1</v>
      </c>
      <c r="L1194" t="str">
        <f>RIGHT(Player_2[[#This Row],[Date]],4)</f>
        <v>2014</v>
      </c>
      <c r="M1194" t="str">
        <f>LEFT(Player_2[[#This Row],[Date]],FIND("-",Player_2[[#This Row],[Date]],1)-1)</f>
        <v>17</v>
      </c>
      <c r="N1194" t="str">
        <f>MID(Player_2[[#This Row],[Date]],FIND("-",Player_2[[#This Row],[Date]],1)+1,3)</f>
        <v>Jul</v>
      </c>
      <c r="O1194" s="5">
        <f>DATEVALUE(Player_2[[#This Row],[Month]]&amp;" "&amp;Player_2[[#This Row],[Day]]&amp;", "&amp;Player_2[[#This Row],[Year]])</f>
        <v>41837</v>
      </c>
      <c r="P1194">
        <f>COUNTIFS(A:A,Player_2[[#This Row],[Tournament]],E:E,Player_2[[#This Row],[Round]])</f>
        <v>0</v>
      </c>
      <c r="Q1194" t="str">
        <f t="shared" si="18"/>
        <v>2014 European Masters</v>
      </c>
      <c r="R1194">
        <f>SUMIFS('Player 1 Rounds'!F:F,'Player 1 Rounds'!Q:Q,Q1194,'Player 1 Rounds'!E:E,E1194)</f>
        <v>0</v>
      </c>
      <c r="S1194">
        <f>IF(AND(Player_2[[#This Row],[Opponent Score]]&gt;0,Player_2[[#This Row],[Opponent Score]]&gt;Player_2[[#This Row],[Score]],K:K=TRUE())=TRUE(),1,0)</f>
        <v>0</v>
      </c>
    </row>
    <row r="1195" spans="1:19" x14ac:dyDescent="0.25">
      <c r="A1195" t="s">
        <v>389</v>
      </c>
      <c r="B1195" t="s">
        <v>58</v>
      </c>
      <c r="C1195" t="s">
        <v>424</v>
      </c>
      <c r="D1195" t="s">
        <v>17</v>
      </c>
      <c r="F1195">
        <v>55</v>
      </c>
      <c r="G1195">
        <v>1045</v>
      </c>
      <c r="H1195" t="s">
        <v>11</v>
      </c>
      <c r="I1195" t="s">
        <v>11</v>
      </c>
      <c r="J1195" t="b">
        <f>IF(COUNTIFS('Player 1 Rounds'!A:A,Player_2[[#This Row],[Tournament]],'Player 1 Rounds'!C:C,Player_2[[#This Row],[Date]])&gt;0,TRUE(),FALSE())</f>
        <v>1</v>
      </c>
      <c r="K1195" t="b">
        <f>IF(COUNTIFS('Player 1 Rounds'!A:A,Player_2[[#This Row],[Tournament]],'Player 1 Rounds'!C:C,Player_2[[#This Row],[Date]],'Player 1 Rounds'!D:D,Player_2[[#This Row],[Division]])&gt;0,TRUE(),FALSE())</f>
        <v>1</v>
      </c>
      <c r="L1195" t="str">
        <f>RIGHT(Player_2[[#This Row],[Date]],4)</f>
        <v>2014</v>
      </c>
      <c r="M1195" t="str">
        <f>LEFT(Player_2[[#This Row],[Date]],FIND("-",Player_2[[#This Row],[Date]],1)-1)</f>
        <v>3</v>
      </c>
      <c r="N1195" t="str">
        <f>MID(Player_2[[#This Row],[Date]],FIND("-",Player_2[[#This Row],[Date]],1)+1,3)</f>
        <v>Jul</v>
      </c>
      <c r="O1195" s="5">
        <f>DATEVALUE(Player_2[[#This Row],[Month]]&amp;" "&amp;Player_2[[#This Row],[Day]]&amp;", "&amp;Player_2[[#This Row],[Year]])</f>
        <v>41823</v>
      </c>
      <c r="P1195">
        <f>COUNTIFS(A:A,Player_2[[#This Row],[Tournament]],E:E,Player_2[[#This Row],[Round]])</f>
        <v>0</v>
      </c>
      <c r="Q1195" t="str">
        <f t="shared" si="18"/>
        <v>2014 Vibram presents the Maple Hill Open</v>
      </c>
      <c r="R1195">
        <f>SUMIFS('Player 1 Rounds'!F:F,'Player 1 Rounds'!Q:Q,Q1195,'Player 1 Rounds'!E:E,E1195)</f>
        <v>0</v>
      </c>
      <c r="S1195">
        <f>IF(AND(Player_2[[#This Row],[Opponent Score]]&gt;0,Player_2[[#This Row],[Opponent Score]]&gt;Player_2[[#This Row],[Score]],K:K=TRUE())=TRUE(),1,0)</f>
        <v>0</v>
      </c>
    </row>
    <row r="1196" spans="1:19" x14ac:dyDescent="0.25">
      <c r="A1196" t="s">
        <v>643</v>
      </c>
      <c r="B1196" t="s">
        <v>626</v>
      </c>
      <c r="C1196" t="s">
        <v>644</v>
      </c>
      <c r="D1196" t="s">
        <v>17</v>
      </c>
      <c r="F1196">
        <v>57</v>
      </c>
      <c r="G1196">
        <v>1046</v>
      </c>
      <c r="H1196" t="s">
        <v>10</v>
      </c>
      <c r="I1196" t="s">
        <v>10</v>
      </c>
      <c r="J1196" t="b">
        <f>IF(COUNTIFS('Player 1 Rounds'!A:A,Player_2[[#This Row],[Tournament]],'Player 1 Rounds'!C:C,Player_2[[#This Row],[Date]])&gt;0,TRUE(),FALSE())</f>
        <v>1</v>
      </c>
      <c r="K1196" t="b">
        <f>IF(COUNTIFS('Player 1 Rounds'!A:A,Player_2[[#This Row],[Tournament]],'Player 1 Rounds'!C:C,Player_2[[#This Row],[Date]],'Player 1 Rounds'!D:D,Player_2[[#This Row],[Division]])&gt;0,TRUE(),FALSE())</f>
        <v>1</v>
      </c>
      <c r="L1196" t="str">
        <f>RIGHT(Player_2[[#This Row],[Date]],4)</f>
        <v>2022</v>
      </c>
      <c r="M1196" t="str">
        <f>LEFT(Player_2[[#This Row],[Date]],FIND("-",Player_2[[#This Row],[Date]],1)-1)</f>
        <v>15</v>
      </c>
      <c r="N1196" t="str">
        <f>MID(Player_2[[#This Row],[Date]],FIND("-",Player_2[[#This Row],[Date]],1)+1,3)</f>
        <v>Sep</v>
      </c>
      <c r="O1196" s="5">
        <f>DATEVALUE(Player_2[[#This Row],[Month]]&amp;" "&amp;Player_2[[#This Row],[Day]]&amp;", "&amp;Player_2[[#This Row],[Year]])</f>
        <v>44819</v>
      </c>
      <c r="P1196">
        <f>COUNTIFS(A:A,Player_2[[#This Row],[Tournament]],E:E,Player_2[[#This Row],[Round]])</f>
        <v>0</v>
      </c>
      <c r="Q1196" t="str">
        <f t="shared" si="18"/>
        <v>2022 DGPT Playoffs - Discraft's Green Mountain Championship</v>
      </c>
      <c r="R1196">
        <f>SUMIFS('Player 1 Rounds'!F:F,'Player 1 Rounds'!Q:Q,Q1196,'Player 1 Rounds'!E:E,E1196)</f>
        <v>0</v>
      </c>
      <c r="S1196">
        <f>IF(AND(Player_2[[#This Row],[Opponent Score]]&gt;0,Player_2[[#This Row],[Opponent Score]]&gt;Player_2[[#This Row],[Score]],K:K=TRUE())=TRUE(),1,0)</f>
        <v>0</v>
      </c>
    </row>
    <row r="1197" spans="1:19" x14ac:dyDescent="0.25">
      <c r="A1197" t="s">
        <v>656</v>
      </c>
      <c r="B1197" t="s">
        <v>13</v>
      </c>
      <c r="C1197" t="s">
        <v>657</v>
      </c>
      <c r="D1197" t="s">
        <v>17</v>
      </c>
      <c r="F1197">
        <v>56</v>
      </c>
      <c r="G1197">
        <v>1064</v>
      </c>
      <c r="H1197" t="s">
        <v>10</v>
      </c>
      <c r="I1197" t="s">
        <v>10</v>
      </c>
      <c r="J1197" t="b">
        <f>IF(COUNTIFS('Player 1 Rounds'!A:A,Player_2[[#This Row],[Tournament]],'Player 1 Rounds'!C:C,Player_2[[#This Row],[Date]])&gt;0,TRUE(),FALSE())</f>
        <v>1</v>
      </c>
      <c r="K1197" t="b">
        <f>IF(COUNTIFS('Player 1 Rounds'!A:A,Player_2[[#This Row],[Tournament]],'Player 1 Rounds'!C:C,Player_2[[#This Row],[Date]],'Player 1 Rounds'!D:D,Player_2[[#This Row],[Division]])&gt;0,TRUE(),FALSE())</f>
        <v>1</v>
      </c>
      <c r="L1197" t="str">
        <f>RIGHT(Player_2[[#This Row],[Date]],4)</f>
        <v>2022</v>
      </c>
      <c r="M1197" t="str">
        <f>LEFT(Player_2[[#This Row],[Date]],FIND("-",Player_2[[#This Row],[Date]],1)-1)</f>
        <v>30</v>
      </c>
      <c r="N1197" t="str">
        <f>MID(Player_2[[#This Row],[Date]],FIND("-",Player_2[[#This Row],[Date]],1)+1,3)</f>
        <v>Aug</v>
      </c>
      <c r="O1197" s="5">
        <f>DATEVALUE(Player_2[[#This Row],[Month]]&amp;" "&amp;Player_2[[#This Row],[Day]]&amp;", "&amp;Player_2[[#This Row],[Year]])</f>
        <v>44803</v>
      </c>
      <c r="P1197">
        <f>COUNTIFS(A:A,Player_2[[#This Row],[Tournament]],E:E,Player_2[[#This Row],[Round]])</f>
        <v>0</v>
      </c>
      <c r="Q1197" t="str">
        <f t="shared" si="18"/>
        <v>2022 PDGA Professional Disc Golf World Championships Presented by Dynamic Discs</v>
      </c>
      <c r="R1197">
        <f>SUMIFS('Player 1 Rounds'!F:F,'Player 1 Rounds'!Q:Q,Q1197,'Player 1 Rounds'!E:E,E1197)</f>
        <v>0</v>
      </c>
      <c r="S1197">
        <f>IF(AND(Player_2[[#This Row],[Opponent Score]]&gt;0,Player_2[[#This Row],[Opponent Score]]&gt;Player_2[[#This Row],[Score]],K:K=TRUE())=TRUE(),1,0)</f>
        <v>0</v>
      </c>
    </row>
    <row r="1198" spans="1:19" x14ac:dyDescent="0.25">
      <c r="A1198" t="s">
        <v>653</v>
      </c>
      <c r="B1198" t="s">
        <v>626</v>
      </c>
      <c r="C1198" t="s">
        <v>654</v>
      </c>
      <c r="D1198" t="s">
        <v>17</v>
      </c>
      <c r="F1198">
        <v>57</v>
      </c>
      <c r="G1198">
        <v>1052</v>
      </c>
      <c r="H1198" t="s">
        <v>10</v>
      </c>
      <c r="I1198" t="s">
        <v>10</v>
      </c>
      <c r="J1198" t="b">
        <f>IF(COUNTIFS('Player 1 Rounds'!A:A,Player_2[[#This Row],[Tournament]],'Player 1 Rounds'!C:C,Player_2[[#This Row],[Date]])&gt;0,TRUE(),FALSE())</f>
        <v>1</v>
      </c>
      <c r="K1198" t="b">
        <f>IF(COUNTIFS('Player 1 Rounds'!A:A,Player_2[[#This Row],[Tournament]],'Player 1 Rounds'!C:C,Player_2[[#This Row],[Date]],'Player 1 Rounds'!D:D,Player_2[[#This Row],[Division]])&gt;0,TRUE(),FALSE())</f>
        <v>1</v>
      </c>
      <c r="L1198" t="str">
        <f>RIGHT(Player_2[[#This Row],[Date]],4)</f>
        <v>2022</v>
      </c>
      <c r="M1198" t="str">
        <f>LEFT(Player_2[[#This Row],[Date]],FIND("-",Player_2[[#This Row],[Date]],1)-1)</f>
        <v>11</v>
      </c>
      <c r="N1198" t="str">
        <f>MID(Player_2[[#This Row],[Date]],FIND("-",Player_2[[#This Row],[Date]],1)+1,3)</f>
        <v>Aug</v>
      </c>
      <c r="O1198" s="5">
        <f>DATEVALUE(Player_2[[#This Row],[Month]]&amp;" "&amp;Player_2[[#This Row],[Day]]&amp;", "&amp;Player_2[[#This Row],[Year]])</f>
        <v>44784</v>
      </c>
      <c r="P1198">
        <f>COUNTIFS(A:A,Player_2[[#This Row],[Tournament]],E:E,Player_2[[#This Row],[Round]])</f>
        <v>0</v>
      </c>
      <c r="Q1198" t="str">
        <f t="shared" si="18"/>
        <v>2022 DGPT - Discraft Ledgestone Open</v>
      </c>
      <c r="R1198">
        <f>SUMIFS('Player 1 Rounds'!F:F,'Player 1 Rounds'!Q:Q,Q1198,'Player 1 Rounds'!E:E,E1198)</f>
        <v>0</v>
      </c>
      <c r="S1198">
        <f>IF(AND(Player_2[[#This Row],[Opponent Score]]&gt;0,Player_2[[#This Row],[Opponent Score]]&gt;Player_2[[#This Row],[Score]],K:K=TRUE())=TRUE(),1,0)</f>
        <v>0</v>
      </c>
    </row>
    <row r="1199" spans="1:19" x14ac:dyDescent="0.25">
      <c r="A1199" t="s">
        <v>91</v>
      </c>
      <c r="B1199" t="s">
        <v>13</v>
      </c>
      <c r="C1199" t="s">
        <v>129</v>
      </c>
      <c r="D1199" t="s">
        <v>17</v>
      </c>
      <c r="F1199">
        <v>68</v>
      </c>
      <c r="G1199">
        <v>991</v>
      </c>
      <c r="H1199" t="s">
        <v>11</v>
      </c>
      <c r="I1199" t="s">
        <v>11</v>
      </c>
      <c r="J1199" t="b">
        <f>IF(COUNTIFS('Player 1 Rounds'!A:A,Player_2[[#This Row],[Tournament]],'Player 1 Rounds'!C:C,Player_2[[#This Row],[Date]])&gt;0,TRUE(),FALSE())</f>
        <v>0</v>
      </c>
      <c r="K1199" t="b">
        <f>IF(COUNTIFS('Player 1 Rounds'!A:A,Player_2[[#This Row],[Tournament]],'Player 1 Rounds'!C:C,Player_2[[#This Row],[Date]],'Player 1 Rounds'!D:D,Player_2[[#This Row],[Division]])&gt;0,TRUE(),FALSE())</f>
        <v>0</v>
      </c>
      <c r="L1199" t="str">
        <f>RIGHT(Player_2[[#This Row],[Date]],4)</f>
        <v>2008</v>
      </c>
      <c r="M1199" t="str">
        <f>LEFT(Player_2[[#This Row],[Date]],FIND("-",Player_2[[#This Row],[Date]],1)-1)</f>
        <v>1</v>
      </c>
      <c r="N1199" t="str">
        <f>MID(Player_2[[#This Row],[Date]],FIND("-",Player_2[[#This Row],[Date]],1)+1,3)</f>
        <v>Oct</v>
      </c>
      <c r="O1199" s="5">
        <f>DATEVALUE(Player_2[[#This Row],[Month]]&amp;" "&amp;Player_2[[#This Row],[Day]]&amp;", "&amp;Player_2[[#This Row],[Year]])</f>
        <v>39722</v>
      </c>
      <c r="P1199">
        <f>COUNTIFS(A:A,Player_2[[#This Row],[Tournament]],E:E,Player_2[[#This Row],[Round]])</f>
        <v>0</v>
      </c>
      <c r="Q1199" t="str">
        <f t="shared" si="18"/>
        <v>2008 United States Disc Golf Championship</v>
      </c>
      <c r="R1199">
        <f>SUMIFS('Player 1 Rounds'!F:F,'Player 1 Rounds'!Q:Q,Q1199,'Player 1 Rounds'!E:E,E1199)</f>
        <v>0</v>
      </c>
      <c r="S1199">
        <f>IF(AND(Player_2[[#This Row],[Opponent Score]]&gt;0,Player_2[[#This Row],[Opponent Score]]&gt;Player_2[[#This Row],[Score]],K:K=TRUE())=TRUE(),1,0)</f>
        <v>0</v>
      </c>
    </row>
    <row r="1200" spans="1:19" x14ac:dyDescent="0.25">
      <c r="A1200" t="s">
        <v>401</v>
      </c>
      <c r="B1200" t="s">
        <v>58</v>
      </c>
      <c r="C1200" t="s">
        <v>402</v>
      </c>
      <c r="D1200" t="s">
        <v>17</v>
      </c>
      <c r="F1200">
        <v>45</v>
      </c>
      <c r="G1200">
        <v>1121</v>
      </c>
      <c r="H1200" t="s">
        <v>11</v>
      </c>
      <c r="I1200" t="s">
        <v>11</v>
      </c>
      <c r="J1200" t="b">
        <f>IF(COUNTIFS('Player 1 Rounds'!A:A,Player_2[[#This Row],[Tournament]],'Player 1 Rounds'!C:C,Player_2[[#This Row],[Date]])&gt;0,TRUE(),FALSE())</f>
        <v>1</v>
      </c>
      <c r="K1200" t="b">
        <f>IF(COUNTIFS('Player 1 Rounds'!A:A,Player_2[[#This Row],[Tournament]],'Player 1 Rounds'!C:C,Player_2[[#This Row],[Date]],'Player 1 Rounds'!D:D,Player_2[[#This Row],[Division]])&gt;0,TRUE(),FALSE())</f>
        <v>1</v>
      </c>
      <c r="L1200" t="str">
        <f>RIGHT(Player_2[[#This Row],[Date]],4)</f>
        <v>2013</v>
      </c>
      <c r="M1200" t="str">
        <f>LEFT(Player_2[[#This Row],[Date]],FIND("-",Player_2[[#This Row],[Date]],1)-1)</f>
        <v>22</v>
      </c>
      <c r="N1200" t="str">
        <f>MID(Player_2[[#This Row],[Date]],FIND("-",Player_2[[#This Row],[Date]],1)+1,3)</f>
        <v>Aug</v>
      </c>
      <c r="O1200" s="5">
        <f>DATEVALUE(Player_2[[#This Row],[Month]]&amp;" "&amp;Player_2[[#This Row],[Day]]&amp;", "&amp;Player_2[[#This Row],[Year]])</f>
        <v>41508</v>
      </c>
      <c r="P1200">
        <f>COUNTIFS(A:A,Player_2[[#This Row],[Tournament]],E:E,Player_2[[#This Row],[Round]])</f>
        <v>0</v>
      </c>
      <c r="Q1200" t="str">
        <f t="shared" si="18"/>
        <v>2013 Vibram Open</v>
      </c>
      <c r="R1200">
        <f>SUMIFS('Player 1 Rounds'!F:F,'Player 1 Rounds'!Q:Q,Q1200,'Player 1 Rounds'!E:E,E1200)</f>
        <v>0</v>
      </c>
      <c r="S1200">
        <f>IF(AND(Player_2[[#This Row],[Opponent Score]]&gt;0,Player_2[[#This Row],[Opponent Score]]&gt;Player_2[[#This Row],[Score]],K:K=TRUE())=TRUE(),1,0)</f>
        <v>0</v>
      </c>
    </row>
    <row r="1201" spans="1:19" x14ac:dyDescent="0.25">
      <c r="A1201" t="s">
        <v>607</v>
      </c>
      <c r="B1201" t="s">
        <v>58</v>
      </c>
      <c r="C1201" t="s">
        <v>608</v>
      </c>
      <c r="D1201" t="s">
        <v>17</v>
      </c>
      <c r="F1201">
        <v>56</v>
      </c>
      <c r="G1201">
        <v>1066</v>
      </c>
      <c r="H1201" t="s">
        <v>11</v>
      </c>
      <c r="I1201" t="s">
        <v>11</v>
      </c>
      <c r="J1201" t="b">
        <f>IF(COUNTIFS('Player 1 Rounds'!A:A,Player_2[[#This Row],[Tournament]],'Player 1 Rounds'!C:C,Player_2[[#This Row],[Date]])&gt;0,TRUE(),FALSE())</f>
        <v>1</v>
      </c>
      <c r="K1201" t="b">
        <f>IF(COUNTIFS('Player 1 Rounds'!A:A,Player_2[[#This Row],[Tournament]],'Player 1 Rounds'!C:C,Player_2[[#This Row],[Date]],'Player 1 Rounds'!D:D,Player_2[[#This Row],[Division]])&gt;0,TRUE(),FALSE())</f>
        <v>1</v>
      </c>
      <c r="L1201" t="str">
        <f>RIGHT(Player_2[[#This Row],[Date]],4)</f>
        <v>2021</v>
      </c>
      <c r="M1201" t="str">
        <f>LEFT(Player_2[[#This Row],[Date]],FIND("-",Player_2[[#This Row],[Date]],1)-1)</f>
        <v>28</v>
      </c>
      <c r="N1201" t="str">
        <f>MID(Player_2[[#This Row],[Date]],FIND("-",Player_2[[#This Row],[Date]],1)+1,3)</f>
        <v>Apr</v>
      </c>
      <c r="O1201" s="5">
        <f>DATEVALUE(Player_2[[#This Row],[Month]]&amp;" "&amp;Player_2[[#This Row],[Day]]&amp;", "&amp;Player_2[[#This Row],[Year]])</f>
        <v>44314</v>
      </c>
      <c r="P1201">
        <f>COUNTIFS(A:A,Player_2[[#This Row],[Tournament]],E:E,Player_2[[#This Row],[Round]])</f>
        <v>0</v>
      </c>
      <c r="Q1201" t="str">
        <f t="shared" si="18"/>
        <v>2021 Dynamic Discs Open - National Tour</v>
      </c>
      <c r="R1201">
        <f>SUMIFS('Player 1 Rounds'!F:F,'Player 1 Rounds'!Q:Q,Q1201,'Player 1 Rounds'!E:E,E1201)</f>
        <v>0</v>
      </c>
      <c r="S1201">
        <f>IF(AND(Player_2[[#This Row],[Opponent Score]]&gt;0,Player_2[[#This Row],[Opponent Score]]&gt;Player_2[[#This Row],[Score]],K:K=TRUE())=TRUE(),1,0)</f>
        <v>0</v>
      </c>
    </row>
    <row r="1202" spans="1:19" x14ac:dyDescent="0.25">
      <c r="A1202" t="s">
        <v>86</v>
      </c>
      <c r="B1202" t="s">
        <v>13</v>
      </c>
      <c r="C1202" t="s">
        <v>702</v>
      </c>
      <c r="D1202" t="s">
        <v>17</v>
      </c>
      <c r="F1202">
        <v>54</v>
      </c>
      <c r="G1202">
        <v>1062</v>
      </c>
      <c r="H1202" t="s">
        <v>11</v>
      </c>
      <c r="I1202" t="s">
        <v>11</v>
      </c>
      <c r="J1202" t="b">
        <f>IF(COUNTIFS('Player 1 Rounds'!A:A,Player_2[[#This Row],[Tournament]],'Player 1 Rounds'!C:C,Player_2[[#This Row],[Date]])&gt;0,TRUE(),FALSE())</f>
        <v>1</v>
      </c>
      <c r="K1202" t="b">
        <f>IF(COUNTIFS('Player 1 Rounds'!A:A,Player_2[[#This Row],[Tournament]],'Player 1 Rounds'!C:C,Player_2[[#This Row],[Date]],'Player 1 Rounds'!D:D,Player_2[[#This Row],[Division]])&gt;0,TRUE(),FALSE())</f>
        <v>1</v>
      </c>
      <c r="L1202" t="str">
        <f>RIGHT(Player_2[[#This Row],[Date]],4)</f>
        <v>2019</v>
      </c>
      <c r="M1202" t="str">
        <f>LEFT(Player_2[[#This Row],[Date]],FIND("-",Player_2[[#This Row],[Date]],1)-1)</f>
        <v>18</v>
      </c>
      <c r="N1202" t="str">
        <f>MID(Player_2[[#This Row],[Date]],FIND("-",Player_2[[#This Row],[Date]],1)+1,3)</f>
        <v>Jul</v>
      </c>
      <c r="O1202" s="5">
        <f>DATEVALUE(Player_2[[#This Row],[Month]]&amp;" "&amp;Player_2[[#This Row],[Day]]&amp;", "&amp;Player_2[[#This Row],[Year]])</f>
        <v>43664</v>
      </c>
      <c r="P1202">
        <f>COUNTIFS(A:A,Player_2[[#This Row],[Tournament]],E:E,Player_2[[#This Row],[Round]])</f>
        <v>0</v>
      </c>
      <c r="Q1202" t="str">
        <f t="shared" si="18"/>
        <v>2019 European Open</v>
      </c>
      <c r="R1202">
        <f>SUMIFS('Player 1 Rounds'!F:F,'Player 1 Rounds'!Q:Q,Q1202,'Player 1 Rounds'!E:E,E1202)</f>
        <v>0</v>
      </c>
      <c r="S1202">
        <f>IF(AND(Player_2[[#This Row],[Opponent Score]]&gt;0,Player_2[[#This Row],[Opponent Score]]&gt;Player_2[[#This Row],[Score]],K:K=TRUE())=TRUE(),1,0)</f>
        <v>0</v>
      </c>
    </row>
    <row r="1203" spans="1:19" x14ac:dyDescent="0.25">
      <c r="A1203" t="s">
        <v>95</v>
      </c>
      <c r="B1203" t="s">
        <v>58</v>
      </c>
      <c r="C1203" t="s">
        <v>96</v>
      </c>
      <c r="D1203" t="s">
        <v>17</v>
      </c>
      <c r="F1203">
        <v>47</v>
      </c>
      <c r="G1203">
        <v>1062</v>
      </c>
      <c r="H1203" t="s">
        <v>11</v>
      </c>
      <c r="I1203" t="s">
        <v>11</v>
      </c>
      <c r="J1203" t="b">
        <f>IF(COUNTIFS('Player 1 Rounds'!A:A,Player_2[[#This Row],[Tournament]],'Player 1 Rounds'!C:C,Player_2[[#This Row],[Date]])&gt;0,TRUE(),FALSE())</f>
        <v>1</v>
      </c>
      <c r="K1203" t="b">
        <f>IF(COUNTIFS('Player 1 Rounds'!A:A,Player_2[[#This Row],[Tournament]],'Player 1 Rounds'!C:C,Player_2[[#This Row],[Date]],'Player 1 Rounds'!D:D,Player_2[[#This Row],[Division]])&gt;0,TRUE(),FALSE())</f>
        <v>1</v>
      </c>
      <c r="L1203" t="str">
        <f>RIGHT(Player_2[[#This Row],[Date]],4)</f>
        <v>2014</v>
      </c>
      <c r="M1203" t="str">
        <f>LEFT(Player_2[[#This Row],[Date]],FIND("-",Player_2[[#This Row],[Date]],1)-1)</f>
        <v>26</v>
      </c>
      <c r="N1203" t="str">
        <f>MID(Player_2[[#This Row],[Date]],FIND("-",Player_2[[#This Row],[Date]],1)+1,3)</f>
        <v>Feb</v>
      </c>
      <c r="O1203" s="5">
        <f>DATEVALUE(Player_2[[#This Row],[Month]]&amp;" "&amp;Player_2[[#This Row],[Day]]&amp;", "&amp;Player_2[[#This Row],[Year]])</f>
        <v>41696</v>
      </c>
      <c r="P1203">
        <f>COUNTIFS(A:A,Player_2[[#This Row],[Tournament]],E:E,Player_2[[#This Row],[Round]])</f>
        <v>0</v>
      </c>
      <c r="Q1203" t="str">
        <f t="shared" si="18"/>
        <v>2014 The 26th Annual Memorial Championship presented by Discraft</v>
      </c>
      <c r="R1203">
        <f>SUMIFS('Player 1 Rounds'!F:F,'Player 1 Rounds'!Q:Q,Q1203,'Player 1 Rounds'!E:E,E1203)</f>
        <v>0</v>
      </c>
      <c r="S1203">
        <f>IF(AND(Player_2[[#This Row],[Opponent Score]]&gt;0,Player_2[[#This Row],[Opponent Score]]&gt;Player_2[[#This Row],[Score]],K:K=TRUE())=TRUE(),1,0)</f>
        <v>0</v>
      </c>
    </row>
    <row r="1204" spans="1:19" x14ac:dyDescent="0.25">
      <c r="A1204" t="s">
        <v>189</v>
      </c>
      <c r="B1204" t="s">
        <v>58</v>
      </c>
      <c r="C1204" t="s">
        <v>190</v>
      </c>
      <c r="D1204" t="s">
        <v>17</v>
      </c>
      <c r="F1204">
        <v>45</v>
      </c>
      <c r="G1204">
        <v>1084</v>
      </c>
      <c r="H1204" t="s">
        <v>11</v>
      </c>
      <c r="I1204" t="s">
        <v>11</v>
      </c>
      <c r="J1204" t="b">
        <f>IF(COUNTIFS('Player 1 Rounds'!A:A,Player_2[[#This Row],[Tournament]],'Player 1 Rounds'!C:C,Player_2[[#This Row],[Date]])&gt;0,TRUE(),FALSE())</f>
        <v>1</v>
      </c>
      <c r="K1204" t="b">
        <f>IF(COUNTIFS('Player 1 Rounds'!A:A,Player_2[[#This Row],[Tournament]],'Player 1 Rounds'!C:C,Player_2[[#This Row],[Date]],'Player 1 Rounds'!D:D,Player_2[[#This Row],[Division]])&gt;0,TRUE(),FALSE())</f>
        <v>1</v>
      </c>
      <c r="L1204" t="str">
        <f>RIGHT(Player_2[[#This Row],[Date]],4)</f>
        <v>2015</v>
      </c>
      <c r="M1204" t="str">
        <f>LEFT(Player_2[[#This Row],[Date]],FIND("-",Player_2[[#This Row],[Date]],1)-1)</f>
        <v>24</v>
      </c>
      <c r="N1204" t="str">
        <f>MID(Player_2[[#This Row],[Date]],FIND("-",Player_2[[#This Row],[Date]],1)+1,3)</f>
        <v>Feb</v>
      </c>
      <c r="O1204" s="5">
        <f>DATEVALUE(Player_2[[#This Row],[Month]]&amp;" "&amp;Player_2[[#This Row],[Day]]&amp;", "&amp;Player_2[[#This Row],[Year]])</f>
        <v>42059</v>
      </c>
      <c r="P1204">
        <f>COUNTIFS(A:A,Player_2[[#This Row],[Tournament]],E:E,Player_2[[#This Row],[Round]])</f>
        <v>0</v>
      </c>
      <c r="Q1204" t="str">
        <f t="shared" si="18"/>
        <v>2015 27th Memorial Championship presented by Discraft</v>
      </c>
      <c r="R1204">
        <f>SUMIFS('Player 1 Rounds'!F:F,'Player 1 Rounds'!Q:Q,Q1204,'Player 1 Rounds'!E:E,E1204)</f>
        <v>0</v>
      </c>
      <c r="S1204">
        <f>IF(AND(Player_2[[#This Row],[Opponent Score]]&gt;0,Player_2[[#This Row],[Opponent Score]]&gt;Player_2[[#This Row],[Score]],K:K=TRUE())=TRUE(),1,0)</f>
        <v>0</v>
      </c>
    </row>
    <row r="1205" spans="1:19" x14ac:dyDescent="0.25">
      <c r="A1205" t="s">
        <v>232</v>
      </c>
      <c r="B1205" t="s">
        <v>58</v>
      </c>
      <c r="C1205" t="s">
        <v>233</v>
      </c>
      <c r="D1205" t="s">
        <v>17</v>
      </c>
      <c r="F1205">
        <v>54</v>
      </c>
      <c r="G1205">
        <v>1005</v>
      </c>
      <c r="H1205" t="s">
        <v>11</v>
      </c>
      <c r="I1205" t="s">
        <v>11</v>
      </c>
      <c r="J1205" t="b">
        <f>IF(COUNTIFS('Player 1 Rounds'!A:A,Player_2[[#This Row],[Tournament]],'Player 1 Rounds'!C:C,Player_2[[#This Row],[Date]])&gt;0,TRUE(),FALSE())</f>
        <v>1</v>
      </c>
      <c r="K1205" t="b">
        <f>IF(COUNTIFS('Player 1 Rounds'!A:A,Player_2[[#This Row],[Tournament]],'Player 1 Rounds'!C:C,Player_2[[#This Row],[Date]],'Player 1 Rounds'!D:D,Player_2[[#This Row],[Division]])&gt;0,TRUE(),FALSE())</f>
        <v>1</v>
      </c>
      <c r="L1205" t="str">
        <f>RIGHT(Player_2[[#This Row],[Date]],4)</f>
        <v>2011</v>
      </c>
      <c r="M1205" t="str">
        <f>LEFT(Player_2[[#This Row],[Date]],FIND("-",Player_2[[#This Row],[Date]],1)-1)</f>
        <v>27</v>
      </c>
      <c r="N1205" t="str">
        <f>MID(Player_2[[#This Row],[Date]],FIND("-",Player_2[[#This Row],[Date]],1)+1,3)</f>
        <v>Aug</v>
      </c>
      <c r="O1205" s="5">
        <f>DATEVALUE(Player_2[[#This Row],[Month]]&amp;" "&amp;Player_2[[#This Row],[Day]]&amp;", "&amp;Player_2[[#This Row],[Year]])</f>
        <v>40782</v>
      </c>
      <c r="P1205">
        <f>COUNTIFS(A:A,Player_2[[#This Row],[Tournament]],E:E,Player_2[[#This Row],[Round]])</f>
        <v>0</v>
      </c>
      <c r="Q1205" t="str">
        <f t="shared" si="18"/>
        <v>2011 Scholl's Bicycle Center Pittsburgh Flying Disc Open</v>
      </c>
      <c r="R1205">
        <f>SUMIFS('Player 1 Rounds'!F:F,'Player 1 Rounds'!Q:Q,Q1205,'Player 1 Rounds'!E:E,E1205)</f>
        <v>0</v>
      </c>
      <c r="S1205">
        <f>IF(AND(Player_2[[#This Row],[Opponent Score]]&gt;0,Player_2[[#This Row],[Opponent Score]]&gt;Player_2[[#This Row],[Score]],K:K=TRUE())=TRUE(),1,0)</f>
        <v>0</v>
      </c>
    </row>
    <row r="1206" spans="1:19" x14ac:dyDescent="0.25">
      <c r="A1206" t="s">
        <v>236</v>
      </c>
      <c r="B1206" t="s">
        <v>9</v>
      </c>
      <c r="C1206" t="s">
        <v>237</v>
      </c>
      <c r="D1206" t="s">
        <v>17</v>
      </c>
      <c r="F1206">
        <v>54</v>
      </c>
      <c r="G1206">
        <v>1026</v>
      </c>
      <c r="H1206" t="s">
        <v>11</v>
      </c>
      <c r="I1206" t="s">
        <v>11</v>
      </c>
      <c r="J1206" t="b">
        <f>IF(COUNTIFS('Player 1 Rounds'!A:A,Player_2[[#This Row],[Tournament]],'Player 1 Rounds'!C:C,Player_2[[#This Row],[Date]])&gt;0,TRUE(),FALSE())</f>
        <v>1</v>
      </c>
      <c r="K1206" t="b">
        <f>IF(COUNTIFS('Player 1 Rounds'!A:A,Player_2[[#This Row],[Tournament]],'Player 1 Rounds'!C:C,Player_2[[#This Row],[Date]],'Player 1 Rounds'!D:D,Player_2[[#This Row],[Division]])&gt;0,TRUE(),FALSE())</f>
        <v>1</v>
      </c>
      <c r="L1206" t="str">
        <f>RIGHT(Player_2[[#This Row],[Date]],4)</f>
        <v>2018</v>
      </c>
      <c r="M1206" t="str">
        <f>LEFT(Player_2[[#This Row],[Date]],FIND("-",Player_2[[#This Row],[Date]],1)-1)</f>
        <v>28</v>
      </c>
      <c r="N1206" t="str">
        <f>MID(Player_2[[#This Row],[Date]],FIND("-",Player_2[[#This Row],[Date]],1)+1,3)</f>
        <v>Feb</v>
      </c>
      <c r="O1206" s="5">
        <f>DATEVALUE(Player_2[[#This Row],[Month]]&amp;" "&amp;Player_2[[#This Row],[Day]]&amp;", "&amp;Player_2[[#This Row],[Year]])</f>
        <v>43159</v>
      </c>
      <c r="P1206">
        <f>COUNTIFS(A:A,Player_2[[#This Row],[Tournament]],E:E,Player_2[[#This Row],[Round]])</f>
        <v>0</v>
      </c>
      <c r="Q1206" t="str">
        <f t="shared" si="18"/>
        <v>2018 DGPT - Memorial Championship presented by Discraft</v>
      </c>
      <c r="R1206">
        <f>SUMIFS('Player 1 Rounds'!F:F,'Player 1 Rounds'!Q:Q,Q1206,'Player 1 Rounds'!E:E,E1206)</f>
        <v>0</v>
      </c>
      <c r="S1206">
        <f>IF(AND(Player_2[[#This Row],[Opponent Score]]&gt;0,Player_2[[#This Row],[Opponent Score]]&gt;Player_2[[#This Row],[Score]],K:K=TRUE())=TRUE(),1,0)</f>
        <v>0</v>
      </c>
    </row>
    <row r="1207" spans="1:19" x14ac:dyDescent="0.25">
      <c r="A1207" t="s">
        <v>615</v>
      </c>
      <c r="B1207" t="s">
        <v>9</v>
      </c>
      <c r="C1207" t="s">
        <v>665</v>
      </c>
      <c r="D1207" t="s">
        <v>17</v>
      </c>
      <c r="F1207">
        <v>52</v>
      </c>
      <c r="G1207">
        <v>1069</v>
      </c>
      <c r="H1207" t="s">
        <v>10</v>
      </c>
      <c r="I1207" t="s">
        <v>10</v>
      </c>
      <c r="J1207" t="b">
        <f>IF(COUNTIFS('Player 1 Rounds'!A:A,Player_2[[#This Row],[Tournament]],'Player 1 Rounds'!C:C,Player_2[[#This Row],[Date]])&gt;0,TRUE(),FALSE())</f>
        <v>0</v>
      </c>
      <c r="K1207" t="b">
        <f>IF(COUNTIFS('Player 1 Rounds'!A:A,Player_2[[#This Row],[Tournament]],'Player 1 Rounds'!C:C,Player_2[[#This Row],[Date]],'Player 1 Rounds'!D:D,Player_2[[#This Row],[Division]])&gt;0,TRUE(),FALSE())</f>
        <v>0</v>
      </c>
      <c r="L1207" t="str">
        <f>RIGHT(Player_2[[#This Row],[Date]],4)</f>
        <v>2022</v>
      </c>
      <c r="M1207" t="str">
        <f>LEFT(Player_2[[#This Row],[Date]],FIND("-",Player_2[[#This Row],[Date]],1)-1)</f>
        <v>3</v>
      </c>
      <c r="N1207" t="str">
        <f>MID(Player_2[[#This Row],[Date]],FIND("-",Player_2[[#This Row],[Date]],1)+1,3)</f>
        <v>Mar</v>
      </c>
      <c r="O1207" s="5">
        <f>DATEVALUE(Player_2[[#This Row],[Month]]&amp;" "&amp;Player_2[[#This Row],[Day]]&amp;", "&amp;Player_2[[#This Row],[Year]])</f>
        <v>44623</v>
      </c>
      <c r="P1207">
        <f>COUNTIFS(A:A,Player_2[[#This Row],[Tournament]],E:E,Player_2[[#This Row],[Round]])</f>
        <v>0</v>
      </c>
      <c r="Q1207" t="str">
        <f t="shared" si="18"/>
        <v>2022 Memorial Championship presented by Discraft</v>
      </c>
      <c r="R1207">
        <f>SUMIFS('Player 1 Rounds'!F:F,'Player 1 Rounds'!Q:Q,Q1207,'Player 1 Rounds'!E:E,E1207)</f>
        <v>0</v>
      </c>
      <c r="S1207">
        <f>IF(AND(Player_2[[#This Row],[Opponent Score]]&gt;0,Player_2[[#This Row],[Opponent Score]]&gt;Player_2[[#This Row],[Score]],K:K=TRUE())=TRUE(),1,0)</f>
        <v>0</v>
      </c>
    </row>
    <row r="1208" spans="1:19" x14ac:dyDescent="0.25">
      <c r="A1208" t="s">
        <v>486</v>
      </c>
      <c r="B1208" t="s">
        <v>13</v>
      </c>
      <c r="C1208" t="s">
        <v>487</v>
      </c>
      <c r="D1208" t="s">
        <v>17</v>
      </c>
      <c r="F1208">
        <v>58</v>
      </c>
      <c r="G1208">
        <v>1042</v>
      </c>
      <c r="H1208" t="s">
        <v>11</v>
      </c>
      <c r="I1208" t="s">
        <v>11</v>
      </c>
      <c r="J1208" t="b">
        <f>IF(COUNTIFS('Player 1 Rounds'!A:A,Player_2[[#This Row],[Tournament]],'Player 1 Rounds'!C:C,Player_2[[#This Row],[Date]])&gt;0,TRUE(),FALSE())</f>
        <v>0</v>
      </c>
      <c r="K1208" t="b">
        <f>IF(COUNTIFS('Player 1 Rounds'!A:A,Player_2[[#This Row],[Tournament]],'Player 1 Rounds'!C:C,Player_2[[#This Row],[Date]],'Player 1 Rounds'!D:D,Player_2[[#This Row],[Division]])&gt;0,TRUE(),FALSE())</f>
        <v>0</v>
      </c>
      <c r="L1208" t="str">
        <f>RIGHT(Player_2[[#This Row],[Date]],4)</f>
        <v>2012</v>
      </c>
      <c r="M1208" t="str">
        <f>LEFT(Player_2[[#This Row],[Date]],FIND("-",Player_2[[#This Row],[Date]],1)-1)</f>
        <v>28</v>
      </c>
      <c r="N1208" t="str">
        <f>MID(Player_2[[#This Row],[Date]],FIND("-",Player_2[[#This Row],[Date]],1)+1,3)</f>
        <v>Jun</v>
      </c>
      <c r="O1208" s="5">
        <f>DATEVALUE(Player_2[[#This Row],[Month]]&amp;" "&amp;Player_2[[#This Row],[Day]]&amp;", "&amp;Player_2[[#This Row],[Year]])</f>
        <v>41088</v>
      </c>
      <c r="P1208">
        <f>COUNTIFS(A:A,Player_2[[#This Row],[Tournament]],E:E,Player_2[[#This Row],[Round]])</f>
        <v>0</v>
      </c>
      <c r="Q1208" t="str">
        <f t="shared" si="18"/>
        <v>2012 Stockholm Discgolf Open presented by Latitude 64</v>
      </c>
      <c r="R1208">
        <f>SUMIFS('Player 1 Rounds'!F:F,'Player 1 Rounds'!Q:Q,Q1208,'Player 1 Rounds'!E:E,E1208)</f>
        <v>0</v>
      </c>
      <c r="S1208">
        <f>IF(AND(Player_2[[#This Row],[Opponent Score]]&gt;0,Player_2[[#This Row],[Opponent Score]]&gt;Player_2[[#This Row],[Score]],K:K=TRUE())=TRUE(),1,0)</f>
        <v>0</v>
      </c>
    </row>
    <row r="1209" spans="1:19" x14ac:dyDescent="0.25">
      <c r="A1209" t="s">
        <v>401</v>
      </c>
      <c r="B1209" t="s">
        <v>58</v>
      </c>
      <c r="C1209" t="s">
        <v>490</v>
      </c>
      <c r="D1209" t="s">
        <v>17</v>
      </c>
      <c r="F1209">
        <v>51</v>
      </c>
      <c r="G1209">
        <v>1083</v>
      </c>
      <c r="H1209" t="s">
        <v>11</v>
      </c>
      <c r="I1209" t="s">
        <v>11</v>
      </c>
      <c r="J1209" t="b">
        <f>IF(COUNTIFS('Player 1 Rounds'!A:A,Player_2[[#This Row],[Tournament]],'Player 1 Rounds'!C:C,Player_2[[#This Row],[Date]])&gt;0,TRUE(),FALSE())</f>
        <v>1</v>
      </c>
      <c r="K1209" t="b">
        <f>IF(COUNTIFS('Player 1 Rounds'!A:A,Player_2[[#This Row],[Tournament]],'Player 1 Rounds'!C:C,Player_2[[#This Row],[Date]],'Player 1 Rounds'!D:D,Player_2[[#This Row],[Division]])&gt;0,TRUE(),FALSE())</f>
        <v>1</v>
      </c>
      <c r="L1209" t="str">
        <f>RIGHT(Player_2[[#This Row],[Date]],4)</f>
        <v>2012</v>
      </c>
      <c r="M1209" t="str">
        <f>LEFT(Player_2[[#This Row],[Date]],FIND("-",Player_2[[#This Row],[Date]],1)-1)</f>
        <v>16</v>
      </c>
      <c r="N1209" t="str">
        <f>MID(Player_2[[#This Row],[Date]],FIND("-",Player_2[[#This Row],[Date]],1)+1,3)</f>
        <v>Aug</v>
      </c>
      <c r="O1209" s="5">
        <f>DATEVALUE(Player_2[[#This Row],[Month]]&amp;" "&amp;Player_2[[#This Row],[Day]]&amp;", "&amp;Player_2[[#This Row],[Year]])</f>
        <v>41137</v>
      </c>
      <c r="P1209">
        <f>COUNTIFS(A:A,Player_2[[#This Row],[Tournament]],E:E,Player_2[[#This Row],[Round]])</f>
        <v>0</v>
      </c>
      <c r="Q1209" t="str">
        <f t="shared" si="18"/>
        <v>2012 Vibram Open</v>
      </c>
      <c r="R1209">
        <f>SUMIFS('Player 1 Rounds'!F:F,'Player 1 Rounds'!Q:Q,Q1209,'Player 1 Rounds'!E:E,E1209)</f>
        <v>0</v>
      </c>
      <c r="S1209">
        <f>IF(AND(Player_2[[#This Row],[Opponent Score]]&gt;0,Player_2[[#This Row],[Opponent Score]]&gt;Player_2[[#This Row],[Score]],K:K=TRUE())=TRUE(),1,0)</f>
        <v>0</v>
      </c>
    </row>
    <row r="1210" spans="1:19" x14ac:dyDescent="0.25">
      <c r="A1210" t="s">
        <v>240</v>
      </c>
      <c r="B1210" t="s">
        <v>9</v>
      </c>
      <c r="C1210" t="s">
        <v>495</v>
      </c>
      <c r="D1210" t="s">
        <v>17</v>
      </c>
      <c r="F1210">
        <v>50</v>
      </c>
      <c r="G1210">
        <v>1105</v>
      </c>
      <c r="H1210" t="s">
        <v>11</v>
      </c>
      <c r="I1210" t="s">
        <v>11</v>
      </c>
      <c r="J1210" t="b">
        <f>IF(COUNTIFS('Player 1 Rounds'!A:A,Player_2[[#This Row],[Tournament]],'Player 1 Rounds'!C:C,Player_2[[#This Row],[Date]])&gt;0,TRUE(),FALSE())</f>
        <v>1</v>
      </c>
      <c r="K1210" t="b">
        <f>IF(COUNTIFS('Player 1 Rounds'!A:A,Player_2[[#This Row],[Tournament]],'Player 1 Rounds'!C:C,Player_2[[#This Row],[Date]],'Player 1 Rounds'!D:D,Player_2[[#This Row],[Division]])&gt;0,TRUE(),FALSE())</f>
        <v>1</v>
      </c>
      <c r="L1210" t="str">
        <f>RIGHT(Player_2[[#This Row],[Date]],4)</f>
        <v>2016</v>
      </c>
      <c r="M1210" t="str">
        <f>LEFT(Player_2[[#This Row],[Date]],FIND("-",Player_2[[#This Row],[Date]],1)-1)</f>
        <v>18</v>
      </c>
      <c r="N1210" t="str">
        <f>MID(Player_2[[#This Row],[Date]],FIND("-",Player_2[[#This Row],[Date]],1)+1,3)</f>
        <v>Aug</v>
      </c>
      <c r="O1210" s="5">
        <f>DATEVALUE(Player_2[[#This Row],[Month]]&amp;" "&amp;Player_2[[#This Row],[Day]]&amp;", "&amp;Player_2[[#This Row],[Year]])</f>
        <v>42600</v>
      </c>
      <c r="P1210">
        <f>COUNTIFS(A:A,Player_2[[#This Row],[Tournament]],E:E,Player_2[[#This Row],[Round]])</f>
        <v>0</v>
      </c>
      <c r="Q1210" t="str">
        <f t="shared" si="18"/>
        <v>2016 Ledgestone Insurance Open presented by Discraft</v>
      </c>
      <c r="R1210">
        <f>SUMIFS('Player 1 Rounds'!F:F,'Player 1 Rounds'!Q:Q,Q1210,'Player 1 Rounds'!E:E,E1210)</f>
        <v>0</v>
      </c>
      <c r="S1210">
        <f>IF(AND(Player_2[[#This Row],[Opponent Score]]&gt;0,Player_2[[#This Row],[Opponent Score]]&gt;Player_2[[#This Row],[Score]],K:K=TRUE())=TRUE(),1,0)</f>
        <v>0</v>
      </c>
    </row>
    <row r="1211" spans="1:19" x14ac:dyDescent="0.25">
      <c r="A1211" t="s">
        <v>673</v>
      </c>
      <c r="B1211" t="s">
        <v>58</v>
      </c>
      <c r="C1211" t="s">
        <v>674</v>
      </c>
      <c r="D1211" t="s">
        <v>17</v>
      </c>
      <c r="F1211">
        <v>58</v>
      </c>
      <c r="G1211">
        <v>1033</v>
      </c>
      <c r="H1211" t="s">
        <v>10</v>
      </c>
      <c r="I1211" t="s">
        <v>10</v>
      </c>
      <c r="J1211" t="b">
        <f>IF(COUNTIFS('Player 1 Rounds'!A:A,Player_2[[#This Row],[Tournament]],'Player 1 Rounds'!C:C,Player_2[[#This Row],[Date]])&gt;0,TRUE(),FALSE())</f>
        <v>1</v>
      </c>
      <c r="K1211" t="b">
        <f>IF(COUNTIFS('Player 1 Rounds'!A:A,Player_2[[#This Row],[Tournament]],'Player 1 Rounds'!C:C,Player_2[[#This Row],[Date]],'Player 1 Rounds'!D:D,Player_2[[#This Row],[Division]])&gt;0,TRUE(),FALSE())</f>
        <v>1</v>
      </c>
      <c r="L1211" t="str">
        <f>RIGHT(Player_2[[#This Row],[Date]],4)</f>
        <v>2021</v>
      </c>
      <c r="M1211" t="str">
        <f>LEFT(Player_2[[#This Row],[Date]],FIND("-",Player_2[[#This Row],[Date]],1)-1)</f>
        <v>23</v>
      </c>
      <c r="N1211" t="str">
        <f>MID(Player_2[[#This Row],[Date]],FIND("-",Player_2[[#This Row],[Date]],1)+1,3)</f>
        <v>Sep</v>
      </c>
      <c r="O1211" s="5">
        <f>DATEVALUE(Player_2[[#This Row],[Month]]&amp;" "&amp;Player_2[[#This Row],[Day]]&amp;", "&amp;Player_2[[#This Row],[Year]])</f>
        <v>44462</v>
      </c>
      <c r="P1211">
        <f>COUNTIFS(A:A,Player_2[[#This Row],[Tournament]],E:E,Player_2[[#This Row],[Round]])</f>
        <v>0</v>
      </c>
      <c r="Q1211" t="str">
        <f t="shared" si="18"/>
        <v>2021 Music City Open Presented by Dynamic Discs - NT Finale</v>
      </c>
      <c r="R1211">
        <f>SUMIFS('Player 1 Rounds'!F:F,'Player 1 Rounds'!Q:Q,Q1211,'Player 1 Rounds'!E:E,E1211)</f>
        <v>0</v>
      </c>
      <c r="S1211">
        <f>IF(AND(Player_2[[#This Row],[Opponent Score]]&gt;0,Player_2[[#This Row],[Opponent Score]]&gt;Player_2[[#This Row],[Score]],K:K=TRUE())=TRUE(),1,0)</f>
        <v>0</v>
      </c>
    </row>
    <row r="1212" spans="1:19" x14ac:dyDescent="0.25">
      <c r="A1212" t="s">
        <v>481</v>
      </c>
      <c r="B1212" t="s">
        <v>9</v>
      </c>
      <c r="C1212" t="s">
        <v>482</v>
      </c>
      <c r="D1212" t="s">
        <v>17</v>
      </c>
      <c r="F1212">
        <v>49</v>
      </c>
      <c r="G1212">
        <v>1061</v>
      </c>
      <c r="H1212" t="s">
        <v>11</v>
      </c>
      <c r="I1212" t="s">
        <v>11</v>
      </c>
      <c r="J1212" t="b">
        <f>IF(COUNTIFS('Player 1 Rounds'!A:A,Player_2[[#This Row],[Tournament]],'Player 1 Rounds'!C:C,Player_2[[#This Row],[Date]])&gt;0,TRUE(),FALSE())</f>
        <v>1</v>
      </c>
      <c r="K1212" t="b">
        <f>IF(COUNTIFS('Player 1 Rounds'!A:A,Player_2[[#This Row],[Tournament]],'Player 1 Rounds'!C:C,Player_2[[#This Row],[Date]],'Player 1 Rounds'!D:D,Player_2[[#This Row],[Division]])&gt;0,TRUE(),FALSE())</f>
        <v>1</v>
      </c>
      <c r="L1212" t="str">
        <f>RIGHT(Player_2[[#This Row],[Date]],4)</f>
        <v>2016</v>
      </c>
      <c r="M1212" t="str">
        <f>LEFT(Player_2[[#This Row],[Date]],FIND("-",Player_2[[#This Row],[Date]],1)-1)</f>
        <v>15</v>
      </c>
      <c r="N1212" t="str">
        <f>MID(Player_2[[#This Row],[Date]],FIND("-",Player_2[[#This Row],[Date]],1)+1,3)</f>
        <v>Sep</v>
      </c>
      <c r="O1212" s="5">
        <f>DATEVALUE(Player_2[[#This Row],[Month]]&amp;" "&amp;Player_2[[#This Row],[Day]]&amp;", "&amp;Player_2[[#This Row],[Year]])</f>
        <v>42628</v>
      </c>
      <c r="P1212">
        <f>COUNTIFS(A:A,Player_2[[#This Row],[Tournament]],E:E,Player_2[[#This Row],[Round]])</f>
        <v>0</v>
      </c>
      <c r="Q1212" t="str">
        <f t="shared" si="18"/>
        <v>2016 Discraft Presents The Green Mountain Championship @ Smugglers’ Notch Resort</v>
      </c>
      <c r="R1212">
        <f>SUMIFS('Player 1 Rounds'!F:F,'Player 1 Rounds'!Q:Q,Q1212,'Player 1 Rounds'!E:E,E1212)</f>
        <v>0</v>
      </c>
      <c r="S1212">
        <f>IF(AND(Player_2[[#This Row],[Opponent Score]]&gt;0,Player_2[[#This Row],[Opponent Score]]&gt;Player_2[[#This Row],[Score]],K:K=TRUE())=TRUE(),1,0)</f>
        <v>0</v>
      </c>
    </row>
    <row r="1213" spans="1:19" x14ac:dyDescent="0.25">
      <c r="A1213" t="s">
        <v>234</v>
      </c>
      <c r="B1213" t="s">
        <v>58</v>
      </c>
      <c r="C1213" t="s">
        <v>235</v>
      </c>
      <c r="D1213" t="s">
        <v>17</v>
      </c>
      <c r="F1213">
        <v>56</v>
      </c>
      <c r="G1213">
        <v>1027</v>
      </c>
      <c r="H1213" t="s">
        <v>11</v>
      </c>
      <c r="I1213" t="s">
        <v>11</v>
      </c>
      <c r="J1213" t="b">
        <f>IF(COUNTIFS('Player 1 Rounds'!A:A,Player_2[[#This Row],[Tournament]],'Player 1 Rounds'!C:C,Player_2[[#This Row],[Date]])&gt;0,TRUE(),FALSE())</f>
        <v>1</v>
      </c>
      <c r="K1213" t="b">
        <f>IF(COUNTIFS('Player 1 Rounds'!A:A,Player_2[[#This Row],[Tournament]],'Player 1 Rounds'!C:C,Player_2[[#This Row],[Date]],'Player 1 Rounds'!D:D,Player_2[[#This Row],[Division]])&gt;0,TRUE(),FALSE())</f>
        <v>1</v>
      </c>
      <c r="L1213" t="str">
        <f>RIGHT(Player_2[[#This Row],[Date]],4)</f>
        <v>2018</v>
      </c>
      <c r="M1213" t="str">
        <f>LEFT(Player_2[[#This Row],[Date]],FIND("-",Player_2[[#This Row],[Date]],1)-1)</f>
        <v>22</v>
      </c>
      <c r="N1213" t="str">
        <f>MID(Player_2[[#This Row],[Date]],FIND("-",Player_2[[#This Row],[Date]],1)+1,3)</f>
        <v>Feb</v>
      </c>
      <c r="O1213" s="5">
        <f>DATEVALUE(Player_2[[#This Row],[Month]]&amp;" "&amp;Player_2[[#This Row],[Day]]&amp;", "&amp;Player_2[[#This Row],[Year]])</f>
        <v>43153</v>
      </c>
      <c r="P1213">
        <f>COUNTIFS(A:A,Player_2[[#This Row],[Tournament]],E:E,Player_2[[#This Row],[Round]])</f>
        <v>0</v>
      </c>
      <c r="Q1213" t="str">
        <f t="shared" si="18"/>
        <v>2018 Las Vegas Challenge presented by Innova Champion Discs - National Tour</v>
      </c>
      <c r="R1213">
        <f>SUMIFS('Player 1 Rounds'!F:F,'Player 1 Rounds'!Q:Q,Q1213,'Player 1 Rounds'!E:E,E1213)</f>
        <v>0</v>
      </c>
      <c r="S1213">
        <f>IF(AND(Player_2[[#This Row],[Opponent Score]]&gt;0,Player_2[[#This Row],[Opponent Score]]&gt;Player_2[[#This Row],[Score]],K:K=TRUE())=TRUE(),1,0)</f>
        <v>0</v>
      </c>
    </row>
    <row r="1214" spans="1:19" x14ac:dyDescent="0.25">
      <c r="A1214" t="s">
        <v>562</v>
      </c>
      <c r="B1214" t="s">
        <v>58</v>
      </c>
      <c r="C1214" t="s">
        <v>563</v>
      </c>
      <c r="D1214" t="s">
        <v>17</v>
      </c>
      <c r="F1214">
        <v>54</v>
      </c>
      <c r="G1214">
        <v>1072</v>
      </c>
      <c r="H1214" t="s">
        <v>11</v>
      </c>
      <c r="I1214" t="s">
        <v>11</v>
      </c>
      <c r="J1214" t="b">
        <f>IF(COUNTIFS('Player 1 Rounds'!A:A,Player_2[[#This Row],[Tournament]],'Player 1 Rounds'!C:C,Player_2[[#This Row],[Date]])&gt;0,TRUE(),FALSE())</f>
        <v>1</v>
      </c>
      <c r="K1214" t="b">
        <f>IF(COUNTIFS('Player 1 Rounds'!A:A,Player_2[[#This Row],[Tournament]],'Player 1 Rounds'!C:C,Player_2[[#This Row],[Date]],'Player 1 Rounds'!D:D,Player_2[[#This Row],[Division]])&gt;0,TRUE(),FALSE())</f>
        <v>1</v>
      </c>
      <c r="L1214" t="str">
        <f>RIGHT(Player_2[[#This Row],[Date]],4)</f>
        <v>2021</v>
      </c>
      <c r="M1214" t="str">
        <f>LEFT(Player_2[[#This Row],[Date]],FIND("-",Player_2[[#This Row],[Date]],1)-1)</f>
        <v>9</v>
      </c>
      <c r="N1214" t="str">
        <f>MID(Player_2[[#This Row],[Date]],FIND("-",Player_2[[#This Row],[Date]],1)+1,3)</f>
        <v>Sep</v>
      </c>
      <c r="O1214" s="5">
        <f>DATEVALUE(Player_2[[#This Row],[Month]]&amp;" "&amp;Player_2[[#This Row],[Day]]&amp;", "&amp;Player_2[[#This Row],[Year]])</f>
        <v>44448</v>
      </c>
      <c r="P1214">
        <f>COUNTIFS(A:A,Player_2[[#This Row],[Tournament]],E:E,Player_2[[#This Row],[Round]])</f>
        <v>0</v>
      </c>
      <c r="Q1214" t="str">
        <f t="shared" si="18"/>
        <v>2021 DGPT - Discraft's Green Mountain Championship presented by Upper Park Disc Golf</v>
      </c>
      <c r="R1214">
        <f>SUMIFS('Player 1 Rounds'!F:F,'Player 1 Rounds'!Q:Q,Q1214,'Player 1 Rounds'!E:E,E1214)</f>
        <v>0</v>
      </c>
      <c r="S1214">
        <f>IF(AND(Player_2[[#This Row],[Opponent Score]]&gt;0,Player_2[[#This Row],[Opponent Score]]&gt;Player_2[[#This Row],[Score]],K:K=TRUE())=TRUE(),1,0)</f>
        <v>0</v>
      </c>
    </row>
    <row r="1215" spans="1:19" x14ac:dyDescent="0.25">
      <c r="A1215" t="s">
        <v>212</v>
      </c>
      <c r="B1215" t="s">
        <v>9</v>
      </c>
      <c r="C1215" t="s">
        <v>213</v>
      </c>
      <c r="D1215" t="s">
        <v>17</v>
      </c>
      <c r="F1215">
        <v>54</v>
      </c>
      <c r="G1215">
        <v>1061</v>
      </c>
      <c r="H1215" t="s">
        <v>11</v>
      </c>
      <c r="I1215" t="s">
        <v>11</v>
      </c>
      <c r="J1215" t="b">
        <f>IF(COUNTIFS('Player 1 Rounds'!A:A,Player_2[[#This Row],[Tournament]],'Player 1 Rounds'!C:C,Player_2[[#This Row],[Date]])&gt;0,TRUE(),FALSE())</f>
        <v>1</v>
      </c>
      <c r="K1215" t="b">
        <f>IF(COUNTIFS('Player 1 Rounds'!A:A,Player_2[[#This Row],[Tournament]],'Player 1 Rounds'!C:C,Player_2[[#This Row],[Date]],'Player 1 Rounds'!D:D,Player_2[[#This Row],[Division]])&gt;0,TRUE(),FALSE())</f>
        <v>1</v>
      </c>
      <c r="L1215" t="str">
        <f>RIGHT(Player_2[[#This Row],[Date]],4)</f>
        <v>2017</v>
      </c>
      <c r="M1215" t="str">
        <f>LEFT(Player_2[[#This Row],[Date]],FIND("-",Player_2[[#This Row],[Date]],1)-1)</f>
        <v>31</v>
      </c>
      <c r="N1215" t="str">
        <f>MID(Player_2[[#This Row],[Date]],FIND("-",Player_2[[#This Row],[Date]],1)+1,3)</f>
        <v>Aug</v>
      </c>
      <c r="O1215" s="5">
        <f>DATEVALUE(Player_2[[#This Row],[Month]]&amp;" "&amp;Player_2[[#This Row],[Day]]&amp;", "&amp;Player_2[[#This Row],[Year]])</f>
        <v>42978</v>
      </c>
      <c r="P1215">
        <f>COUNTIFS(A:A,Player_2[[#This Row],[Tournament]],E:E,Player_2[[#This Row],[Round]])</f>
        <v>0</v>
      </c>
      <c r="Q1215" t="str">
        <f t="shared" si="18"/>
        <v>2017 DGPT - Vibram Open</v>
      </c>
      <c r="R1215">
        <f>SUMIFS('Player 1 Rounds'!F:F,'Player 1 Rounds'!Q:Q,Q1215,'Player 1 Rounds'!E:E,E1215)</f>
        <v>0</v>
      </c>
      <c r="S1215">
        <f>IF(AND(Player_2[[#This Row],[Opponent Score]]&gt;0,Player_2[[#This Row],[Opponent Score]]&gt;Player_2[[#This Row],[Score]],K:K=TRUE())=TRUE(),1,0)</f>
        <v>0</v>
      </c>
    </row>
    <row r="1216" spans="1:19" x14ac:dyDescent="0.25">
      <c r="A1216" t="s">
        <v>86</v>
      </c>
      <c r="B1216" t="s">
        <v>13</v>
      </c>
      <c r="C1216" t="s">
        <v>267</v>
      </c>
      <c r="D1216" t="s">
        <v>17</v>
      </c>
      <c r="F1216">
        <v>52</v>
      </c>
      <c r="G1216">
        <v>1073</v>
      </c>
      <c r="H1216" t="s">
        <v>11</v>
      </c>
      <c r="I1216" t="s">
        <v>11</v>
      </c>
      <c r="J1216" t="b">
        <f>IF(COUNTIFS('Player 1 Rounds'!A:A,Player_2[[#This Row],[Tournament]],'Player 1 Rounds'!C:C,Player_2[[#This Row],[Date]])&gt;0,TRUE(),FALSE())</f>
        <v>1</v>
      </c>
      <c r="K1216" t="b">
        <f>IF(COUNTIFS('Player 1 Rounds'!A:A,Player_2[[#This Row],[Tournament]],'Player 1 Rounds'!C:C,Player_2[[#This Row],[Date]],'Player 1 Rounds'!D:D,Player_2[[#This Row],[Division]])&gt;0,TRUE(),FALSE())</f>
        <v>1</v>
      </c>
      <c r="L1216" t="str">
        <f>RIGHT(Player_2[[#This Row],[Date]],4)</f>
        <v>2017</v>
      </c>
      <c r="M1216" t="str">
        <f>LEFT(Player_2[[#This Row],[Date]],FIND("-",Player_2[[#This Row],[Date]],1)-1)</f>
        <v>20</v>
      </c>
      <c r="N1216" t="str">
        <f>MID(Player_2[[#This Row],[Date]],FIND("-",Player_2[[#This Row],[Date]],1)+1,3)</f>
        <v>Jul</v>
      </c>
      <c r="O1216" s="5">
        <f>DATEVALUE(Player_2[[#This Row],[Month]]&amp;" "&amp;Player_2[[#This Row],[Day]]&amp;", "&amp;Player_2[[#This Row],[Year]])</f>
        <v>42936</v>
      </c>
      <c r="P1216">
        <f>COUNTIFS(A:A,Player_2[[#This Row],[Tournament]],E:E,Player_2[[#This Row],[Round]])</f>
        <v>0</v>
      </c>
      <c r="Q1216" t="str">
        <f t="shared" si="18"/>
        <v>2017 European Open</v>
      </c>
      <c r="R1216">
        <f>SUMIFS('Player 1 Rounds'!F:F,'Player 1 Rounds'!Q:Q,Q1216,'Player 1 Rounds'!E:E,E1216)</f>
        <v>0</v>
      </c>
      <c r="S1216">
        <f>IF(AND(Player_2[[#This Row],[Opponent Score]]&gt;0,Player_2[[#This Row],[Opponent Score]]&gt;Player_2[[#This Row],[Score]],K:K=TRUE())=TRUE(),1,0)</f>
        <v>0</v>
      </c>
    </row>
    <row r="1217" spans="1:19" x14ac:dyDescent="0.25">
      <c r="A1217" t="s">
        <v>240</v>
      </c>
      <c r="B1217" t="s">
        <v>9</v>
      </c>
      <c r="C1217" t="s">
        <v>241</v>
      </c>
      <c r="D1217" t="s">
        <v>17</v>
      </c>
      <c r="F1217">
        <v>57</v>
      </c>
      <c r="G1217">
        <v>1047</v>
      </c>
      <c r="H1217" t="s">
        <v>11</v>
      </c>
      <c r="I1217" t="s">
        <v>11</v>
      </c>
      <c r="J1217" t="b">
        <f>IF(COUNTIFS('Player 1 Rounds'!A:A,Player_2[[#This Row],[Tournament]],'Player 1 Rounds'!C:C,Player_2[[#This Row],[Date]])&gt;0,TRUE(),FALSE())</f>
        <v>1</v>
      </c>
      <c r="K1217" t="b">
        <f>IF(COUNTIFS('Player 1 Rounds'!A:A,Player_2[[#This Row],[Tournament]],'Player 1 Rounds'!C:C,Player_2[[#This Row],[Date]],'Player 1 Rounds'!D:D,Player_2[[#This Row],[Division]])&gt;0,TRUE(),FALSE())</f>
        <v>1</v>
      </c>
      <c r="L1217" t="str">
        <f>RIGHT(Player_2[[#This Row],[Date]],4)</f>
        <v>2017</v>
      </c>
      <c r="M1217" t="str">
        <f>LEFT(Player_2[[#This Row],[Date]],FIND("-",Player_2[[#This Row],[Date]],1)-1)</f>
        <v>3</v>
      </c>
      <c r="N1217" t="str">
        <f>MID(Player_2[[#This Row],[Date]],FIND("-",Player_2[[#This Row],[Date]],1)+1,3)</f>
        <v>Aug</v>
      </c>
      <c r="O1217" s="5">
        <f>DATEVALUE(Player_2[[#This Row],[Month]]&amp;" "&amp;Player_2[[#This Row],[Day]]&amp;", "&amp;Player_2[[#This Row],[Year]])</f>
        <v>42950</v>
      </c>
      <c r="P1217">
        <f>COUNTIFS(A:A,Player_2[[#This Row],[Tournament]],E:E,Player_2[[#This Row],[Round]])</f>
        <v>0</v>
      </c>
      <c r="Q1217" t="str">
        <f t="shared" si="18"/>
        <v>2017 Ledgestone Insurance Open presented by Discraft</v>
      </c>
      <c r="R1217">
        <f>SUMIFS('Player 1 Rounds'!F:F,'Player 1 Rounds'!Q:Q,Q1217,'Player 1 Rounds'!E:E,E1217)</f>
        <v>0</v>
      </c>
      <c r="S1217">
        <f>IF(AND(Player_2[[#This Row],[Opponent Score]]&gt;0,Player_2[[#This Row],[Opponent Score]]&gt;Player_2[[#This Row],[Score]],K:K=TRUE())=TRUE(),1,0)</f>
        <v>0</v>
      </c>
    </row>
    <row r="1218" spans="1:19" x14ac:dyDescent="0.25">
      <c r="A1218" t="s">
        <v>200</v>
      </c>
      <c r="B1218" t="s">
        <v>58</v>
      </c>
      <c r="C1218" t="s">
        <v>201</v>
      </c>
      <c r="D1218" t="s">
        <v>17</v>
      </c>
      <c r="F1218">
        <v>55</v>
      </c>
      <c r="G1218">
        <v>1057</v>
      </c>
      <c r="H1218" t="s">
        <v>11</v>
      </c>
      <c r="I1218" t="s">
        <v>11</v>
      </c>
      <c r="J1218" t="b">
        <f>IF(COUNTIFS('Player 1 Rounds'!A:A,Player_2[[#This Row],[Tournament]],'Player 1 Rounds'!C:C,Player_2[[#This Row],[Date]])&gt;0,TRUE(),FALSE())</f>
        <v>1</v>
      </c>
      <c r="K1218" t="b">
        <f>IF(COUNTIFS('Player 1 Rounds'!A:A,Player_2[[#This Row],[Tournament]],'Player 1 Rounds'!C:C,Player_2[[#This Row],[Date]],'Player 1 Rounds'!D:D,Player_2[[#This Row],[Division]])&gt;0,TRUE(),FALSE())</f>
        <v>1</v>
      </c>
      <c r="L1218" t="str">
        <f>RIGHT(Player_2[[#This Row],[Date]],4)</f>
        <v>2011</v>
      </c>
      <c r="M1218" t="str">
        <f>LEFT(Player_2[[#This Row],[Date]],FIND("-",Player_2[[#This Row],[Date]],1)-1)</f>
        <v>2</v>
      </c>
      <c r="N1218" t="str">
        <f>MID(Player_2[[#This Row],[Date]],FIND("-",Player_2[[#This Row],[Date]],1)+1,3)</f>
        <v>Sep</v>
      </c>
      <c r="O1218" s="5">
        <f>DATEVALUE(Player_2[[#This Row],[Month]]&amp;" "&amp;Player_2[[#This Row],[Day]]&amp;", "&amp;Player_2[[#This Row],[Year]])</f>
        <v>40788</v>
      </c>
      <c r="P1218">
        <f>COUNTIFS(A:A,Player_2[[#This Row],[Tournament]],E:E,Player_2[[#This Row],[Round]])</f>
        <v>0</v>
      </c>
      <c r="Q1218" t="str">
        <f t="shared" ref="Q1218:Q1245" si="19">IF(ISERROR(FIND(L1218,A1218,1))=TRUE(),L1218&amp;" "&amp;A1218,A1218)</f>
        <v>2011 Vibram Open at Maple Hill</v>
      </c>
      <c r="R1218">
        <f>SUMIFS('Player 1 Rounds'!F:F,'Player 1 Rounds'!Q:Q,Q1218,'Player 1 Rounds'!E:E,E1218)</f>
        <v>0</v>
      </c>
      <c r="S1218">
        <f>IF(AND(Player_2[[#This Row],[Opponent Score]]&gt;0,Player_2[[#This Row],[Opponent Score]]&gt;Player_2[[#This Row],[Score]],K:K=TRUE())=TRUE(),1,0)</f>
        <v>0</v>
      </c>
    </row>
    <row r="1219" spans="1:19" x14ac:dyDescent="0.25">
      <c r="A1219" t="s">
        <v>252</v>
      </c>
      <c r="B1219" t="s">
        <v>58</v>
      </c>
      <c r="C1219" t="s">
        <v>253</v>
      </c>
      <c r="D1219" t="s">
        <v>17</v>
      </c>
      <c r="F1219">
        <v>49</v>
      </c>
      <c r="G1219">
        <v>1081</v>
      </c>
      <c r="H1219" t="s">
        <v>11</v>
      </c>
      <c r="I1219" t="s">
        <v>11</v>
      </c>
      <c r="J1219" t="b">
        <f>IF(COUNTIFS('Player 1 Rounds'!A:A,Player_2[[#This Row],[Tournament]],'Player 1 Rounds'!C:C,Player_2[[#This Row],[Date]])&gt;0,TRUE(),FALSE())</f>
        <v>1</v>
      </c>
      <c r="K1219" t="b">
        <f>IF(COUNTIFS('Player 1 Rounds'!A:A,Player_2[[#This Row],[Tournament]],'Player 1 Rounds'!C:C,Player_2[[#This Row],[Date]],'Player 1 Rounds'!D:D,Player_2[[#This Row],[Division]])&gt;0,TRUE(),FALSE())</f>
        <v>1</v>
      </c>
      <c r="L1219" t="str">
        <f>RIGHT(Player_2[[#This Row],[Date]],4)</f>
        <v>2017</v>
      </c>
      <c r="M1219" t="str">
        <f>LEFT(Player_2[[#This Row],[Date]],FIND("-",Player_2[[#This Row],[Date]],1)-1)</f>
        <v>23</v>
      </c>
      <c r="N1219" t="str">
        <f>MID(Player_2[[#This Row],[Date]],FIND("-",Player_2[[#This Row],[Date]],1)+1,3)</f>
        <v>Feb</v>
      </c>
      <c r="O1219" s="5">
        <f>DATEVALUE(Player_2[[#This Row],[Month]]&amp;" "&amp;Player_2[[#This Row],[Day]]&amp;", "&amp;Player_2[[#This Row],[Year]])</f>
        <v>42789</v>
      </c>
      <c r="P1219">
        <f>COUNTIFS(A:A,Player_2[[#This Row],[Tournament]],E:E,Player_2[[#This Row],[Round]])</f>
        <v>0</v>
      </c>
      <c r="Q1219" t="str">
        <f t="shared" si="19"/>
        <v>2017 Gentlemen's Club Challenge presented by Innova Champion Discs</v>
      </c>
      <c r="R1219">
        <f>SUMIFS('Player 1 Rounds'!F:F,'Player 1 Rounds'!Q:Q,Q1219,'Player 1 Rounds'!E:E,E1219)</f>
        <v>0</v>
      </c>
      <c r="S1219">
        <f>IF(AND(Player_2[[#This Row],[Opponent Score]]&gt;0,Player_2[[#This Row],[Opponent Score]]&gt;Player_2[[#This Row],[Score]],K:K=TRUE())=TRUE(),1,0)</f>
        <v>0</v>
      </c>
    </row>
    <row r="1220" spans="1:19" x14ac:dyDescent="0.25">
      <c r="A1220" t="s">
        <v>236</v>
      </c>
      <c r="B1220" t="s">
        <v>9</v>
      </c>
      <c r="C1220" t="s">
        <v>260</v>
      </c>
      <c r="D1220" t="s">
        <v>17</v>
      </c>
      <c r="F1220">
        <v>45</v>
      </c>
      <c r="G1220">
        <v>1065</v>
      </c>
      <c r="H1220" t="s">
        <v>11</v>
      </c>
      <c r="I1220" t="s">
        <v>11</v>
      </c>
      <c r="J1220" t="b">
        <f>IF(COUNTIFS('Player 1 Rounds'!A:A,Player_2[[#This Row],[Tournament]],'Player 1 Rounds'!C:C,Player_2[[#This Row],[Date]])&gt;0,TRUE(),FALSE())</f>
        <v>1</v>
      </c>
      <c r="K1220" t="b">
        <f>IF(COUNTIFS('Player 1 Rounds'!A:A,Player_2[[#This Row],[Tournament]],'Player 1 Rounds'!C:C,Player_2[[#This Row],[Date]],'Player 1 Rounds'!D:D,Player_2[[#This Row],[Division]])&gt;0,TRUE(),FALSE())</f>
        <v>1</v>
      </c>
      <c r="L1220" t="str">
        <f>RIGHT(Player_2[[#This Row],[Date]],4)</f>
        <v>2017</v>
      </c>
      <c r="M1220" t="str">
        <f>LEFT(Player_2[[#This Row],[Date]],FIND("-",Player_2[[#This Row],[Date]],1)-1)</f>
        <v>1</v>
      </c>
      <c r="N1220" t="str">
        <f>MID(Player_2[[#This Row],[Date]],FIND("-",Player_2[[#This Row],[Date]],1)+1,3)</f>
        <v>Mar</v>
      </c>
      <c r="O1220" s="5">
        <f>DATEVALUE(Player_2[[#This Row],[Month]]&amp;" "&amp;Player_2[[#This Row],[Day]]&amp;", "&amp;Player_2[[#This Row],[Year]])</f>
        <v>42795</v>
      </c>
      <c r="P1220">
        <f>COUNTIFS(A:A,Player_2[[#This Row],[Tournament]],E:E,Player_2[[#This Row],[Round]])</f>
        <v>0</v>
      </c>
      <c r="Q1220" t="str">
        <f t="shared" si="19"/>
        <v>2017 DGPT - Memorial Championship presented by Discraft</v>
      </c>
      <c r="R1220">
        <f>SUMIFS('Player 1 Rounds'!F:F,'Player 1 Rounds'!Q:Q,Q1220,'Player 1 Rounds'!E:E,E1220)</f>
        <v>0</v>
      </c>
      <c r="S1220">
        <f>IF(AND(Player_2[[#This Row],[Opponent Score]]&gt;0,Player_2[[#This Row],[Opponent Score]]&gt;Player_2[[#This Row],[Score]],K:K=TRUE())=TRUE(),1,0)</f>
        <v>0</v>
      </c>
    </row>
    <row r="1221" spans="1:19" x14ac:dyDescent="0.25">
      <c r="A1221" t="s">
        <v>762</v>
      </c>
      <c r="B1221" t="s">
        <v>58</v>
      </c>
      <c r="C1221" t="s">
        <v>763</v>
      </c>
      <c r="D1221" t="s">
        <v>17</v>
      </c>
      <c r="F1221">
        <v>58</v>
      </c>
      <c r="G1221">
        <v>1037</v>
      </c>
      <c r="H1221" t="s">
        <v>11</v>
      </c>
      <c r="I1221" t="s">
        <v>11</v>
      </c>
      <c r="J1221" t="b">
        <f>IF(COUNTIFS('Player 1 Rounds'!A:A,Player_2[[#This Row],[Tournament]],'Player 1 Rounds'!C:C,Player_2[[#This Row],[Date]])&gt;0,TRUE(),FALSE())</f>
        <v>1</v>
      </c>
      <c r="K1221" t="b">
        <f>IF(COUNTIFS('Player 1 Rounds'!A:A,Player_2[[#This Row],[Tournament]],'Player 1 Rounds'!C:C,Player_2[[#This Row],[Date]],'Player 1 Rounds'!D:D,Player_2[[#This Row],[Division]])&gt;0,TRUE(),FALSE())</f>
        <v>1</v>
      </c>
      <c r="L1221" t="str">
        <f>RIGHT(Player_2[[#This Row],[Date]],4)</f>
        <v>2021</v>
      </c>
      <c r="M1221" t="str">
        <f>LEFT(Player_2[[#This Row],[Date]],FIND("-",Player_2[[#This Row],[Date]],1)-1)</f>
        <v>14</v>
      </c>
      <c r="N1221" t="str">
        <f>MID(Player_2[[#This Row],[Date]],FIND("-",Player_2[[#This Row],[Date]],1)+1,3)</f>
        <v>Oct</v>
      </c>
      <c r="O1221" s="5">
        <f>DATEVALUE(Player_2[[#This Row],[Month]]&amp;" "&amp;Player_2[[#This Row],[Day]]&amp;", "&amp;Player_2[[#This Row],[Year]])</f>
        <v>44483</v>
      </c>
      <c r="P1221">
        <f>COUNTIFS(A:A,Player_2[[#This Row],[Tournament]],E:E,Player_2[[#This Row],[Round]])</f>
        <v>0</v>
      </c>
      <c r="Q1221" t="str">
        <f t="shared" si="19"/>
        <v>2021 DGPT Championship Presented by Guaranteed Rate</v>
      </c>
      <c r="R1221">
        <f>SUMIFS('Player 1 Rounds'!F:F,'Player 1 Rounds'!Q:Q,Q1221,'Player 1 Rounds'!E:E,E1221)</f>
        <v>0</v>
      </c>
      <c r="S1221">
        <f>IF(AND(Player_2[[#This Row],[Opponent Score]]&gt;0,Player_2[[#This Row],[Opponent Score]]&gt;Player_2[[#This Row],[Score]],K:K=TRUE())=TRUE(),1,0)</f>
        <v>0</v>
      </c>
    </row>
    <row r="1222" spans="1:19" x14ac:dyDescent="0.25">
      <c r="A1222" t="s">
        <v>357</v>
      </c>
      <c r="B1222" t="s">
        <v>13</v>
      </c>
      <c r="C1222" t="s">
        <v>358</v>
      </c>
      <c r="D1222" t="s">
        <v>17</v>
      </c>
      <c r="F1222">
        <v>53</v>
      </c>
      <c r="G1222">
        <v>1063</v>
      </c>
      <c r="H1222" t="s">
        <v>11</v>
      </c>
      <c r="I1222" t="s">
        <v>11</v>
      </c>
      <c r="J1222" t="b">
        <f>IF(COUNTIFS('Player 1 Rounds'!A:A,Player_2[[#This Row],[Tournament]],'Player 1 Rounds'!C:C,Player_2[[#This Row],[Date]])&gt;0,TRUE(),FALSE())</f>
        <v>1</v>
      </c>
      <c r="K1222" t="b">
        <f>IF(COUNTIFS('Player 1 Rounds'!A:A,Player_2[[#This Row],[Tournament]],'Player 1 Rounds'!C:C,Player_2[[#This Row],[Date]],'Player 1 Rounds'!D:D,Player_2[[#This Row],[Division]])&gt;0,TRUE(),FALSE())</f>
        <v>1</v>
      </c>
      <c r="L1222" t="str">
        <f>RIGHT(Player_2[[#This Row],[Date]],4)</f>
        <v>2018</v>
      </c>
      <c r="M1222" t="str">
        <f>LEFT(Player_2[[#This Row],[Date]],FIND("-",Player_2[[#This Row],[Date]],1)-1)</f>
        <v>12</v>
      </c>
      <c r="N1222" t="str">
        <f>MID(Player_2[[#This Row],[Date]],FIND("-",Player_2[[#This Row],[Date]],1)+1,3)</f>
        <v>Jul</v>
      </c>
      <c r="O1222" s="5">
        <f>DATEVALUE(Player_2[[#This Row],[Month]]&amp;" "&amp;Player_2[[#This Row],[Day]]&amp;", "&amp;Player_2[[#This Row],[Year]])</f>
        <v>43293</v>
      </c>
      <c r="P1222">
        <f>COUNTIFS(A:A,Player_2[[#This Row],[Tournament]],E:E,Player_2[[#This Row],[Round]])</f>
        <v>0</v>
      </c>
      <c r="Q1222" t="str">
        <f t="shared" si="19"/>
        <v>Konopiště Open 2018</v>
      </c>
      <c r="R1222">
        <f>SUMIFS('Player 1 Rounds'!F:F,'Player 1 Rounds'!Q:Q,Q1222,'Player 1 Rounds'!E:E,E1222)</f>
        <v>0</v>
      </c>
      <c r="S1222">
        <f>IF(AND(Player_2[[#This Row],[Opponent Score]]&gt;0,Player_2[[#This Row],[Opponent Score]]&gt;Player_2[[#This Row],[Score]],K:K=TRUE())=TRUE(),1,0)</f>
        <v>0</v>
      </c>
    </row>
    <row r="1223" spans="1:19" x14ac:dyDescent="0.25">
      <c r="A1223" t="s">
        <v>355</v>
      </c>
      <c r="B1223" t="s">
        <v>13</v>
      </c>
      <c r="C1223" t="s">
        <v>356</v>
      </c>
      <c r="D1223" t="s">
        <v>17</v>
      </c>
      <c r="F1223">
        <v>54</v>
      </c>
      <c r="G1223">
        <v>1067</v>
      </c>
      <c r="H1223" t="s">
        <v>11</v>
      </c>
      <c r="I1223" t="s">
        <v>11</v>
      </c>
      <c r="J1223" t="b">
        <f>IF(COUNTIFS('Player 1 Rounds'!A:A,Player_2[[#This Row],[Tournament]],'Player 1 Rounds'!C:C,Player_2[[#This Row],[Date]])&gt;0,TRUE(),FALSE())</f>
        <v>1</v>
      </c>
      <c r="K1223" t="b">
        <f>IF(COUNTIFS('Player 1 Rounds'!A:A,Player_2[[#This Row],[Tournament]],'Player 1 Rounds'!C:C,Player_2[[#This Row],[Date]],'Player 1 Rounds'!D:D,Player_2[[#This Row],[Division]])&gt;0,TRUE(),FALSE())</f>
        <v>1</v>
      </c>
      <c r="L1223" t="str">
        <f>RIGHT(Player_2[[#This Row],[Date]],4)</f>
        <v>2018</v>
      </c>
      <c r="M1223" t="str">
        <f>LEFT(Player_2[[#This Row],[Date]],FIND("-",Player_2[[#This Row],[Date]],1)-1)</f>
        <v>5</v>
      </c>
      <c r="N1223" t="str">
        <f>MID(Player_2[[#This Row],[Date]],FIND("-",Player_2[[#This Row],[Date]],1)+1,3)</f>
        <v>Sep</v>
      </c>
      <c r="O1223" s="5">
        <f>DATEVALUE(Player_2[[#This Row],[Month]]&amp;" "&amp;Player_2[[#This Row],[Day]]&amp;", "&amp;Player_2[[#This Row],[Year]])</f>
        <v>43348</v>
      </c>
      <c r="P1223">
        <f>COUNTIFS(A:A,Player_2[[#This Row],[Tournament]],E:E,Player_2[[#This Row],[Round]])</f>
        <v>0</v>
      </c>
      <c r="Q1223" t="str">
        <f t="shared" si="19"/>
        <v>2018 PDGA Professional Disc Golf World Championships</v>
      </c>
      <c r="R1223">
        <f>SUMIFS('Player 1 Rounds'!F:F,'Player 1 Rounds'!Q:Q,Q1223,'Player 1 Rounds'!E:E,E1223)</f>
        <v>0</v>
      </c>
      <c r="S1223">
        <f>IF(AND(Player_2[[#This Row],[Opponent Score]]&gt;0,Player_2[[#This Row],[Opponent Score]]&gt;Player_2[[#This Row],[Score]],K:K=TRUE())=TRUE(),1,0)</f>
        <v>0</v>
      </c>
    </row>
    <row r="1224" spans="1:19" x14ac:dyDescent="0.25">
      <c r="A1224" t="s">
        <v>462</v>
      </c>
      <c r="B1224" t="s">
        <v>58</v>
      </c>
      <c r="C1224" t="s">
        <v>463</v>
      </c>
      <c r="D1224" t="s">
        <v>17</v>
      </c>
      <c r="F1224">
        <v>58</v>
      </c>
      <c r="G1224">
        <v>1015</v>
      </c>
      <c r="H1224" t="s">
        <v>11</v>
      </c>
      <c r="I1224" t="s">
        <v>11</v>
      </c>
      <c r="J1224" t="b">
        <f>IF(COUNTIFS('Player 1 Rounds'!A:A,Player_2[[#This Row],[Tournament]],'Player 1 Rounds'!C:C,Player_2[[#This Row],[Date]])&gt;0,TRUE(),FALSE())</f>
        <v>1</v>
      </c>
      <c r="K1224" t="b">
        <f>IF(COUNTIFS('Player 1 Rounds'!A:A,Player_2[[#This Row],[Tournament]],'Player 1 Rounds'!C:C,Player_2[[#This Row],[Date]],'Player 1 Rounds'!D:D,Player_2[[#This Row],[Division]])&gt;0,TRUE(),FALSE())</f>
        <v>1</v>
      </c>
      <c r="L1224" t="str">
        <f>RIGHT(Player_2[[#This Row],[Date]],4)</f>
        <v>2016</v>
      </c>
      <c r="M1224" t="str">
        <f>LEFT(Player_2[[#This Row],[Date]],FIND("-",Player_2[[#This Row],[Date]],1)-1)</f>
        <v>23</v>
      </c>
      <c r="N1224" t="str">
        <f>MID(Player_2[[#This Row],[Date]],FIND("-",Player_2[[#This Row],[Date]],1)+1,3)</f>
        <v>Jun</v>
      </c>
      <c r="O1224" s="5">
        <f>DATEVALUE(Player_2[[#This Row],[Month]]&amp;" "&amp;Player_2[[#This Row],[Day]]&amp;", "&amp;Player_2[[#This Row],[Year]])</f>
        <v>42544</v>
      </c>
      <c r="P1224">
        <f>COUNTIFS(A:A,Player_2[[#This Row],[Tournament]],E:E,Player_2[[#This Row],[Round]])</f>
        <v>0</v>
      </c>
      <c r="Q1224" t="str">
        <f t="shared" si="19"/>
        <v>2016 The Vibram Open</v>
      </c>
      <c r="R1224">
        <f>SUMIFS('Player 1 Rounds'!F:F,'Player 1 Rounds'!Q:Q,Q1224,'Player 1 Rounds'!E:E,E1224)</f>
        <v>0</v>
      </c>
      <c r="S1224">
        <f>IF(AND(Player_2[[#This Row],[Opponent Score]]&gt;0,Player_2[[#This Row],[Opponent Score]]&gt;Player_2[[#This Row],[Score]],K:K=TRUE())=TRUE(),1,0)</f>
        <v>0</v>
      </c>
    </row>
    <row r="1225" spans="1:19" x14ac:dyDescent="0.25">
      <c r="A1225" t="s">
        <v>362</v>
      </c>
      <c r="B1225" t="s">
        <v>9</v>
      </c>
      <c r="C1225" t="s">
        <v>363</v>
      </c>
      <c r="D1225" t="s">
        <v>17</v>
      </c>
      <c r="F1225">
        <v>52</v>
      </c>
      <c r="G1225">
        <v>1074</v>
      </c>
      <c r="H1225" t="s">
        <v>11</v>
      </c>
      <c r="I1225" t="s">
        <v>11</v>
      </c>
      <c r="J1225" t="b">
        <f>IF(COUNTIFS('Player 1 Rounds'!A:A,Player_2[[#This Row],[Tournament]],'Player 1 Rounds'!C:C,Player_2[[#This Row],[Date]])&gt;0,TRUE(),FALSE())</f>
        <v>1</v>
      </c>
      <c r="K1225" t="b">
        <f>IF(COUNTIFS('Player 1 Rounds'!A:A,Player_2[[#This Row],[Tournament]],'Player 1 Rounds'!C:C,Player_2[[#This Row],[Date]],'Player 1 Rounds'!D:D,Player_2[[#This Row],[Division]])&gt;0,TRUE(),FALSE())</f>
        <v>1</v>
      </c>
      <c r="L1225" t="str">
        <f>RIGHT(Player_2[[#This Row],[Date]],4)</f>
        <v>2018</v>
      </c>
      <c r="M1225" t="str">
        <f>LEFT(Player_2[[#This Row],[Date]],FIND("-",Player_2[[#This Row],[Date]],1)-1)</f>
        <v>9</v>
      </c>
      <c r="N1225" t="str">
        <f>MID(Player_2[[#This Row],[Date]],FIND("-",Player_2[[#This Row],[Date]],1)+1,3)</f>
        <v>Aug</v>
      </c>
      <c r="O1225" s="5">
        <f>DATEVALUE(Player_2[[#This Row],[Month]]&amp;" "&amp;Player_2[[#This Row],[Day]]&amp;", "&amp;Player_2[[#This Row],[Year]])</f>
        <v>43321</v>
      </c>
      <c r="P1225">
        <f>COUNTIFS(A:A,Player_2[[#This Row],[Tournament]],E:E,Player_2[[#This Row],[Round]])</f>
        <v>0</v>
      </c>
      <c r="Q1225" t="str">
        <f t="shared" si="19"/>
        <v>2018 DGPT - Discraft Ledgestone Insurance Open</v>
      </c>
      <c r="R1225">
        <f>SUMIFS('Player 1 Rounds'!F:F,'Player 1 Rounds'!Q:Q,Q1225,'Player 1 Rounds'!E:E,E1225)</f>
        <v>0</v>
      </c>
      <c r="S1225">
        <f>IF(AND(Player_2[[#This Row],[Opponent Score]]&gt;0,Player_2[[#This Row],[Opponent Score]]&gt;Player_2[[#This Row],[Score]],K:K=TRUE())=TRUE(),1,0)</f>
        <v>0</v>
      </c>
    </row>
    <row r="1226" spans="1:19" x14ac:dyDescent="0.25">
      <c r="A1226" t="s">
        <v>72</v>
      </c>
      <c r="B1226" t="s">
        <v>58</v>
      </c>
      <c r="C1226" t="s">
        <v>73</v>
      </c>
      <c r="D1226" t="s">
        <v>17</v>
      </c>
      <c r="F1226">
        <v>39</v>
      </c>
      <c r="G1226">
        <v>1132</v>
      </c>
      <c r="H1226" t="s">
        <v>11</v>
      </c>
      <c r="I1226" t="s">
        <v>11</v>
      </c>
      <c r="J1226" t="b">
        <f>IF(COUNTIFS('Player 1 Rounds'!A:A,Player_2[[#This Row],[Tournament]],'Player 1 Rounds'!C:C,Player_2[[#This Row],[Date]])&gt;0,TRUE(),FALSE())</f>
        <v>1</v>
      </c>
      <c r="K1226" t="b">
        <f>IF(COUNTIFS('Player 1 Rounds'!A:A,Player_2[[#This Row],[Tournament]],'Player 1 Rounds'!C:C,Player_2[[#This Row],[Date]],'Player 1 Rounds'!D:D,Player_2[[#This Row],[Division]])&gt;0,TRUE(),FALSE())</f>
        <v>1</v>
      </c>
      <c r="L1226" t="str">
        <f>RIGHT(Player_2[[#This Row],[Date]],4)</f>
        <v>2013</v>
      </c>
      <c r="M1226" t="str">
        <f>LEFT(Player_2[[#This Row],[Date]],FIND("-",Player_2[[#This Row],[Date]],1)-1)</f>
        <v>27</v>
      </c>
      <c r="N1226" t="str">
        <f>MID(Player_2[[#This Row],[Date]],FIND("-",Player_2[[#This Row],[Date]],1)+1,3)</f>
        <v>Feb</v>
      </c>
      <c r="O1226" s="5">
        <f>DATEVALUE(Player_2[[#This Row],[Month]]&amp;" "&amp;Player_2[[#This Row],[Day]]&amp;", "&amp;Player_2[[#This Row],[Year]])</f>
        <v>41332</v>
      </c>
      <c r="P1226">
        <f>COUNTIFS(A:A,Player_2[[#This Row],[Tournament]],E:E,Player_2[[#This Row],[Round]])</f>
        <v>0</v>
      </c>
      <c r="Q1226" t="str">
        <f t="shared" si="19"/>
        <v>2013 The 25th Annual Memorial Championship presented by Discraft</v>
      </c>
      <c r="R1226">
        <f>SUMIFS('Player 1 Rounds'!F:F,'Player 1 Rounds'!Q:Q,Q1226,'Player 1 Rounds'!E:E,E1226)</f>
        <v>0</v>
      </c>
      <c r="S1226">
        <f>IF(AND(Player_2[[#This Row],[Opponent Score]]&gt;0,Player_2[[#This Row],[Opponent Score]]&gt;Player_2[[#This Row],[Score]],K:K=TRUE())=TRUE(),1,0)</f>
        <v>0</v>
      </c>
    </row>
    <row r="1227" spans="1:19" x14ac:dyDescent="0.25">
      <c r="A1227" t="s">
        <v>349</v>
      </c>
      <c r="B1227" t="s">
        <v>9</v>
      </c>
      <c r="C1227" t="s">
        <v>350</v>
      </c>
      <c r="D1227" t="s">
        <v>17</v>
      </c>
      <c r="F1227">
        <v>53</v>
      </c>
      <c r="G1227">
        <v>982</v>
      </c>
      <c r="H1227" t="s">
        <v>11</v>
      </c>
      <c r="I1227" t="s">
        <v>11</v>
      </c>
      <c r="J1227" t="b">
        <f>IF(COUNTIFS('Player 1 Rounds'!A:A,Player_2[[#This Row],[Tournament]],'Player 1 Rounds'!C:C,Player_2[[#This Row],[Date]])&gt;0,TRUE(),FALSE())</f>
        <v>0</v>
      </c>
      <c r="K1227" t="b">
        <f>IF(COUNTIFS('Player 1 Rounds'!A:A,Player_2[[#This Row],[Tournament]],'Player 1 Rounds'!C:C,Player_2[[#This Row],[Date]],'Player 1 Rounds'!D:D,Player_2[[#This Row],[Division]])&gt;0,TRUE(),FALSE())</f>
        <v>0</v>
      </c>
      <c r="L1227" t="str">
        <f>RIGHT(Player_2[[#This Row],[Date]],4)</f>
        <v>2011</v>
      </c>
      <c r="M1227" t="str">
        <f>LEFT(Player_2[[#This Row],[Date]],FIND("-",Player_2[[#This Row],[Date]],1)-1)</f>
        <v>26</v>
      </c>
      <c r="N1227" t="str">
        <f>MID(Player_2[[#This Row],[Date]],FIND("-",Player_2[[#This Row],[Date]],1)+1,3)</f>
        <v>Mar</v>
      </c>
      <c r="O1227" s="5">
        <f>DATEVALUE(Player_2[[#This Row],[Month]]&amp;" "&amp;Player_2[[#This Row],[Day]]&amp;", "&amp;Player_2[[#This Row],[Year]])</f>
        <v>40628</v>
      </c>
      <c r="P1227">
        <f>COUNTIFS(A:A,Player_2[[#This Row],[Tournament]],E:E,Player_2[[#This Row],[Round]])</f>
        <v>0</v>
      </c>
      <c r="Q1227" t="str">
        <f t="shared" si="19"/>
        <v>2011 Victoria Open</v>
      </c>
      <c r="R1227">
        <f>SUMIFS('Player 1 Rounds'!F:F,'Player 1 Rounds'!Q:Q,Q1227,'Player 1 Rounds'!E:E,E1227)</f>
        <v>0</v>
      </c>
      <c r="S1227">
        <f>IF(AND(Player_2[[#This Row],[Opponent Score]]&gt;0,Player_2[[#This Row],[Opponent Score]]&gt;Player_2[[#This Row],[Score]],K:K=TRUE())=TRUE(),1,0)</f>
        <v>0</v>
      </c>
    </row>
    <row r="1228" spans="1:19" x14ac:dyDescent="0.25">
      <c r="A1228" t="s">
        <v>174</v>
      </c>
      <c r="B1228" t="s">
        <v>58</v>
      </c>
      <c r="C1228" t="s">
        <v>175</v>
      </c>
      <c r="D1228" t="s">
        <v>17</v>
      </c>
      <c r="F1228">
        <v>43</v>
      </c>
      <c r="G1228">
        <v>1082</v>
      </c>
      <c r="H1228" t="s">
        <v>11</v>
      </c>
      <c r="I1228" t="s">
        <v>11</v>
      </c>
      <c r="J1228" t="b">
        <f>IF(COUNTIFS('Player 1 Rounds'!A:A,Player_2[[#This Row],[Tournament]],'Player 1 Rounds'!C:C,Player_2[[#This Row],[Date]])&gt;0,TRUE(),FALSE())</f>
        <v>1</v>
      </c>
      <c r="K1228" t="b">
        <f>IF(COUNTIFS('Player 1 Rounds'!A:A,Player_2[[#This Row],[Tournament]],'Player 1 Rounds'!C:C,Player_2[[#This Row],[Date]],'Player 1 Rounds'!D:D,Player_2[[#This Row],[Division]])&gt;0,TRUE(),FALSE())</f>
        <v>1</v>
      </c>
      <c r="L1228" t="str">
        <f>RIGHT(Player_2[[#This Row],[Date]],4)</f>
        <v>2016</v>
      </c>
      <c r="M1228" t="str">
        <f>LEFT(Player_2[[#This Row],[Date]],FIND("-",Player_2[[#This Row],[Date]],1)-1)</f>
        <v>2</v>
      </c>
      <c r="N1228" t="str">
        <f>MID(Player_2[[#This Row],[Date]],FIND("-",Player_2[[#This Row],[Date]],1)+1,3)</f>
        <v>Mar</v>
      </c>
      <c r="O1228" s="5">
        <f>DATEVALUE(Player_2[[#This Row],[Month]]&amp;" "&amp;Player_2[[#This Row],[Day]]&amp;", "&amp;Player_2[[#This Row],[Year]])</f>
        <v>42431</v>
      </c>
      <c r="P1228">
        <f>COUNTIFS(A:A,Player_2[[#This Row],[Tournament]],E:E,Player_2[[#This Row],[Round]])</f>
        <v>0</v>
      </c>
      <c r="Q1228" t="str">
        <f t="shared" si="19"/>
        <v>2016 28th Memorial Championship presented by Discraft</v>
      </c>
      <c r="R1228">
        <f>SUMIFS('Player 1 Rounds'!F:F,'Player 1 Rounds'!Q:Q,Q1228,'Player 1 Rounds'!E:E,E1228)</f>
        <v>0</v>
      </c>
      <c r="S1228">
        <f>IF(AND(Player_2[[#This Row],[Opponent Score]]&gt;0,Player_2[[#This Row],[Opponent Score]]&gt;Player_2[[#This Row],[Score]],K:K=TRUE())=TRUE(),1,0)</f>
        <v>0</v>
      </c>
    </row>
    <row r="1229" spans="1:19" x14ac:dyDescent="0.25">
      <c r="A1229" t="s">
        <v>86</v>
      </c>
      <c r="B1229" t="s">
        <v>13</v>
      </c>
      <c r="C1229" t="s">
        <v>239</v>
      </c>
      <c r="D1229" t="s">
        <v>17</v>
      </c>
      <c r="F1229">
        <v>59</v>
      </c>
      <c r="G1229">
        <v>1034</v>
      </c>
      <c r="H1229" t="s">
        <v>11</v>
      </c>
      <c r="I1229" t="s">
        <v>11</v>
      </c>
      <c r="J1229" t="b">
        <f>IF(COUNTIFS('Player 1 Rounds'!A:A,Player_2[[#This Row],[Tournament]],'Player 1 Rounds'!C:C,Player_2[[#This Row],[Date]])&gt;0,TRUE(),FALSE())</f>
        <v>0</v>
      </c>
      <c r="K1229" t="b">
        <f>IF(COUNTIFS('Player 1 Rounds'!A:A,Player_2[[#This Row],[Tournament]],'Player 1 Rounds'!C:C,Player_2[[#This Row],[Date]],'Player 1 Rounds'!D:D,Player_2[[#This Row],[Division]])&gt;0,TRUE(),FALSE())</f>
        <v>0</v>
      </c>
      <c r="L1229" t="str">
        <f>RIGHT(Player_2[[#This Row],[Date]],4)</f>
        <v>2011</v>
      </c>
      <c r="M1229" t="str">
        <f>LEFT(Player_2[[#This Row],[Date]],FIND("-",Player_2[[#This Row],[Date]],1)-1)</f>
        <v>21</v>
      </c>
      <c r="N1229" t="str">
        <f>MID(Player_2[[#This Row],[Date]],FIND("-",Player_2[[#This Row],[Date]],1)+1,3)</f>
        <v>Jul</v>
      </c>
      <c r="O1229" s="5">
        <f>DATEVALUE(Player_2[[#This Row],[Month]]&amp;" "&amp;Player_2[[#This Row],[Day]]&amp;", "&amp;Player_2[[#This Row],[Year]])</f>
        <v>40745</v>
      </c>
      <c r="P1229">
        <f>COUNTIFS(A:A,Player_2[[#This Row],[Tournament]],E:E,Player_2[[#This Row],[Round]])</f>
        <v>0</v>
      </c>
      <c r="Q1229" t="str">
        <f t="shared" si="19"/>
        <v>2011 European Open</v>
      </c>
      <c r="R1229">
        <f>SUMIFS('Player 1 Rounds'!F:F,'Player 1 Rounds'!Q:Q,Q1229,'Player 1 Rounds'!E:E,E1229)</f>
        <v>0</v>
      </c>
      <c r="S1229">
        <f>IF(AND(Player_2[[#This Row],[Opponent Score]]&gt;0,Player_2[[#This Row],[Opponent Score]]&gt;Player_2[[#This Row],[Score]],K:K=TRUE())=TRUE(),1,0)</f>
        <v>0</v>
      </c>
    </row>
    <row r="1230" spans="1:19" x14ac:dyDescent="0.25">
      <c r="A1230" t="s">
        <v>546</v>
      </c>
      <c r="B1230" t="s">
        <v>58</v>
      </c>
      <c r="C1230" t="s">
        <v>547</v>
      </c>
      <c r="D1230" t="s">
        <v>17</v>
      </c>
      <c r="F1230">
        <v>53</v>
      </c>
      <c r="G1230">
        <v>1074</v>
      </c>
      <c r="H1230" t="s">
        <v>11</v>
      </c>
      <c r="I1230" t="s">
        <v>11</v>
      </c>
      <c r="J1230" t="b">
        <f>IF(COUNTIFS('Player 1 Rounds'!A:A,Player_2[[#This Row],[Tournament]],'Player 1 Rounds'!C:C,Player_2[[#This Row],[Date]])&gt;0,TRUE(),FALSE())</f>
        <v>0</v>
      </c>
      <c r="K1230" t="b">
        <f>IF(COUNTIFS('Player 1 Rounds'!A:A,Player_2[[#This Row],[Tournament]],'Player 1 Rounds'!C:C,Player_2[[#This Row],[Date]],'Player 1 Rounds'!D:D,Player_2[[#This Row],[Division]])&gt;0,TRUE(),FALSE())</f>
        <v>0</v>
      </c>
      <c r="L1230" t="str">
        <f>RIGHT(Player_2[[#This Row],[Date]],4)</f>
        <v>2021</v>
      </c>
      <c r="M1230" t="str">
        <f>LEFT(Player_2[[#This Row],[Date]],FIND("-",Player_2[[#This Row],[Date]],1)-1)</f>
        <v>9</v>
      </c>
      <c r="N1230" t="str">
        <f>MID(Player_2[[#This Row],[Date]],FIND("-",Player_2[[#This Row],[Date]],1)+1,3)</f>
        <v>Jul</v>
      </c>
      <c r="O1230" s="5">
        <f>DATEVALUE(Player_2[[#This Row],[Month]]&amp;" "&amp;Player_2[[#This Row],[Day]]&amp;", "&amp;Player_2[[#This Row],[Year]])</f>
        <v>44386</v>
      </c>
      <c r="P1230">
        <f>COUNTIFS(A:A,Player_2[[#This Row],[Tournament]],E:E,Player_2[[#This Row],[Round]])</f>
        <v>0</v>
      </c>
      <c r="Q1230" t="str">
        <f t="shared" si="19"/>
        <v>2021 DGPT - Des Moines Challenge presented by Discraft</v>
      </c>
      <c r="R1230">
        <f>SUMIFS('Player 1 Rounds'!F:F,'Player 1 Rounds'!Q:Q,Q1230,'Player 1 Rounds'!E:E,E1230)</f>
        <v>0</v>
      </c>
      <c r="S1230">
        <f>IF(AND(Player_2[[#This Row],[Opponent Score]]&gt;0,Player_2[[#This Row],[Opponent Score]]&gt;Player_2[[#This Row],[Score]],K:K=TRUE())=TRUE(),1,0)</f>
        <v>0</v>
      </c>
    </row>
    <row r="1231" spans="1:19" x14ac:dyDescent="0.25">
      <c r="A1231" t="s">
        <v>328</v>
      </c>
      <c r="B1231" t="s">
        <v>14</v>
      </c>
      <c r="C1231" t="s">
        <v>329</v>
      </c>
      <c r="D1231" t="s">
        <v>17</v>
      </c>
      <c r="F1231">
        <v>72</v>
      </c>
      <c r="G1231">
        <v>1035</v>
      </c>
      <c r="H1231" t="s">
        <v>11</v>
      </c>
      <c r="I1231" t="s">
        <v>11</v>
      </c>
      <c r="J1231" t="b">
        <f>IF(COUNTIFS('Player 1 Rounds'!A:A,Player_2[[#This Row],[Tournament]],'Player 1 Rounds'!C:C,Player_2[[#This Row],[Date]])&gt;0,TRUE(),FALSE())</f>
        <v>0</v>
      </c>
      <c r="K1231" t="b">
        <f>IF(COUNTIFS('Player 1 Rounds'!A:A,Player_2[[#This Row],[Tournament]],'Player 1 Rounds'!C:C,Player_2[[#This Row],[Date]],'Player 1 Rounds'!D:D,Player_2[[#This Row],[Division]])&gt;0,TRUE(),FALSE())</f>
        <v>0</v>
      </c>
      <c r="L1231" t="str">
        <f>RIGHT(Player_2[[#This Row],[Date]],4)</f>
        <v>2011</v>
      </c>
      <c r="M1231" t="str">
        <f>LEFT(Player_2[[#This Row],[Date]],FIND("-",Player_2[[#This Row],[Date]],1)-1)</f>
        <v>20</v>
      </c>
      <c r="N1231" t="str">
        <f>MID(Player_2[[#This Row],[Date]],FIND("-",Player_2[[#This Row],[Date]],1)+1,3)</f>
        <v>May</v>
      </c>
      <c r="O1231" s="5">
        <f>DATEVALUE(Player_2[[#This Row],[Month]]&amp;" "&amp;Player_2[[#This Row],[Day]]&amp;", "&amp;Player_2[[#This Row],[Year]])</f>
        <v>40683</v>
      </c>
      <c r="P1231">
        <f>COUNTIFS(A:A,Player_2[[#This Row],[Tournament]],E:E,Player_2[[#This Row],[Round]])</f>
        <v>0</v>
      </c>
      <c r="Q1231" t="str">
        <f t="shared" si="19"/>
        <v>2011 26th Annual Masters Cup</v>
      </c>
      <c r="R1231">
        <f>SUMIFS('Player 1 Rounds'!F:F,'Player 1 Rounds'!Q:Q,Q1231,'Player 1 Rounds'!E:E,E1231)</f>
        <v>0</v>
      </c>
      <c r="S1231">
        <f>IF(AND(Player_2[[#This Row],[Opponent Score]]&gt;0,Player_2[[#This Row],[Opponent Score]]&gt;Player_2[[#This Row],[Score]],K:K=TRUE())=TRUE(),1,0)</f>
        <v>0</v>
      </c>
    </row>
    <row r="1232" spans="1:19" x14ac:dyDescent="0.25">
      <c r="A1232" t="s">
        <v>514</v>
      </c>
      <c r="B1232" t="s">
        <v>13</v>
      </c>
      <c r="C1232" t="s">
        <v>515</v>
      </c>
      <c r="D1232" t="s">
        <v>17</v>
      </c>
      <c r="F1232">
        <v>54</v>
      </c>
      <c r="G1232">
        <v>1071</v>
      </c>
      <c r="H1232" t="s">
        <v>11</v>
      </c>
      <c r="I1232" t="s">
        <v>11</v>
      </c>
      <c r="J1232" t="b">
        <f>IF(COUNTIFS('Player 1 Rounds'!A:A,Player_2[[#This Row],[Tournament]],'Player 1 Rounds'!C:C,Player_2[[#This Row],[Date]])&gt;0,TRUE(),FALSE())</f>
        <v>0</v>
      </c>
      <c r="K1232" t="b">
        <f>IF(COUNTIFS('Player 1 Rounds'!A:A,Player_2[[#This Row],[Tournament]],'Player 1 Rounds'!C:C,Player_2[[#This Row],[Date]],'Player 1 Rounds'!D:D,Player_2[[#This Row],[Division]])&gt;0,TRUE(),FALSE())</f>
        <v>0</v>
      </c>
      <c r="L1232" t="str">
        <f>RIGHT(Player_2[[#This Row],[Date]],4)</f>
        <v>2013</v>
      </c>
      <c r="M1232" t="str">
        <f>LEFT(Player_2[[#This Row],[Date]],FIND("-",Player_2[[#This Row],[Date]],1)-1)</f>
        <v>9</v>
      </c>
      <c r="N1232" t="str">
        <f>MID(Player_2[[#This Row],[Date]],FIND("-",Player_2[[#This Row],[Date]],1)+1,3)</f>
        <v>May</v>
      </c>
      <c r="O1232" s="5">
        <f>DATEVALUE(Player_2[[#This Row],[Month]]&amp;" "&amp;Player_2[[#This Row],[Day]]&amp;", "&amp;Player_2[[#This Row],[Year]])</f>
        <v>41403</v>
      </c>
      <c r="P1232">
        <f>COUNTIFS(A:A,Player_2[[#This Row],[Tournament]],E:E,Player_2[[#This Row],[Round]])</f>
        <v>0</v>
      </c>
      <c r="Q1232" t="str">
        <f t="shared" si="19"/>
        <v>2013 Latitude 64 Copenhagen Open - The Major</v>
      </c>
      <c r="R1232">
        <f>SUMIFS('Player 1 Rounds'!F:F,'Player 1 Rounds'!Q:Q,Q1232,'Player 1 Rounds'!E:E,E1232)</f>
        <v>0</v>
      </c>
      <c r="S1232">
        <f>IF(AND(Player_2[[#This Row],[Opponent Score]]&gt;0,Player_2[[#This Row],[Opponent Score]]&gt;Player_2[[#This Row],[Score]],K:K=TRUE())=TRUE(),1,0)</f>
        <v>0</v>
      </c>
    </row>
    <row r="1233" spans="1:19" x14ac:dyDescent="0.25">
      <c r="A1233" t="s">
        <v>543</v>
      </c>
      <c r="B1233" t="s">
        <v>13</v>
      </c>
      <c r="C1233" t="s">
        <v>544</v>
      </c>
      <c r="D1233" t="s">
        <v>17</v>
      </c>
      <c r="F1233">
        <v>55</v>
      </c>
      <c r="G1233">
        <v>1065</v>
      </c>
      <c r="H1233" t="s">
        <v>11</v>
      </c>
      <c r="I1233" t="s">
        <v>11</v>
      </c>
      <c r="J1233" t="b">
        <f>IF(COUNTIFS('Player 1 Rounds'!A:A,Player_2[[#This Row],[Tournament]],'Player 1 Rounds'!C:C,Player_2[[#This Row],[Date]])&gt;0,TRUE(),FALSE())</f>
        <v>1</v>
      </c>
      <c r="K1233" t="b">
        <f>IF(COUNTIFS('Player 1 Rounds'!A:A,Player_2[[#This Row],[Tournament]],'Player 1 Rounds'!C:C,Player_2[[#This Row],[Date]],'Player 1 Rounds'!D:D,Player_2[[#This Row],[Division]])&gt;0,TRUE(),FALSE())</f>
        <v>1</v>
      </c>
      <c r="L1233" t="str">
        <f>RIGHT(Player_2[[#This Row],[Date]],4)</f>
        <v>2021</v>
      </c>
      <c r="M1233" t="str">
        <f>LEFT(Player_2[[#This Row],[Date]],FIND("-",Player_2[[#This Row],[Date]],1)-1)</f>
        <v>22</v>
      </c>
      <c r="N1233" t="str">
        <f>MID(Player_2[[#This Row],[Date]],FIND("-",Player_2[[#This Row],[Date]],1)+1,3)</f>
        <v>Jun</v>
      </c>
      <c r="O1233" s="5">
        <f>DATEVALUE(Player_2[[#This Row],[Month]]&amp;" "&amp;Player_2[[#This Row],[Day]]&amp;", "&amp;Player_2[[#This Row],[Year]])</f>
        <v>44369</v>
      </c>
      <c r="P1233">
        <f>COUNTIFS(A:A,Player_2[[#This Row],[Tournament]],E:E,Player_2[[#This Row],[Round]])</f>
        <v>0</v>
      </c>
      <c r="Q1233" t="str">
        <f t="shared" si="19"/>
        <v>2021 PDGA Professional Disc Golf World Championships Presented by Grip6</v>
      </c>
      <c r="R1233">
        <f>SUMIFS('Player 1 Rounds'!F:F,'Player 1 Rounds'!Q:Q,Q1233,'Player 1 Rounds'!E:E,E1233)</f>
        <v>0</v>
      </c>
      <c r="S1233">
        <f>IF(AND(Player_2[[#This Row],[Opponent Score]]&gt;0,Player_2[[#This Row],[Opponent Score]]&gt;Player_2[[#This Row],[Score]],K:K=TRUE())=TRUE(),1,0)</f>
        <v>0</v>
      </c>
    </row>
    <row r="1234" spans="1:19" x14ac:dyDescent="0.25">
      <c r="A1234" t="s">
        <v>479</v>
      </c>
      <c r="B1234" t="s">
        <v>9</v>
      </c>
      <c r="C1234" t="s">
        <v>480</v>
      </c>
      <c r="D1234" t="s">
        <v>17</v>
      </c>
      <c r="F1234">
        <v>45</v>
      </c>
      <c r="G1234">
        <v>1042</v>
      </c>
      <c r="H1234" t="s">
        <v>11</v>
      </c>
      <c r="I1234" t="s">
        <v>11</v>
      </c>
      <c r="J1234" t="b">
        <f>IF(COUNTIFS('Player 1 Rounds'!A:A,Player_2[[#This Row],[Tournament]],'Player 1 Rounds'!C:C,Player_2[[#This Row],[Date]])&gt;0,TRUE(),FALSE())</f>
        <v>1</v>
      </c>
      <c r="K1234" t="b">
        <f>IF(COUNTIFS('Player 1 Rounds'!A:A,Player_2[[#This Row],[Tournament]],'Player 1 Rounds'!C:C,Player_2[[#This Row],[Date]],'Player 1 Rounds'!D:D,Player_2[[#This Row],[Division]])&gt;0,TRUE(),FALSE())</f>
        <v>1</v>
      </c>
      <c r="L1234" t="str">
        <f>RIGHT(Player_2[[#This Row],[Date]],4)</f>
        <v>2012</v>
      </c>
      <c r="M1234" t="str">
        <f>LEFT(Player_2[[#This Row],[Date]],FIND("-",Player_2[[#This Row],[Date]],1)-1)</f>
        <v>28</v>
      </c>
      <c r="N1234" t="str">
        <f>MID(Player_2[[#This Row],[Date]],FIND("-",Player_2[[#This Row],[Date]],1)+1,3)</f>
        <v>Jul</v>
      </c>
      <c r="O1234" s="5">
        <f>DATEVALUE(Player_2[[#This Row],[Month]]&amp;" "&amp;Player_2[[#This Row],[Day]]&amp;", "&amp;Player_2[[#This Row],[Year]])</f>
        <v>41118</v>
      </c>
      <c r="P1234">
        <f>COUNTIFS(A:A,Player_2[[#This Row],[Tournament]],E:E,Player_2[[#This Row],[Round]])</f>
        <v>0</v>
      </c>
      <c r="Q1234" t="str">
        <f t="shared" si="19"/>
        <v>2012 Scholl's Bicycle Centers Pittsburgh Flying Disc Open</v>
      </c>
      <c r="R1234">
        <f>SUMIFS('Player 1 Rounds'!F:F,'Player 1 Rounds'!Q:Q,Q1234,'Player 1 Rounds'!E:E,E1234)</f>
        <v>0</v>
      </c>
      <c r="S1234">
        <f>IF(AND(Player_2[[#This Row],[Opponent Score]]&gt;0,Player_2[[#This Row],[Opponent Score]]&gt;Player_2[[#This Row],[Score]],K:K=TRUE())=TRUE(),1,0)</f>
        <v>0</v>
      </c>
    </row>
    <row r="1235" spans="1:19" x14ac:dyDescent="0.25">
      <c r="A1235" t="s">
        <v>162</v>
      </c>
      <c r="B1235" t="s">
        <v>13</v>
      </c>
      <c r="C1235" t="s">
        <v>163</v>
      </c>
      <c r="D1235" t="s">
        <v>17</v>
      </c>
      <c r="F1235">
        <v>53</v>
      </c>
      <c r="G1235">
        <v>1077</v>
      </c>
      <c r="H1235" t="s">
        <v>11</v>
      </c>
      <c r="I1235" t="s">
        <v>11</v>
      </c>
      <c r="J1235" t="b">
        <f>IF(COUNTIFS('Player 1 Rounds'!A:A,Player_2[[#This Row],[Tournament]],'Player 1 Rounds'!C:C,Player_2[[#This Row],[Date]])&gt;0,TRUE(),FALSE())</f>
        <v>1</v>
      </c>
      <c r="K1235" t="b">
        <f>IF(COUNTIFS('Player 1 Rounds'!A:A,Player_2[[#This Row],[Tournament]],'Player 1 Rounds'!C:C,Player_2[[#This Row],[Date]],'Player 1 Rounds'!D:D,Player_2[[#This Row],[Division]])&gt;0,TRUE(),FALSE())</f>
        <v>1</v>
      </c>
      <c r="L1235" t="str">
        <f>RIGHT(Player_2[[#This Row],[Date]],4)</f>
        <v>2015</v>
      </c>
      <c r="M1235" t="str">
        <f>LEFT(Player_2[[#This Row],[Date]],FIND("-",Player_2[[#This Row],[Date]],1)-1)</f>
        <v>4</v>
      </c>
      <c r="N1235" t="str">
        <f>MID(Player_2[[#This Row],[Date]],FIND("-",Player_2[[#This Row],[Date]],1)+1,3)</f>
        <v>Aug</v>
      </c>
      <c r="O1235" s="5">
        <f>DATEVALUE(Player_2[[#This Row],[Month]]&amp;" "&amp;Player_2[[#This Row],[Day]]&amp;", "&amp;Player_2[[#This Row],[Year]])</f>
        <v>42220</v>
      </c>
      <c r="P1235">
        <f>COUNTIFS(A:A,Player_2[[#This Row],[Tournament]],E:E,Player_2[[#This Row],[Round]])</f>
        <v>0</v>
      </c>
      <c r="Q1235" t="str">
        <f t="shared" si="19"/>
        <v>2015 PDGA Professional Disc Golf World Championships</v>
      </c>
      <c r="R1235">
        <f>SUMIFS('Player 1 Rounds'!F:F,'Player 1 Rounds'!Q:Q,Q1235,'Player 1 Rounds'!E:E,E1235)</f>
        <v>0</v>
      </c>
      <c r="S1235">
        <f>IF(AND(Player_2[[#This Row],[Opponent Score]]&gt;0,Player_2[[#This Row],[Opponent Score]]&gt;Player_2[[#This Row],[Score]],K:K=TRUE())=TRUE(),1,0)</f>
        <v>0</v>
      </c>
    </row>
    <row r="1236" spans="1:19" x14ac:dyDescent="0.25">
      <c r="A1236" t="s">
        <v>764</v>
      </c>
      <c r="B1236" t="s">
        <v>373</v>
      </c>
      <c r="C1236" t="s">
        <v>765</v>
      </c>
      <c r="D1236" t="s">
        <v>17</v>
      </c>
      <c r="F1236">
        <v>64</v>
      </c>
      <c r="G1236">
        <v>1007</v>
      </c>
      <c r="H1236" t="s">
        <v>11</v>
      </c>
      <c r="I1236" t="s">
        <v>11</v>
      </c>
      <c r="J1236" t="b">
        <f>IF(COUNTIFS('Player 1 Rounds'!A:A,Player_2[[#This Row],[Tournament]],'Player 1 Rounds'!C:C,Player_2[[#This Row],[Date]])&gt;0,TRUE(),FALSE())</f>
        <v>1</v>
      </c>
      <c r="K1236" t="b">
        <f>IF(COUNTIFS('Player 1 Rounds'!A:A,Player_2[[#This Row],[Tournament]],'Player 1 Rounds'!C:C,Player_2[[#This Row],[Date]],'Player 1 Rounds'!D:D,Player_2[[#This Row],[Division]])&gt;0,TRUE(),FALSE())</f>
        <v>1</v>
      </c>
      <c r="L1236" t="str">
        <f>RIGHT(Player_2[[#This Row],[Date]],4)</f>
        <v>2018</v>
      </c>
      <c r="M1236" t="str">
        <f>LEFT(Player_2[[#This Row],[Date]],FIND("-",Player_2[[#This Row],[Date]],1)-1)</f>
        <v>18</v>
      </c>
      <c r="N1236" t="str">
        <f>MID(Player_2[[#This Row],[Date]],FIND("-",Player_2[[#This Row],[Date]],1)+1,3)</f>
        <v>Oct</v>
      </c>
      <c r="O1236" s="5">
        <f>DATEVALUE(Player_2[[#This Row],[Month]]&amp;" "&amp;Player_2[[#This Row],[Day]]&amp;", "&amp;Player_2[[#This Row],[Year]])</f>
        <v>43391</v>
      </c>
      <c r="P1236">
        <f>COUNTIFS(A:A,Player_2[[#This Row],[Tournament]],E:E,Player_2[[#This Row],[Round]])</f>
        <v>0</v>
      </c>
      <c r="Q1236" t="str">
        <f t="shared" si="19"/>
        <v>2018 DGPT Tour Championship hosted by Prodigy</v>
      </c>
      <c r="R1236">
        <f>SUMIFS('Player 1 Rounds'!F:F,'Player 1 Rounds'!Q:Q,Q1236,'Player 1 Rounds'!E:E,E1236)</f>
        <v>0</v>
      </c>
      <c r="S1236">
        <f>IF(AND(Player_2[[#This Row],[Opponent Score]]&gt;0,Player_2[[#This Row],[Opponent Score]]&gt;Player_2[[#This Row],[Score]],K:K=TRUE())=TRUE(),1,0)</f>
        <v>0</v>
      </c>
    </row>
    <row r="1237" spans="1:19" x14ac:dyDescent="0.25">
      <c r="A1237" t="s">
        <v>179</v>
      </c>
      <c r="B1237" t="s">
        <v>13</v>
      </c>
      <c r="C1237" t="s">
        <v>180</v>
      </c>
      <c r="D1237" t="s">
        <v>17</v>
      </c>
      <c r="F1237">
        <v>58</v>
      </c>
      <c r="G1237">
        <v>1055</v>
      </c>
      <c r="H1237" t="s">
        <v>11</v>
      </c>
      <c r="I1237" t="s">
        <v>11</v>
      </c>
      <c r="J1237" t="b">
        <f>IF(COUNTIFS('Player 1 Rounds'!A:A,Player_2[[#This Row],[Tournament]],'Player 1 Rounds'!C:C,Player_2[[#This Row],[Date]])&gt;0,TRUE(),FALSE())</f>
        <v>1</v>
      </c>
      <c r="K1237" t="b">
        <f>IF(COUNTIFS('Player 1 Rounds'!A:A,Player_2[[#This Row],[Tournament]],'Player 1 Rounds'!C:C,Player_2[[#This Row],[Date]],'Player 1 Rounds'!D:D,Player_2[[#This Row],[Division]])&gt;0,TRUE(),FALSE())</f>
        <v>1</v>
      </c>
      <c r="L1237" t="str">
        <f>RIGHT(Player_2[[#This Row],[Date]],4)</f>
        <v>2014</v>
      </c>
      <c r="M1237" t="str">
        <f>LEFT(Player_2[[#This Row],[Date]],FIND("-",Player_2[[#This Row],[Date]],1)-1)</f>
        <v>12</v>
      </c>
      <c r="N1237" t="str">
        <f>MID(Player_2[[#This Row],[Date]],FIND("-",Player_2[[#This Row],[Date]],1)+1,3)</f>
        <v>Aug</v>
      </c>
      <c r="O1237" s="5">
        <f>DATEVALUE(Player_2[[#This Row],[Month]]&amp;" "&amp;Player_2[[#This Row],[Day]]&amp;", "&amp;Player_2[[#This Row],[Year]])</f>
        <v>41863</v>
      </c>
      <c r="P1237">
        <f>COUNTIFS(A:A,Player_2[[#This Row],[Tournament]],E:E,Player_2[[#This Row],[Round]])</f>
        <v>0</v>
      </c>
      <c r="Q1237" t="str">
        <f t="shared" si="19"/>
        <v>2014 PDGA Professional Disc Golf World Championships</v>
      </c>
      <c r="R1237">
        <f>SUMIFS('Player 1 Rounds'!F:F,'Player 1 Rounds'!Q:Q,Q1237,'Player 1 Rounds'!E:E,E1237)</f>
        <v>0</v>
      </c>
      <c r="S1237">
        <f>IF(AND(Player_2[[#This Row],[Opponent Score]]&gt;0,Player_2[[#This Row],[Opponent Score]]&gt;Player_2[[#This Row],[Score]],K:K=TRUE())=TRUE(),1,0)</f>
        <v>0</v>
      </c>
    </row>
    <row r="1238" spans="1:19" x14ac:dyDescent="0.25">
      <c r="A1238" t="s">
        <v>167</v>
      </c>
      <c r="B1238" t="s">
        <v>13</v>
      </c>
      <c r="C1238" t="s">
        <v>168</v>
      </c>
      <c r="D1238" t="s">
        <v>17</v>
      </c>
      <c r="F1238">
        <v>52</v>
      </c>
      <c r="G1238">
        <v>988</v>
      </c>
      <c r="H1238" t="s">
        <v>11</v>
      </c>
      <c r="I1238" t="s">
        <v>11</v>
      </c>
      <c r="J1238" t="b">
        <f>IF(COUNTIFS('Player 1 Rounds'!A:A,Player_2[[#This Row],[Tournament]],'Player 1 Rounds'!C:C,Player_2[[#This Row],[Date]])&gt;0,TRUE(),FALSE())</f>
        <v>0</v>
      </c>
      <c r="K1238" t="b">
        <f>IF(COUNTIFS('Player 1 Rounds'!A:A,Player_2[[#This Row],[Tournament]],'Player 1 Rounds'!C:C,Player_2[[#This Row],[Date]],'Player 1 Rounds'!D:D,Player_2[[#This Row],[Division]])&gt;0,TRUE(),FALSE())</f>
        <v>0</v>
      </c>
      <c r="L1238" t="str">
        <f>RIGHT(Player_2[[#This Row],[Date]],4)</f>
        <v>2010</v>
      </c>
      <c r="M1238" t="str">
        <f>LEFT(Player_2[[#This Row],[Date]],FIND("-",Player_2[[#This Row],[Date]],1)-1)</f>
        <v>27</v>
      </c>
      <c r="N1238" t="str">
        <f>MID(Player_2[[#This Row],[Date]],FIND("-",Player_2[[#This Row],[Date]],1)+1,3)</f>
        <v>Jul</v>
      </c>
      <c r="O1238" s="5">
        <f>DATEVALUE(Player_2[[#This Row],[Month]]&amp;" "&amp;Player_2[[#This Row],[Day]]&amp;", "&amp;Player_2[[#This Row],[Year]])</f>
        <v>40386</v>
      </c>
      <c r="P1238">
        <f>COUNTIFS(A:A,Player_2[[#This Row],[Tournament]],E:E,Player_2[[#This Row],[Round]])</f>
        <v>0</v>
      </c>
      <c r="Q1238" t="str">
        <f t="shared" si="19"/>
        <v>2010 PDGA Professional Disc Golf World Championships</v>
      </c>
      <c r="R1238">
        <f>SUMIFS('Player 1 Rounds'!F:F,'Player 1 Rounds'!Q:Q,Q1238,'Player 1 Rounds'!E:E,E1238)</f>
        <v>0</v>
      </c>
      <c r="S1238">
        <f>IF(AND(Player_2[[#This Row],[Opponent Score]]&gt;0,Player_2[[#This Row],[Opponent Score]]&gt;Player_2[[#This Row],[Score]],K:K=TRUE())=TRUE(),1,0)</f>
        <v>0</v>
      </c>
    </row>
    <row r="1239" spans="1:19" x14ac:dyDescent="0.25">
      <c r="A1239" t="s">
        <v>228</v>
      </c>
      <c r="B1239" t="s">
        <v>13</v>
      </c>
      <c r="C1239" t="s">
        <v>229</v>
      </c>
      <c r="D1239" t="s">
        <v>17</v>
      </c>
      <c r="F1239">
        <v>52</v>
      </c>
      <c r="G1239">
        <v>1064</v>
      </c>
      <c r="H1239" t="s">
        <v>11</v>
      </c>
      <c r="I1239" t="s">
        <v>11</v>
      </c>
      <c r="J1239" t="b">
        <f>IF(COUNTIFS('Player 1 Rounds'!A:A,Player_2[[#This Row],[Tournament]],'Player 1 Rounds'!C:C,Player_2[[#This Row],[Date]])&gt;0,TRUE(),FALSE())</f>
        <v>1</v>
      </c>
      <c r="K1239" t="b">
        <f>IF(COUNTIFS('Player 1 Rounds'!A:A,Player_2[[#This Row],[Tournament]],'Player 1 Rounds'!C:C,Player_2[[#This Row],[Date]],'Player 1 Rounds'!D:D,Player_2[[#This Row],[Division]])&gt;0,TRUE(),FALSE())</f>
        <v>1</v>
      </c>
      <c r="L1239" t="str">
        <f>RIGHT(Player_2[[#This Row],[Date]],4)</f>
        <v>2011</v>
      </c>
      <c r="M1239" t="str">
        <f>LEFT(Player_2[[#This Row],[Date]],FIND("-",Player_2[[#This Row],[Date]],1)-1)</f>
        <v>9</v>
      </c>
      <c r="N1239" t="str">
        <f>MID(Player_2[[#This Row],[Date]],FIND("-",Player_2[[#This Row],[Date]],1)+1,3)</f>
        <v>Aug</v>
      </c>
      <c r="O1239" s="5">
        <f>DATEVALUE(Player_2[[#This Row],[Month]]&amp;" "&amp;Player_2[[#This Row],[Day]]&amp;", "&amp;Player_2[[#This Row],[Year]])</f>
        <v>40764</v>
      </c>
      <c r="P1239">
        <f>COUNTIFS(A:A,Player_2[[#This Row],[Tournament]],E:E,Player_2[[#This Row],[Round]])</f>
        <v>0</v>
      </c>
      <c r="Q1239" t="str">
        <f t="shared" si="19"/>
        <v>2011 PDGA Professional Disc Golf World Championships</v>
      </c>
      <c r="R1239">
        <f>SUMIFS('Player 1 Rounds'!F:F,'Player 1 Rounds'!Q:Q,Q1239,'Player 1 Rounds'!E:E,E1239)</f>
        <v>0</v>
      </c>
      <c r="S1239">
        <f>IF(AND(Player_2[[#This Row],[Opponent Score]]&gt;0,Player_2[[#This Row],[Opponent Score]]&gt;Player_2[[#This Row],[Score]],K:K=TRUE())=TRUE(),1,0)</f>
        <v>0</v>
      </c>
    </row>
    <row r="1240" spans="1:19" x14ac:dyDescent="0.25">
      <c r="A1240" t="s">
        <v>165</v>
      </c>
      <c r="B1240" t="s">
        <v>13</v>
      </c>
      <c r="C1240" t="s">
        <v>166</v>
      </c>
      <c r="D1240" t="s">
        <v>17</v>
      </c>
      <c r="F1240">
        <v>48</v>
      </c>
      <c r="G1240">
        <v>1069</v>
      </c>
      <c r="H1240" t="s">
        <v>11</v>
      </c>
      <c r="I1240" t="s">
        <v>11</v>
      </c>
      <c r="J1240" t="b">
        <f>IF(COUNTIFS('Player 1 Rounds'!A:A,Player_2[[#This Row],[Tournament]],'Player 1 Rounds'!C:C,Player_2[[#This Row],[Date]])&gt;0,TRUE(),FALSE())</f>
        <v>1</v>
      </c>
      <c r="K1240" t="b">
        <f>IF(COUNTIFS('Player 1 Rounds'!A:A,Player_2[[#This Row],[Tournament]],'Player 1 Rounds'!C:C,Player_2[[#This Row],[Date]],'Player 1 Rounds'!D:D,Player_2[[#This Row],[Division]])&gt;0,TRUE(),FALSE())</f>
        <v>1</v>
      </c>
      <c r="L1240" t="str">
        <f>RIGHT(Player_2[[#This Row],[Date]],4)</f>
        <v>2016</v>
      </c>
      <c r="M1240" t="str">
        <f>LEFT(Player_2[[#This Row],[Date]],FIND("-",Player_2[[#This Row],[Date]],1)-1)</f>
        <v>6</v>
      </c>
      <c r="N1240" t="str">
        <f>MID(Player_2[[#This Row],[Date]],FIND("-",Player_2[[#This Row],[Date]],1)+1,3)</f>
        <v>Aug</v>
      </c>
      <c r="O1240" s="5">
        <f>DATEVALUE(Player_2[[#This Row],[Month]]&amp;" "&amp;Player_2[[#This Row],[Day]]&amp;", "&amp;Player_2[[#This Row],[Year]])</f>
        <v>42588</v>
      </c>
      <c r="P1240">
        <f>COUNTIFS(A:A,Player_2[[#This Row],[Tournament]],E:E,Player_2[[#This Row],[Round]])</f>
        <v>0</v>
      </c>
      <c r="Q1240" t="str">
        <f t="shared" si="19"/>
        <v>2016 PDGA Professional Disc Golf World Championships presented by Dynamic Discs</v>
      </c>
      <c r="R1240">
        <f>SUMIFS('Player 1 Rounds'!F:F,'Player 1 Rounds'!Q:Q,Q1240,'Player 1 Rounds'!E:E,E1240)</f>
        <v>0</v>
      </c>
      <c r="S1240">
        <f>IF(AND(Player_2[[#This Row],[Opponent Score]]&gt;0,Player_2[[#This Row],[Opponent Score]]&gt;Player_2[[#This Row],[Score]],K:K=TRUE())=TRUE(),1,0)</f>
        <v>0</v>
      </c>
    </row>
    <row r="1241" spans="1:19" x14ac:dyDescent="0.25">
      <c r="A1241" t="s">
        <v>147</v>
      </c>
      <c r="B1241" t="s">
        <v>13</v>
      </c>
      <c r="C1241" t="s">
        <v>148</v>
      </c>
      <c r="D1241" t="s">
        <v>17</v>
      </c>
      <c r="F1241">
        <v>49</v>
      </c>
      <c r="G1241">
        <v>1075</v>
      </c>
      <c r="H1241" t="s">
        <v>11</v>
      </c>
      <c r="I1241" t="s">
        <v>11</v>
      </c>
      <c r="J1241" t="b">
        <f>IF(COUNTIFS('Player 1 Rounds'!A:A,Player_2[[#This Row],[Tournament]],'Player 1 Rounds'!C:C,Player_2[[#This Row],[Date]])&gt;0,TRUE(),FALSE())</f>
        <v>1</v>
      </c>
      <c r="K1241" t="b">
        <f>IF(COUNTIFS('Player 1 Rounds'!A:A,Player_2[[#This Row],[Tournament]],'Player 1 Rounds'!C:C,Player_2[[#This Row],[Date]],'Player 1 Rounds'!D:D,Player_2[[#This Row],[Division]])&gt;0,TRUE(),FALSE())</f>
        <v>1</v>
      </c>
      <c r="L1241" t="str">
        <f>RIGHT(Player_2[[#This Row],[Date]],4)</f>
        <v>2012</v>
      </c>
      <c r="M1241" t="str">
        <f>LEFT(Player_2[[#This Row],[Date]],FIND("-",Player_2[[#This Row],[Date]],1)-1)</f>
        <v>14</v>
      </c>
      <c r="N1241" t="str">
        <f>MID(Player_2[[#This Row],[Date]],FIND("-",Player_2[[#This Row],[Date]],1)+1,3)</f>
        <v>Jul</v>
      </c>
      <c r="O1241" s="5">
        <f>DATEVALUE(Player_2[[#This Row],[Month]]&amp;" "&amp;Player_2[[#This Row],[Day]]&amp;", "&amp;Player_2[[#This Row],[Year]])</f>
        <v>41104</v>
      </c>
      <c r="P1241">
        <f>COUNTIFS(A:A,Player_2[[#This Row],[Tournament]],E:E,Player_2[[#This Row],[Round]])</f>
        <v>0</v>
      </c>
      <c r="Q1241" t="str">
        <f t="shared" si="19"/>
        <v>2012 PDGA Professional Disc Golf World Championships</v>
      </c>
      <c r="R1241">
        <f>SUMIFS('Player 1 Rounds'!F:F,'Player 1 Rounds'!Q:Q,Q1241,'Player 1 Rounds'!E:E,E1241)</f>
        <v>0</v>
      </c>
      <c r="S1241">
        <f>IF(AND(Player_2[[#This Row],[Opponent Score]]&gt;0,Player_2[[#This Row],[Opponent Score]]&gt;Player_2[[#This Row],[Score]],K:K=TRUE())=TRUE(),1,0)</f>
        <v>0</v>
      </c>
    </row>
    <row r="1242" spans="1:19" x14ac:dyDescent="0.25">
      <c r="A1242" t="s">
        <v>762</v>
      </c>
      <c r="B1242" t="s">
        <v>58</v>
      </c>
      <c r="C1242" t="s">
        <v>763</v>
      </c>
      <c r="D1242" t="s">
        <v>17</v>
      </c>
      <c r="F1242">
        <v>55</v>
      </c>
      <c r="G1242">
        <v>1058</v>
      </c>
      <c r="H1242" t="s">
        <v>11</v>
      </c>
      <c r="I1242" t="s">
        <v>11</v>
      </c>
      <c r="J1242" t="b">
        <f>IF(COUNTIFS('Player 1 Rounds'!A:A,Player_2[[#This Row],[Tournament]],'Player 1 Rounds'!C:C,Player_2[[#This Row],[Date]])&gt;0,TRUE(),FALSE())</f>
        <v>1</v>
      </c>
      <c r="K1242" t="b">
        <f>IF(COUNTIFS('Player 1 Rounds'!A:A,Player_2[[#This Row],[Tournament]],'Player 1 Rounds'!C:C,Player_2[[#This Row],[Date]],'Player 1 Rounds'!D:D,Player_2[[#This Row],[Division]])&gt;0,TRUE(),FALSE())</f>
        <v>1</v>
      </c>
      <c r="L1242" t="str">
        <f>RIGHT(Player_2[[#This Row],[Date]],4)</f>
        <v>2021</v>
      </c>
      <c r="M1242" t="str">
        <f>LEFT(Player_2[[#This Row],[Date]],FIND("-",Player_2[[#This Row],[Date]],1)-1)</f>
        <v>14</v>
      </c>
      <c r="N1242" t="str">
        <f>MID(Player_2[[#This Row],[Date]],FIND("-",Player_2[[#This Row],[Date]],1)+1,3)</f>
        <v>Oct</v>
      </c>
      <c r="O1242" s="5">
        <f>DATEVALUE(Player_2[[#This Row],[Month]]&amp;" "&amp;Player_2[[#This Row],[Day]]&amp;", "&amp;Player_2[[#This Row],[Year]])</f>
        <v>44483</v>
      </c>
      <c r="P1242">
        <f>COUNTIFS(A:A,Player_2[[#This Row],[Tournament]],E:E,Player_2[[#This Row],[Round]])</f>
        <v>0</v>
      </c>
      <c r="Q1242" t="str">
        <f t="shared" si="19"/>
        <v>2021 DGPT Championship Presented by Guaranteed Rate</v>
      </c>
      <c r="R1242">
        <f>SUMIFS('Player 1 Rounds'!F:F,'Player 1 Rounds'!Q:Q,Q1242,'Player 1 Rounds'!E:E,E1242)</f>
        <v>0</v>
      </c>
      <c r="S1242">
        <f>IF(AND(Player_2[[#This Row],[Opponent Score]]&gt;0,Player_2[[#This Row],[Opponent Score]]&gt;Player_2[[#This Row],[Score]],K:K=TRUE())=TRUE(),1,0)</f>
        <v>0</v>
      </c>
    </row>
    <row r="1243" spans="1:19" x14ac:dyDescent="0.25">
      <c r="A1243" t="s">
        <v>766</v>
      </c>
      <c r="B1243" t="s">
        <v>9</v>
      </c>
      <c r="C1243" t="s">
        <v>767</v>
      </c>
      <c r="D1243" t="s">
        <v>17</v>
      </c>
      <c r="F1243">
        <v>64</v>
      </c>
      <c r="G1243">
        <v>1002</v>
      </c>
      <c r="H1243" t="s">
        <v>11</v>
      </c>
      <c r="I1243" t="s">
        <v>11</v>
      </c>
      <c r="J1243" t="b">
        <f>IF(COUNTIFS('Player 1 Rounds'!A:A,Player_2[[#This Row],[Tournament]],'Player 1 Rounds'!C:C,Player_2[[#This Row],[Date]])&gt;0,TRUE(),FALSE())</f>
        <v>1</v>
      </c>
      <c r="K1243" t="b">
        <f>IF(COUNTIFS('Player 1 Rounds'!A:A,Player_2[[#This Row],[Tournament]],'Player 1 Rounds'!C:C,Player_2[[#This Row],[Date]],'Player 1 Rounds'!D:D,Player_2[[#This Row],[Division]])&gt;0,TRUE(),FALSE())</f>
        <v>1</v>
      </c>
      <c r="L1243" t="str">
        <f>RIGHT(Player_2[[#This Row],[Date]],4)</f>
        <v>2020</v>
      </c>
      <c r="M1243" t="str">
        <f>LEFT(Player_2[[#This Row],[Date]],FIND("-",Player_2[[#This Row],[Date]],1)-1)</f>
        <v>15</v>
      </c>
      <c r="N1243" t="str">
        <f>MID(Player_2[[#This Row],[Date]],FIND("-",Player_2[[#This Row],[Date]],1)+1,3)</f>
        <v>Oct</v>
      </c>
      <c r="O1243" s="5">
        <f>DATEVALUE(Player_2[[#This Row],[Month]]&amp;" "&amp;Player_2[[#This Row],[Day]]&amp;", "&amp;Player_2[[#This Row],[Year]])</f>
        <v>44119</v>
      </c>
      <c r="P1243">
        <f>COUNTIFS(A:A,Player_2[[#This Row],[Tournament]],E:E,Player_2[[#This Row],[Round]])</f>
        <v>0</v>
      </c>
      <c r="Q1243" t="str">
        <f t="shared" si="19"/>
        <v>2020 DGPT Tour Championship presented by GRIP6</v>
      </c>
      <c r="R1243">
        <f>SUMIFS('Player 1 Rounds'!F:F,'Player 1 Rounds'!Q:Q,Q1243,'Player 1 Rounds'!E:E,E1243)</f>
        <v>0</v>
      </c>
      <c r="S1243">
        <f>IF(AND(Player_2[[#This Row],[Opponent Score]]&gt;0,Player_2[[#This Row],[Opponent Score]]&gt;Player_2[[#This Row],[Score]],K:K=TRUE())=TRUE(),1,0)</f>
        <v>0</v>
      </c>
    </row>
    <row r="1244" spans="1:19" x14ac:dyDescent="0.25">
      <c r="A1244" t="s">
        <v>97</v>
      </c>
      <c r="B1244" t="s">
        <v>13</v>
      </c>
      <c r="C1244" t="s">
        <v>98</v>
      </c>
      <c r="D1244" t="s">
        <v>17</v>
      </c>
      <c r="F1244">
        <v>46</v>
      </c>
      <c r="G1244">
        <v>1056</v>
      </c>
      <c r="H1244" t="s">
        <v>11</v>
      </c>
      <c r="I1244" t="s">
        <v>11</v>
      </c>
      <c r="J1244" t="b">
        <f>IF(COUNTIFS('Player 1 Rounds'!A:A,Player_2[[#This Row],[Tournament]],'Player 1 Rounds'!C:C,Player_2[[#This Row],[Date]])&gt;0,TRUE(),FALSE())</f>
        <v>0</v>
      </c>
      <c r="K1244" t="b">
        <f>IF(COUNTIFS('Player 1 Rounds'!A:A,Player_2[[#This Row],[Tournament]],'Player 1 Rounds'!C:C,Player_2[[#This Row],[Date]],'Player 1 Rounds'!D:D,Player_2[[#This Row],[Division]])&gt;0,TRUE(),FALSE())</f>
        <v>0</v>
      </c>
      <c r="L1244" t="str">
        <f>RIGHT(Player_2[[#This Row],[Date]],4)</f>
        <v>2009</v>
      </c>
      <c r="M1244" t="str">
        <f>LEFT(Player_2[[#This Row],[Date]],FIND("-",Player_2[[#This Row],[Date]],1)-1)</f>
        <v>27</v>
      </c>
      <c r="N1244" t="str">
        <f>MID(Player_2[[#This Row],[Date]],FIND("-",Player_2[[#This Row],[Date]],1)+1,3)</f>
        <v>Jul</v>
      </c>
      <c r="O1244" s="5">
        <f>DATEVALUE(Player_2[[#This Row],[Month]]&amp;" "&amp;Player_2[[#This Row],[Day]]&amp;", "&amp;Player_2[[#This Row],[Year]])</f>
        <v>40021</v>
      </c>
      <c r="P1244">
        <f>COUNTIFS(A:A,Player_2[[#This Row],[Tournament]],E:E,Player_2[[#This Row],[Round]])</f>
        <v>0</v>
      </c>
      <c r="Q1244" t="str">
        <f t="shared" si="19"/>
        <v>2009 PDGA Professional Disc Golf World Championships</v>
      </c>
      <c r="R1244">
        <f>SUMIFS('Player 1 Rounds'!F:F,'Player 1 Rounds'!Q:Q,Q1244,'Player 1 Rounds'!E:E,E1244)</f>
        <v>0</v>
      </c>
      <c r="S1244">
        <f>IF(AND(Player_2[[#This Row],[Opponent Score]]&gt;0,Player_2[[#This Row],[Opponent Score]]&gt;Player_2[[#This Row],[Score]],K:K=TRUE())=TRUE(),1,0)</f>
        <v>0</v>
      </c>
    </row>
    <row r="1245" spans="1:19" x14ac:dyDescent="0.25">
      <c r="A1245" t="s">
        <v>99</v>
      </c>
      <c r="B1245" t="s">
        <v>13</v>
      </c>
      <c r="C1245" t="s">
        <v>100</v>
      </c>
      <c r="D1245" t="s">
        <v>17</v>
      </c>
      <c r="F1245">
        <v>45</v>
      </c>
      <c r="G1245">
        <v>1072</v>
      </c>
      <c r="H1245" t="s">
        <v>11</v>
      </c>
      <c r="I1245" t="s">
        <v>11</v>
      </c>
      <c r="J1245" t="b">
        <f>IF(COUNTIFS('Player 1 Rounds'!A:A,Player_2[[#This Row],[Tournament]],'Player 1 Rounds'!C:C,Player_2[[#This Row],[Date]])&gt;0,TRUE(),FALSE())</f>
        <v>1</v>
      </c>
      <c r="K1245" t="b">
        <f>IF(COUNTIFS('Player 1 Rounds'!A:A,Player_2[[#This Row],[Tournament]],'Player 1 Rounds'!C:C,Player_2[[#This Row],[Date]],'Player 1 Rounds'!D:D,Player_2[[#This Row],[Division]])&gt;0,TRUE(),FALSE())</f>
        <v>1</v>
      </c>
      <c r="L1245" t="str">
        <f>RIGHT(Player_2[[#This Row],[Date]],4)</f>
        <v>2013</v>
      </c>
      <c r="M1245" t="str">
        <f>LEFT(Player_2[[#This Row],[Date]],FIND("-",Player_2[[#This Row],[Date]],1)-1)</f>
        <v>3</v>
      </c>
      <c r="N1245" t="str">
        <f>MID(Player_2[[#This Row],[Date]],FIND("-",Player_2[[#This Row],[Date]],1)+1,3)</f>
        <v>Aug</v>
      </c>
      <c r="O1245" s="5">
        <f>DATEVALUE(Player_2[[#This Row],[Month]]&amp;" "&amp;Player_2[[#This Row],[Day]]&amp;", "&amp;Player_2[[#This Row],[Year]])</f>
        <v>41489</v>
      </c>
      <c r="P1245">
        <f>COUNTIFS(A:A,Player_2[[#This Row],[Tournament]],E:E,Player_2[[#This Row],[Round]])</f>
        <v>0</v>
      </c>
      <c r="Q1245" t="str">
        <f t="shared" si="19"/>
        <v>2013 PDGA Professional Disc Golf World Championships</v>
      </c>
      <c r="R1245">
        <f>SUMIFS('Player 1 Rounds'!F:F,'Player 1 Rounds'!Q:Q,Q1245,'Player 1 Rounds'!E:E,E1245)</f>
        <v>0</v>
      </c>
      <c r="S1245">
        <f>IF(AND(Player_2[[#This Row],[Opponent Score]]&gt;0,Player_2[[#This Row],[Opponent Score]]&gt;Player_2[[#This Row],[Score]],K:K=TRUE())=TRUE(),1,0)</f>
        <v>0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20811-32D8-4AF4-A300-9F4017921385}">
  <sheetPr codeName="Sheet6"/>
  <dimension ref="A1:A2"/>
  <sheetViews>
    <sheetView workbookViewId="0">
      <selection activeCell="G1" sqref="G1"/>
    </sheetView>
  </sheetViews>
  <sheetFormatPr defaultRowHeight="15" x14ac:dyDescent="0.25"/>
  <cols>
    <col min="1" max="2" width="16.140625" bestFit="1" customWidth="1"/>
  </cols>
  <sheetData>
    <row r="1" spans="1:1" x14ac:dyDescent="0.25">
      <c r="A1" t="s">
        <v>43</v>
      </c>
    </row>
    <row r="2" spans="1:1" x14ac:dyDescent="0.25">
      <c r="A2" t="s">
        <v>770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50A69-C0E1-4C3E-8AE4-2C35B06B0AEC}">
  <sheetPr codeName="Sheet7"/>
  <dimension ref="A1:A2"/>
  <sheetViews>
    <sheetView workbookViewId="0">
      <selection activeCell="F18" sqref="F18"/>
    </sheetView>
  </sheetViews>
  <sheetFormatPr defaultRowHeight="15" x14ac:dyDescent="0.25"/>
  <cols>
    <col min="1" max="1" width="16.140625" bestFit="1" customWidth="1"/>
    <col min="2" max="2" width="56.5703125" bestFit="1" customWidth="1"/>
    <col min="3" max="3" width="23" bestFit="1" customWidth="1"/>
    <col min="4" max="4" width="10" bestFit="1" customWidth="1"/>
    <col min="5" max="5" width="11.5703125" bestFit="1" customWidth="1"/>
    <col min="6" max="6" width="8.42578125" bestFit="1" customWidth="1"/>
    <col min="7" max="7" width="8.5703125" bestFit="1" customWidth="1"/>
    <col min="8" max="8" width="7.140625" bestFit="1" customWidth="1"/>
  </cols>
  <sheetData>
    <row r="1" spans="1:1" x14ac:dyDescent="0.25">
      <c r="A1" t="s">
        <v>21</v>
      </c>
    </row>
    <row r="2" spans="1:1" x14ac:dyDescent="0.25">
      <c r="A2" t="s">
        <v>56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2B20A-121E-4489-8E71-16DDCCCBD7F7}">
  <sheetPr codeName="Sheet8"/>
  <dimension ref="A1:C2"/>
  <sheetViews>
    <sheetView workbookViewId="0">
      <selection activeCell="C2" sqref="C2"/>
    </sheetView>
  </sheetViews>
  <sheetFormatPr defaultRowHeight="15" x14ac:dyDescent="0.25"/>
  <cols>
    <col min="1" max="1" width="15.7109375" customWidth="1"/>
    <col min="3" max="3" width="15.7109375" customWidth="1"/>
  </cols>
  <sheetData>
    <row r="1" spans="1:3" x14ac:dyDescent="0.25">
      <c r="A1" t="s">
        <v>38</v>
      </c>
      <c r="C1" t="s">
        <v>39</v>
      </c>
    </row>
    <row r="2" spans="1:3" x14ac:dyDescent="0.25">
      <c r="A2" t="str">
        <f>TEXT(IF('Player Entry'!C2="Enter Here",18,'Player Entry'!C2),"0")</f>
        <v>38008</v>
      </c>
      <c r="C2" t="str">
        <f>TEXT(IF('Player Entry'!C3="Enter Here",23,'Player Entry'!C3),"0")</f>
        <v>27523</v>
      </c>
    </row>
  </sheetData>
  <pageMargins left="0.7" right="0.7" top="0.75" bottom="0.75" header="0.3" footer="0.3"/>
  <tableParts count="2">
    <tablePart r:id="rId1"/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CC7CA8B-8436-4881-8C06-B557061AC9E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Head2Head</vt:lpstr>
      <vt:lpstr>Player Entry</vt:lpstr>
      <vt:lpstr>Common Events</vt:lpstr>
      <vt:lpstr>Player 1 Rounds</vt:lpstr>
      <vt:lpstr>Player 2 Rounds</vt:lpstr>
      <vt:lpstr>Player 1 Name</vt:lpstr>
      <vt:lpstr>Player 2 Name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 Graham</dc:creator>
  <cp:lastModifiedBy>Josh Graham</cp:lastModifiedBy>
  <cp:lastPrinted>2022-10-18T02:54:17Z</cp:lastPrinted>
  <dcterms:created xsi:type="dcterms:W3CDTF">2022-10-15T02:08:23Z</dcterms:created>
  <dcterms:modified xsi:type="dcterms:W3CDTF">2022-10-19T12:06:19Z</dcterms:modified>
</cp:coreProperties>
</file>